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24226"/>
  <mc:AlternateContent xmlns:mc="http://schemas.openxmlformats.org/markup-compatibility/2006">
    <mc:Choice Requires="x15">
      <x15ac:absPath xmlns:x15ac="http://schemas.microsoft.com/office/spreadsheetml/2010/11/ac" url="C:\Users\vmikhalkina\Desktop\ПРАЙС-ЛИСТЫ 2025\ГОРКИ ОТЕЛИ\"/>
    </mc:Choice>
  </mc:AlternateContent>
  <xr:revisionPtr revIDLastSave="0" documentId="13_ncr:1_{6020EDCD-8D95-42B4-9861-6AFF9D91E101}" xr6:coauthVersionLast="45" xr6:coauthVersionMax="45" xr10:uidLastSave="{00000000-0000-0000-0000-000000000000}"/>
  <bookViews>
    <workbookView xWindow="-120" yWindow="-120" windowWidth="19440" windowHeight="15000" tabRatio="776" firstSheet="5" activeTab="5" xr2:uid="{00000000-000D-0000-FFFF-FFFF00000000}"/>
  </bookViews>
  <sheets>
    <sheet name="Зарядись Энергией Гор" sheetId="17" state="hidden" r:id="rId1"/>
    <sheet name="Горный Детокс| Mountain detox" sheetId="18" state="hidden" r:id="rId2"/>
    <sheet name="Яркие Каникулы" sheetId="19" state="hidden" r:id="rId3"/>
    <sheet name="Отдыхай и катай| Rest &amp; Ski " sheetId="27" state="hidden" r:id="rId4"/>
    <sheet name="NETTO 20 " sheetId="113" state="hidden" r:id="rId5"/>
    <sheet name="BAR BB| Open rates" sheetId="2" r:id="rId6"/>
    <sheet name="NETTO 18" sheetId="99" state="hidden" r:id="rId7"/>
    <sheet name="NETTO 20% Мантера " sheetId="114" state="hidden" r:id="rId8"/>
    <sheet name="NETTO 18%+25р " sheetId="104" state="hidden" r:id="rId9"/>
    <sheet name="NETTO 15%+25р " sheetId="105" state="hidden" r:id="rId10"/>
    <sheet name="NETTO 15" sheetId="21" state="hidden" r:id="rId11"/>
    <sheet name="РБ15 BB| FIT20 " sheetId="43" state="hidden" r:id="rId12"/>
    <sheet name="Pegas+25р Энергия Гор " sheetId="23" state="hidden" r:id="rId13"/>
    <sheet name="+25р Горный Детокс " sheetId="24" state="hidden" r:id="rId14"/>
    <sheet name="Pegas+25р Яркие Каникулы " sheetId="25" state="hidden" r:id="rId15"/>
    <sheet name="+25р отдыхай и катай " sheetId="28" state="hidden" r:id="rId16"/>
    <sheet name="+25р Яркие каникулы" sheetId="31" state="hidden" r:id="rId17"/>
    <sheet name="+25 Горный Детокс" sheetId="34" state="hidden" r:id="rId18"/>
    <sheet name="Горный Детокс" sheetId="32" state="hidden" r:id="rId19"/>
    <sheet name="NETTO 15 Горный Детокс" sheetId="35" state="hidden" r:id="rId20"/>
    <sheet name="РБ15 BB| FIT15 " sheetId="44" state="hidden" r:id="rId21"/>
    <sheet name="РБ10 BB| FIT18" sheetId="29" state="hidden" r:id="rId22"/>
    <sheet name="РБ10 BB| FIT18+25р" sheetId="77" state="hidden" r:id="rId23"/>
    <sheet name="РБ10 BB| FIT20 Мантера " sheetId="115" state="hidden" r:id="rId24"/>
    <sheet name="РБ10 BB| FIT15" sheetId="40" state="hidden" r:id="rId25"/>
    <sheet name="РБ15 BB| FIT18" sheetId="146" state="hidden" r:id="rId26"/>
    <sheet name="РБ15 BB| FIT18+25р" sheetId="147" state="hidden" r:id="rId27"/>
    <sheet name="РБ15 BB| FIT20 Мантера " sheetId="148" state="hidden" r:id="rId28"/>
    <sheet name="РБ15 BB| FIT15" sheetId="150" state="hidden" r:id="rId29"/>
    <sheet name="РБ15 COM. " sheetId="149" state="hidden" r:id="rId30"/>
    <sheet name="НСЛ| FIT18" sheetId="37" state="hidden" r:id="rId31"/>
    <sheet name="НСЛ| FIT18 + 25" sheetId="127" state="hidden" r:id="rId32"/>
    <sheet name="НСЛ| FIT18 + 25 Мант" sheetId="128" state="hidden" r:id="rId33"/>
    <sheet name="НСЛ| FIT20 Мантера" sheetId="145" state="hidden" r:id="rId34"/>
    <sheet name="НСЛ| FIT20 + 35 Мант" sheetId="129" state="hidden" r:id="rId35"/>
    <sheet name="НСЛ | comiss" sheetId="38" state="hidden" r:id="rId36"/>
    <sheet name="НСЛ | FIT15" sheetId="41" state="hidden" r:id="rId37"/>
    <sheet name="РБ15 COM " sheetId="45" state="hidden" r:id="rId38"/>
    <sheet name="Осенние каникулы FIT20" sheetId="30" state="hidden" r:id="rId39"/>
    <sheet name="Осенние каникулы FIT15" sheetId="52" state="hidden" r:id="rId40"/>
    <sheet name="Осенние каникулы COM" sheetId="53" state="hidden" r:id="rId41"/>
    <sheet name="AVIA 12 comiss" sheetId="107" state="hidden" r:id="rId42"/>
    <sheet name="AVIA25%" sheetId="106" state="hidden" r:id="rId43"/>
    <sheet name="AVIA25%+25" sheetId="112" state="hidden" r:id="rId44"/>
    <sheet name="Stay&amp;Get 4=3 | FIT18+25 Мант " sheetId="126" state="hidden" r:id="rId45"/>
    <sheet name="Stay&amp;Get 4=3 | COMISS" sheetId="98" state="hidden" r:id="rId46"/>
    <sheet name="Stay&amp;Get 4=3 | FIT18" sheetId="95" state="hidden" r:id="rId47"/>
    <sheet name="Stay&amp;Get 4=3 | FIT18+25" sheetId="96" state="hidden" r:id="rId48"/>
    <sheet name="Stay&amp;Get 4=3 |  FIT15 " sheetId="97" state="hidden" r:id="rId49"/>
    <sheet name="Stay&amp;Get 4=3 | FIT20 Мант " sheetId="125" state="hidden" r:id="rId50"/>
    <sheet name="Длительное проживание COMISS" sheetId="157" state="hidden" r:id="rId51"/>
    <sheet name="Длительное проживание  FIT18" sheetId="158" state="hidden" r:id="rId52"/>
    <sheet name="Длительное проживание  FIT18+25" sheetId="160" state="hidden" r:id="rId53"/>
    <sheet name="Длительное проживание  FIT15" sheetId="161" state="hidden" r:id="rId54"/>
    <sheet name="Длительное проживание FIT20МАНТ" sheetId="162" state="hidden" r:id="rId55"/>
    <sheet name="Каникулы вгорах COM" sheetId="163" state="hidden" r:id="rId56"/>
    <sheet name="Каникулы в горахFIT18" sheetId="164" state="hidden" r:id="rId57"/>
    <sheet name="Каникулы в горахFIT8+25" sheetId="165" state="hidden" r:id="rId58"/>
    <sheet name="Каникулы в горахFIT15" sheetId="166" state="hidden" r:id="rId59"/>
    <sheet name="Каникулы в горахMANT" sheetId="167" state="hidden" r:id="rId60"/>
    <sheet name="Лист1" sheetId="156" state="hidden" r:id="rId61"/>
    <sheet name="Каникулы в горах FIT18" sheetId="138" state="hidden" r:id="rId62"/>
    <sheet name="Каникулы в горах FIT18+25 " sheetId="139" state="hidden" r:id="rId63"/>
    <sheet name="Каникулы в горах FIT18+25 Мнт" sheetId="140" state="hidden" r:id="rId64"/>
    <sheet name="Каникулы в горах FIT20+35 Мнт" sheetId="141" state="hidden" r:id="rId65"/>
    <sheet name="Каникулы в горах FIT15 " sheetId="142" state="hidden" r:id="rId66"/>
    <sheet name="Каникулы в горах COMISS " sheetId="143" state="hidden" r:id="rId67"/>
    <sheet name="Зарядись энергией гор FIT20" sheetId="108" state="hidden" r:id="rId68"/>
    <sheet name="Зарядись энергией гор FIT20+25р" sheetId="109" state="hidden" r:id="rId69"/>
    <sheet name="Зарядись энергией гор FIT15" sheetId="110" state="hidden" r:id="rId70"/>
    <sheet name="Зарядись энергией гор COMMISS" sheetId="111" state="hidden" r:id="rId71"/>
    <sheet name="Отдыхай и Катай COMISS" sheetId="94" r:id="rId72"/>
    <sheet name="Отдыхай и Катай FIT18" sheetId="91" state="hidden" r:id="rId73"/>
    <sheet name="Отдыхай и Катай FIT18+25" sheetId="92" state="hidden" r:id="rId74"/>
    <sheet name="Отдыхай и Катай FIT18+25 Мант" sheetId="144" state="hidden" r:id="rId75"/>
    <sheet name="Отдыхай и Катай FIT20+25 " sheetId="116" state="hidden" r:id="rId76"/>
    <sheet name="Отдыхай и Катай FIT20 Мантера" sheetId="118" state="hidden" r:id="rId77"/>
    <sheet name="Отдыхай и Катай FIT15" sheetId="93" state="hidden" r:id="rId78"/>
    <sheet name="Лист3" sheetId="169" state="hidden" r:id="rId79"/>
    <sheet name="Каникулы в горах FIT18+25" sheetId="119" state="hidden" r:id="rId80"/>
    <sheet name="Каникулы в горах FIT18+25 Мнтр" sheetId="120" state="hidden" r:id="rId81"/>
    <sheet name="Каникулы в горах FIT20+35 Мнтр" sheetId="121" state="hidden" r:id="rId82"/>
    <sheet name="Каникулы в горах FIT15" sheetId="122" state="hidden" r:id="rId83"/>
    <sheet name="Каникулы в горах COMISS" sheetId="123" state="hidden" r:id="rId84"/>
    <sheet name="Дети бесплатно COMISS" sheetId="155" r:id="rId85"/>
    <sheet name="Лист5" sheetId="171" state="hidden" r:id="rId86"/>
    <sheet name="Дети бесплатно FIT18 " sheetId="151" state="hidden" r:id="rId87"/>
    <sheet name="Дети бесплатно FIT18+25" sheetId="152" state="hidden" r:id="rId88"/>
    <sheet name="Дети бесплатно FIT15" sheetId="154" state="hidden" r:id="rId89"/>
    <sheet name="Дети бесплатно FIT20 Мант" sheetId="153" state="hidden" r:id="rId90"/>
    <sheet name="Лист2" sheetId="168" state="hidden" r:id="rId91"/>
  </sheets>
  <calcPr calcId="191029" refMode="R1C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X3" i="40" l="1"/>
  <c r="AY3" i="40"/>
  <c r="AZ3" i="40"/>
  <c r="BA3" i="40"/>
  <c r="BB3" i="40"/>
  <c r="BC3" i="40"/>
  <c r="BD3" i="40"/>
  <c r="BE3" i="40"/>
  <c r="BF3" i="40"/>
  <c r="BG3" i="40"/>
  <c r="BH3" i="40"/>
  <c r="BI3" i="40"/>
  <c r="BJ3" i="40"/>
  <c r="BK3" i="40"/>
  <c r="BL3" i="40"/>
  <c r="BM3" i="40"/>
  <c r="BN3" i="40"/>
  <c r="BO3" i="40"/>
  <c r="BP3" i="40"/>
  <c r="BQ3" i="40"/>
  <c r="BR3" i="40"/>
  <c r="BS3" i="40"/>
  <c r="BT3" i="40"/>
  <c r="BU3" i="40"/>
  <c r="BV3" i="40"/>
  <c r="BW3" i="40"/>
  <c r="BX3" i="40"/>
  <c r="BY3" i="40"/>
  <c r="BZ3" i="40"/>
  <c r="CA3" i="40"/>
  <c r="CB3" i="40"/>
  <c r="CC3" i="40"/>
  <c r="CD3" i="40"/>
  <c r="CE3" i="40"/>
  <c r="CF3" i="40"/>
  <c r="CG3" i="40"/>
  <c r="CH3" i="40"/>
  <c r="CI3" i="40"/>
  <c r="CJ3" i="40"/>
  <c r="CK3" i="40"/>
  <c r="CL3" i="40"/>
  <c r="CM3" i="40"/>
  <c r="CN3" i="40"/>
  <c r="AX4" i="40"/>
  <c r="AY4" i="40"/>
  <c r="AZ4" i="40"/>
  <c r="BA4" i="40"/>
  <c r="BB4" i="40"/>
  <c r="BC4" i="40"/>
  <c r="BD4" i="40"/>
  <c r="BE4" i="40"/>
  <c r="BF4" i="40"/>
  <c r="BG4" i="40"/>
  <c r="BH4" i="40"/>
  <c r="BI4" i="40"/>
  <c r="BJ4" i="40"/>
  <c r="BK4" i="40"/>
  <c r="BL4" i="40"/>
  <c r="BM4" i="40"/>
  <c r="BN4" i="40"/>
  <c r="BO4" i="40"/>
  <c r="BP4" i="40"/>
  <c r="BQ4" i="40"/>
  <c r="BR4" i="40"/>
  <c r="BS4" i="40"/>
  <c r="BT4" i="40"/>
  <c r="BU4" i="40"/>
  <c r="BV4" i="40"/>
  <c r="BW4" i="40"/>
  <c r="BX4" i="40"/>
  <c r="BY4" i="40"/>
  <c r="BZ4" i="40"/>
  <c r="CA4" i="40"/>
  <c r="CB4" i="40"/>
  <c r="CC4" i="40"/>
  <c r="CD4" i="40"/>
  <c r="CE4" i="40"/>
  <c r="CF4" i="40"/>
  <c r="CG4" i="40"/>
  <c r="CH4" i="40"/>
  <c r="CI4" i="40"/>
  <c r="CJ4" i="40"/>
  <c r="CK4" i="40"/>
  <c r="CL4" i="40"/>
  <c r="CM4" i="40"/>
  <c r="CN4" i="40"/>
  <c r="AX6" i="40"/>
  <c r="AY6" i="40"/>
  <c r="AZ6" i="40"/>
  <c r="BA6" i="40"/>
  <c r="BB6" i="40"/>
  <c r="BC6" i="40"/>
  <c r="BD6" i="40"/>
  <c r="BE6" i="40"/>
  <c r="BF6" i="40"/>
  <c r="BG6" i="40"/>
  <c r="BH6" i="40"/>
  <c r="BI6" i="40"/>
  <c r="BJ6" i="40"/>
  <c r="BK6" i="40"/>
  <c r="BL6" i="40"/>
  <c r="BM6" i="40"/>
  <c r="BN6" i="40"/>
  <c r="BO6" i="40"/>
  <c r="BP6" i="40"/>
  <c r="BQ6" i="40"/>
  <c r="BR6" i="40"/>
  <c r="BS6" i="40"/>
  <c r="BT6" i="40"/>
  <c r="BU6" i="40"/>
  <c r="BV6" i="40"/>
  <c r="BW6" i="40"/>
  <c r="BX6" i="40"/>
  <c r="BY6" i="40"/>
  <c r="BZ6" i="40"/>
  <c r="CA6" i="40"/>
  <c r="CB6" i="40"/>
  <c r="CC6" i="40"/>
  <c r="CD6" i="40"/>
  <c r="CE6" i="40"/>
  <c r="CF6" i="40"/>
  <c r="CG6" i="40"/>
  <c r="CH6" i="40"/>
  <c r="CI6" i="40"/>
  <c r="CJ6" i="40"/>
  <c r="CK6" i="40"/>
  <c r="CL6" i="40"/>
  <c r="CM6" i="40"/>
  <c r="CN6" i="40"/>
  <c r="AX3" i="115"/>
  <c r="AY3" i="115"/>
  <c r="AZ3" i="115"/>
  <c r="BA3" i="115"/>
  <c r="BB3" i="115"/>
  <c r="BC3" i="115"/>
  <c r="BD3" i="115"/>
  <c r="BE3" i="115"/>
  <c r="BF3" i="115"/>
  <c r="BG3" i="115"/>
  <c r="BH3" i="115"/>
  <c r="BI3" i="115"/>
  <c r="BJ3" i="115"/>
  <c r="BK3" i="115"/>
  <c r="BL3" i="115"/>
  <c r="BM3" i="115"/>
  <c r="BN3" i="115"/>
  <c r="BO3" i="115"/>
  <c r="BP3" i="115"/>
  <c r="BQ3" i="115"/>
  <c r="BR3" i="115"/>
  <c r="BS3" i="115"/>
  <c r="BT3" i="115"/>
  <c r="BU3" i="115"/>
  <c r="BV3" i="115"/>
  <c r="BW3" i="115"/>
  <c r="BX3" i="115"/>
  <c r="BY3" i="115"/>
  <c r="BZ3" i="115"/>
  <c r="CA3" i="115"/>
  <c r="CB3" i="115"/>
  <c r="CC3" i="115"/>
  <c r="CD3" i="115"/>
  <c r="CE3" i="115"/>
  <c r="CF3" i="115"/>
  <c r="CG3" i="115"/>
  <c r="CH3" i="115"/>
  <c r="CI3" i="115"/>
  <c r="CJ3" i="115"/>
  <c r="CK3" i="115"/>
  <c r="CL3" i="115"/>
  <c r="CM3" i="115"/>
  <c r="CN3" i="115"/>
  <c r="AX4" i="115"/>
  <c r="AY4" i="115"/>
  <c r="AZ4" i="115"/>
  <c r="BA4" i="115"/>
  <c r="BB4" i="115"/>
  <c r="BC4" i="115"/>
  <c r="BD4" i="115"/>
  <c r="BE4" i="115"/>
  <c r="BF4" i="115"/>
  <c r="BG4" i="115"/>
  <c r="BH4" i="115"/>
  <c r="BI4" i="115"/>
  <c r="BJ4" i="115"/>
  <c r="BK4" i="115"/>
  <c r="BL4" i="115"/>
  <c r="BM4" i="115"/>
  <c r="BN4" i="115"/>
  <c r="BO4" i="115"/>
  <c r="BP4" i="115"/>
  <c r="BQ4" i="115"/>
  <c r="BR4" i="115"/>
  <c r="BS4" i="115"/>
  <c r="BT4" i="115"/>
  <c r="BU4" i="115"/>
  <c r="BV4" i="115"/>
  <c r="BW4" i="115"/>
  <c r="BX4" i="115"/>
  <c r="BY4" i="115"/>
  <c r="BZ4" i="115"/>
  <c r="CA4" i="115"/>
  <c r="CB4" i="115"/>
  <c r="CC4" i="115"/>
  <c r="CD4" i="115"/>
  <c r="CE4" i="115"/>
  <c r="CF4" i="115"/>
  <c r="CG4" i="115"/>
  <c r="CH4" i="115"/>
  <c r="CI4" i="115"/>
  <c r="CJ4" i="115"/>
  <c r="CK4" i="115"/>
  <c r="CL4" i="115"/>
  <c r="CM4" i="115"/>
  <c r="CN4" i="115"/>
  <c r="AX6" i="115"/>
  <c r="AY6" i="115"/>
  <c r="AZ6" i="115"/>
  <c r="BA6" i="115"/>
  <c r="BB6" i="115"/>
  <c r="BC6" i="115"/>
  <c r="BD6" i="115"/>
  <c r="BE6" i="115"/>
  <c r="BF6" i="115"/>
  <c r="BG6" i="115"/>
  <c r="BH6" i="115"/>
  <c r="BI6" i="115"/>
  <c r="BJ6" i="115"/>
  <c r="BK6" i="115"/>
  <c r="BL6" i="115"/>
  <c r="BM6" i="115"/>
  <c r="BN6" i="115"/>
  <c r="BO6" i="115"/>
  <c r="BP6" i="115"/>
  <c r="BQ6" i="115"/>
  <c r="BR6" i="115"/>
  <c r="BS6" i="115"/>
  <c r="BT6" i="115"/>
  <c r="BU6" i="115"/>
  <c r="BV6" i="115"/>
  <c r="BW6" i="115"/>
  <c r="BX6" i="115"/>
  <c r="BY6" i="115"/>
  <c r="BZ6" i="115"/>
  <c r="CA6" i="115"/>
  <c r="CB6" i="115"/>
  <c r="CC6" i="115"/>
  <c r="CD6" i="115"/>
  <c r="CE6" i="115"/>
  <c r="CF6" i="115"/>
  <c r="CG6" i="115"/>
  <c r="CH6" i="115"/>
  <c r="CI6" i="115"/>
  <c r="CJ6" i="115"/>
  <c r="CK6" i="115"/>
  <c r="CL6" i="115"/>
  <c r="CM6" i="115"/>
  <c r="CN6" i="115"/>
  <c r="AX3" i="77"/>
  <c r="AY3" i="77"/>
  <c r="AZ3" i="77"/>
  <c r="BA3" i="77"/>
  <c r="BB3" i="77"/>
  <c r="BC3" i="77"/>
  <c r="BD3" i="77"/>
  <c r="BE3" i="77"/>
  <c r="BF3" i="77"/>
  <c r="BG3" i="77"/>
  <c r="BH3" i="77"/>
  <c r="BI3" i="77"/>
  <c r="BJ3" i="77"/>
  <c r="BK3" i="77"/>
  <c r="BL3" i="77"/>
  <c r="BM3" i="77"/>
  <c r="BN3" i="77"/>
  <c r="BO3" i="77"/>
  <c r="BP3" i="77"/>
  <c r="BQ3" i="77"/>
  <c r="BR3" i="77"/>
  <c r="BS3" i="77"/>
  <c r="BT3" i="77"/>
  <c r="BU3" i="77"/>
  <c r="BV3" i="77"/>
  <c r="BW3" i="77"/>
  <c r="BX3" i="77"/>
  <c r="BY3" i="77"/>
  <c r="BZ3" i="77"/>
  <c r="CA3" i="77"/>
  <c r="CB3" i="77"/>
  <c r="CC3" i="77"/>
  <c r="CD3" i="77"/>
  <c r="CE3" i="77"/>
  <c r="CF3" i="77"/>
  <c r="CG3" i="77"/>
  <c r="CH3" i="77"/>
  <c r="CI3" i="77"/>
  <c r="CJ3" i="77"/>
  <c r="CK3" i="77"/>
  <c r="CL3" i="77"/>
  <c r="CM3" i="77"/>
  <c r="CN3" i="77"/>
  <c r="AX4" i="77"/>
  <c r="AY4" i="77"/>
  <c r="AZ4" i="77"/>
  <c r="BA4" i="77"/>
  <c r="BB4" i="77"/>
  <c r="BC4" i="77"/>
  <c r="BD4" i="77"/>
  <c r="BE4" i="77"/>
  <c r="BF4" i="77"/>
  <c r="BG4" i="77"/>
  <c r="BH4" i="77"/>
  <c r="BI4" i="77"/>
  <c r="BJ4" i="77"/>
  <c r="BK4" i="77"/>
  <c r="BL4" i="77"/>
  <c r="BM4" i="77"/>
  <c r="BN4" i="77"/>
  <c r="BO4" i="77"/>
  <c r="BP4" i="77"/>
  <c r="BQ4" i="77"/>
  <c r="BR4" i="77"/>
  <c r="BS4" i="77"/>
  <c r="BT4" i="77"/>
  <c r="BU4" i="77"/>
  <c r="BV4" i="77"/>
  <c r="BW4" i="77"/>
  <c r="BX4" i="77"/>
  <c r="BY4" i="77"/>
  <c r="BZ4" i="77"/>
  <c r="CA4" i="77"/>
  <c r="CB4" i="77"/>
  <c r="CC4" i="77"/>
  <c r="CD4" i="77"/>
  <c r="CE4" i="77"/>
  <c r="CF4" i="77"/>
  <c r="CG4" i="77"/>
  <c r="CH4" i="77"/>
  <c r="CI4" i="77"/>
  <c r="CJ4" i="77"/>
  <c r="CK4" i="77"/>
  <c r="CL4" i="77"/>
  <c r="CM4" i="77"/>
  <c r="CN4" i="77"/>
  <c r="AX6" i="77"/>
  <c r="AY6" i="77"/>
  <c r="AZ6" i="77"/>
  <c r="BA6" i="77"/>
  <c r="BB6" i="77"/>
  <c r="BC6" i="77"/>
  <c r="BD6" i="77"/>
  <c r="BE6" i="77"/>
  <c r="BF6" i="77"/>
  <c r="BG6" i="77"/>
  <c r="BH6" i="77"/>
  <c r="BI6" i="77"/>
  <c r="BJ6" i="77"/>
  <c r="BK6" i="77"/>
  <c r="BL6" i="77"/>
  <c r="BM6" i="77"/>
  <c r="BN6" i="77"/>
  <c r="BO6" i="77"/>
  <c r="BP6" i="77"/>
  <c r="BQ6" i="77"/>
  <c r="BR6" i="77"/>
  <c r="BS6" i="77"/>
  <c r="BT6" i="77"/>
  <c r="BU6" i="77"/>
  <c r="BV6" i="77"/>
  <c r="BW6" i="77"/>
  <c r="BX6" i="77"/>
  <c r="BY6" i="77"/>
  <c r="BZ6" i="77"/>
  <c r="CA6" i="77"/>
  <c r="CB6" i="77"/>
  <c r="CC6" i="77"/>
  <c r="CD6" i="77"/>
  <c r="CE6" i="77"/>
  <c r="CF6" i="77"/>
  <c r="CG6" i="77"/>
  <c r="CH6" i="77"/>
  <c r="CI6" i="77"/>
  <c r="CJ6" i="77"/>
  <c r="CK6" i="77"/>
  <c r="CL6" i="77"/>
  <c r="CM6" i="77"/>
  <c r="CN6" i="77"/>
  <c r="CH3" i="29"/>
  <c r="CI3" i="29"/>
  <c r="CJ3" i="29"/>
  <c r="CK3" i="29"/>
  <c r="CL3" i="29"/>
  <c r="CM3" i="29"/>
  <c r="CN3" i="29"/>
  <c r="CH4" i="29"/>
  <c r="CI4" i="29"/>
  <c r="CJ4" i="29"/>
  <c r="CK4" i="29"/>
  <c r="CL4" i="29"/>
  <c r="CM4" i="29"/>
  <c r="CN4" i="29"/>
  <c r="CH6" i="29"/>
  <c r="CI6" i="29"/>
  <c r="CJ6" i="29"/>
  <c r="CK6" i="29"/>
  <c r="CL6" i="29"/>
  <c r="CM6" i="29"/>
  <c r="CN6" i="29"/>
  <c r="CK18" i="29"/>
  <c r="AX3" i="29"/>
  <c r="AY3" i="29"/>
  <c r="AZ3" i="29"/>
  <c r="BA3" i="29"/>
  <c r="BB3" i="29"/>
  <c r="BC3" i="29"/>
  <c r="BD3" i="29"/>
  <c r="BE3" i="29"/>
  <c r="BF3" i="29"/>
  <c r="BG3" i="29"/>
  <c r="BH3" i="29"/>
  <c r="BI3" i="29"/>
  <c r="BJ3" i="29"/>
  <c r="BK3" i="29"/>
  <c r="BL3" i="29"/>
  <c r="BM3" i="29"/>
  <c r="BN3" i="29"/>
  <c r="BO3" i="29"/>
  <c r="BP3" i="29"/>
  <c r="BQ3" i="29"/>
  <c r="BR3" i="29"/>
  <c r="BS3" i="29"/>
  <c r="BT3" i="29"/>
  <c r="BU3" i="29"/>
  <c r="BV3" i="29"/>
  <c r="BW3" i="29"/>
  <c r="BX3" i="29"/>
  <c r="BY3" i="29"/>
  <c r="BZ3" i="29"/>
  <c r="CA3" i="29"/>
  <c r="CB3" i="29"/>
  <c r="CC3" i="29"/>
  <c r="CD3" i="29"/>
  <c r="CE3" i="29"/>
  <c r="CF3" i="29"/>
  <c r="CG3" i="29"/>
  <c r="AX4" i="29"/>
  <c r="AY4" i="29"/>
  <c r="AZ4" i="29"/>
  <c r="BA4" i="29"/>
  <c r="BB4" i="29"/>
  <c r="BC4" i="29"/>
  <c r="BD4" i="29"/>
  <c r="BE4" i="29"/>
  <c r="BF4" i="29"/>
  <c r="BG4" i="29"/>
  <c r="BH4" i="29"/>
  <c r="BI4" i="29"/>
  <c r="BJ4" i="29"/>
  <c r="BK4" i="29"/>
  <c r="BL4" i="29"/>
  <c r="BM4" i="29"/>
  <c r="BN4" i="29"/>
  <c r="BO4" i="29"/>
  <c r="BP4" i="29"/>
  <c r="BQ4" i="29"/>
  <c r="BR4" i="29"/>
  <c r="BS4" i="29"/>
  <c r="BT4" i="29"/>
  <c r="BU4" i="29"/>
  <c r="BV4" i="29"/>
  <c r="BW4" i="29"/>
  <c r="BX4" i="29"/>
  <c r="BY4" i="29"/>
  <c r="BZ4" i="29"/>
  <c r="CA4" i="29"/>
  <c r="CB4" i="29"/>
  <c r="CC4" i="29"/>
  <c r="CD4" i="29"/>
  <c r="CE4" i="29"/>
  <c r="CF4" i="29"/>
  <c r="CG4" i="29"/>
  <c r="AX6" i="29"/>
  <c r="AY6" i="29"/>
  <c r="AZ6" i="29"/>
  <c r="BA6" i="29"/>
  <c r="BB6" i="29"/>
  <c r="BC6" i="29"/>
  <c r="BD6" i="29"/>
  <c r="BE6" i="29"/>
  <c r="BF6" i="29"/>
  <c r="BG6" i="29"/>
  <c r="BH6" i="29"/>
  <c r="BI6" i="29"/>
  <c r="BJ6" i="29"/>
  <c r="BK6" i="29"/>
  <c r="BL6" i="29"/>
  <c r="BM6" i="29"/>
  <c r="BN6" i="29"/>
  <c r="BO6" i="29"/>
  <c r="BP6" i="29"/>
  <c r="BQ6" i="29"/>
  <c r="BR6" i="29"/>
  <c r="BS6" i="29"/>
  <c r="BT6" i="29"/>
  <c r="BU6" i="29"/>
  <c r="BV6" i="29"/>
  <c r="BW6" i="29"/>
  <c r="BX6" i="29"/>
  <c r="BY6" i="29"/>
  <c r="BZ6" i="29"/>
  <c r="CA6" i="29"/>
  <c r="CB6" i="29"/>
  <c r="CC6" i="29"/>
  <c r="CD6" i="29"/>
  <c r="CE6" i="29"/>
  <c r="CF6" i="29"/>
  <c r="CG6" i="29"/>
  <c r="CG21" i="29"/>
  <c r="AX3" i="21"/>
  <c r="AY3" i="21"/>
  <c r="AZ3" i="21"/>
  <c r="BA3" i="21"/>
  <c r="BB3" i="21"/>
  <c r="BC3" i="21"/>
  <c r="BD3" i="21"/>
  <c r="BE3" i="21"/>
  <c r="BF3" i="21"/>
  <c r="BG3" i="21"/>
  <c r="BH3" i="21"/>
  <c r="BI3" i="21"/>
  <c r="BJ3" i="21"/>
  <c r="BK3" i="21"/>
  <c r="BL3" i="21"/>
  <c r="BM3" i="21"/>
  <c r="BN3" i="21"/>
  <c r="BO3" i="21"/>
  <c r="BP3" i="21"/>
  <c r="BQ3" i="21"/>
  <c r="BR3" i="21"/>
  <c r="BS3" i="21"/>
  <c r="BT3" i="21"/>
  <c r="BU3" i="21"/>
  <c r="BV3" i="21"/>
  <c r="BW3" i="21"/>
  <c r="BX3" i="21"/>
  <c r="BY3" i="21"/>
  <c r="BZ3" i="21"/>
  <c r="CA3" i="21"/>
  <c r="CB3" i="21"/>
  <c r="CC3" i="21"/>
  <c r="CD3" i="21"/>
  <c r="CE3" i="21"/>
  <c r="CF3" i="21"/>
  <c r="CG3" i="21"/>
  <c r="CH3" i="21"/>
  <c r="CI3" i="21"/>
  <c r="CJ3" i="21"/>
  <c r="CK3" i="21"/>
  <c r="CL3" i="21"/>
  <c r="CM3" i="21"/>
  <c r="CN3" i="21"/>
  <c r="AX4" i="21"/>
  <c r="AY4" i="21"/>
  <c r="AZ4" i="21"/>
  <c r="BA4" i="21"/>
  <c r="BB4" i="21"/>
  <c r="BC4" i="21"/>
  <c r="BD4" i="21"/>
  <c r="BE4" i="21"/>
  <c r="BF4" i="21"/>
  <c r="BG4" i="21"/>
  <c r="BH4" i="21"/>
  <c r="BI4" i="21"/>
  <c r="BJ4" i="21"/>
  <c r="BK4" i="21"/>
  <c r="BL4" i="21"/>
  <c r="BM4" i="21"/>
  <c r="BN4" i="21"/>
  <c r="BO4" i="21"/>
  <c r="BP4" i="21"/>
  <c r="BQ4" i="21"/>
  <c r="BR4" i="21"/>
  <c r="BS4" i="21"/>
  <c r="BT4" i="21"/>
  <c r="BU4" i="21"/>
  <c r="BV4" i="21"/>
  <c r="BW4" i="21"/>
  <c r="BX4" i="21"/>
  <c r="BY4" i="21"/>
  <c r="BZ4" i="21"/>
  <c r="CA4" i="21"/>
  <c r="CB4" i="21"/>
  <c r="CC4" i="21"/>
  <c r="CD4" i="21"/>
  <c r="CE4" i="21"/>
  <c r="CF4" i="21"/>
  <c r="CG4" i="21"/>
  <c r="CH4" i="21"/>
  <c r="CI4" i="21"/>
  <c r="CJ4" i="21"/>
  <c r="CK4" i="21"/>
  <c r="CL4" i="21"/>
  <c r="CM4" i="21"/>
  <c r="CN4" i="21"/>
  <c r="AX6" i="21"/>
  <c r="AY6" i="21"/>
  <c r="AZ6" i="21"/>
  <c r="BA6" i="21"/>
  <c r="BB6" i="21"/>
  <c r="BC6" i="21"/>
  <c r="BD6" i="21"/>
  <c r="BE6" i="21"/>
  <c r="BF6" i="21"/>
  <c r="BG6" i="21"/>
  <c r="BH6" i="21"/>
  <c r="BI6" i="21"/>
  <c r="BJ6" i="21"/>
  <c r="BK6" i="21"/>
  <c r="BL6" i="21"/>
  <c r="BM6" i="21"/>
  <c r="BN6" i="21"/>
  <c r="BO6" i="21"/>
  <c r="BP6" i="21"/>
  <c r="BQ6" i="21"/>
  <c r="BR6" i="21"/>
  <c r="BS6" i="21"/>
  <c r="BT6" i="21"/>
  <c r="BU6" i="21"/>
  <c r="BV6" i="21"/>
  <c r="BW6" i="21"/>
  <c r="BX6" i="21"/>
  <c r="BY6" i="21"/>
  <c r="BZ6" i="21"/>
  <c r="CA6" i="21"/>
  <c r="CB6" i="21"/>
  <c r="CC6" i="21"/>
  <c r="CD6" i="21"/>
  <c r="CE6" i="21"/>
  <c r="CF6" i="21"/>
  <c r="CG6" i="21"/>
  <c r="CH6" i="21"/>
  <c r="CI6" i="21"/>
  <c r="CJ6" i="21"/>
  <c r="CK6" i="21"/>
  <c r="CL6" i="21"/>
  <c r="CM6" i="21"/>
  <c r="CN6" i="21"/>
  <c r="BM15" i="21"/>
  <c r="CC15" i="21"/>
  <c r="BW18" i="21"/>
  <c r="CM18" i="21"/>
  <c r="BQ21" i="21"/>
  <c r="CG21" i="21"/>
  <c r="BV22" i="21"/>
  <c r="CL22" i="21"/>
  <c r="CJ3" i="104"/>
  <c r="CK3" i="104"/>
  <c r="CL3" i="104"/>
  <c r="CM3" i="104"/>
  <c r="CN3" i="104"/>
  <c r="CJ4" i="104"/>
  <c r="CK4" i="104"/>
  <c r="CL4" i="104"/>
  <c r="CM4" i="104"/>
  <c r="CN4" i="104"/>
  <c r="CJ6" i="104"/>
  <c r="CK6" i="104"/>
  <c r="CL6" i="104"/>
  <c r="CM6" i="104"/>
  <c r="CN6" i="104"/>
  <c r="BX3" i="104"/>
  <c r="BY3" i="104"/>
  <c r="BZ3" i="104"/>
  <c r="CA3" i="104"/>
  <c r="CB3" i="104"/>
  <c r="CC3" i="104"/>
  <c r="CD3" i="104"/>
  <c r="CE3" i="104"/>
  <c r="CF3" i="104"/>
  <c r="CG3" i="104"/>
  <c r="CH3" i="104"/>
  <c r="CI3" i="104"/>
  <c r="BX4" i="104"/>
  <c r="BY4" i="104"/>
  <c r="BZ4" i="104"/>
  <c r="CA4" i="104"/>
  <c r="CB4" i="104"/>
  <c r="CC4" i="104"/>
  <c r="CD4" i="104"/>
  <c r="CE4" i="104"/>
  <c r="CF4" i="104"/>
  <c r="CG4" i="104"/>
  <c r="CH4" i="104"/>
  <c r="CI4" i="104"/>
  <c r="BX6" i="104"/>
  <c r="BY6" i="104"/>
  <c r="BZ6" i="104"/>
  <c r="CA6" i="104"/>
  <c r="CB6" i="104"/>
  <c r="CC6" i="104"/>
  <c r="CD6" i="104"/>
  <c r="CE6" i="104"/>
  <c r="CF6" i="104"/>
  <c r="CG6" i="104"/>
  <c r="CH6" i="104"/>
  <c r="CI6" i="104"/>
  <c r="CE18" i="104"/>
  <c r="CI19" i="104"/>
  <c r="CA22" i="104"/>
  <c r="AX3" i="104"/>
  <c r="AY3" i="104"/>
  <c r="AZ3" i="104"/>
  <c r="BA3" i="104"/>
  <c r="BB3" i="104"/>
  <c r="BC3" i="104"/>
  <c r="BD3" i="104"/>
  <c r="BE3" i="104"/>
  <c r="BF3" i="104"/>
  <c r="BG3" i="104"/>
  <c r="BH3" i="104"/>
  <c r="BI3" i="104"/>
  <c r="BJ3" i="104"/>
  <c r="BK3" i="104"/>
  <c r="BL3" i="104"/>
  <c r="BM3" i="104"/>
  <c r="BN3" i="104"/>
  <c r="BO3" i="104"/>
  <c r="BP3" i="104"/>
  <c r="BQ3" i="104"/>
  <c r="BR3" i="104"/>
  <c r="BS3" i="104"/>
  <c r="BT3" i="104"/>
  <c r="BU3" i="104"/>
  <c r="BV3" i="104"/>
  <c r="BW3" i="104"/>
  <c r="AX4" i="104"/>
  <c r="AY4" i="104"/>
  <c r="AZ4" i="104"/>
  <c r="BA4" i="104"/>
  <c r="BB4" i="104"/>
  <c r="BC4" i="104"/>
  <c r="BD4" i="104"/>
  <c r="BE4" i="104"/>
  <c r="BF4" i="104"/>
  <c r="BG4" i="104"/>
  <c r="BH4" i="104"/>
  <c r="BI4" i="104"/>
  <c r="BJ4" i="104"/>
  <c r="BK4" i="104"/>
  <c r="BL4" i="104"/>
  <c r="BM4" i="104"/>
  <c r="BN4" i="104"/>
  <c r="BO4" i="104"/>
  <c r="BP4" i="104"/>
  <c r="BQ4" i="104"/>
  <c r="BR4" i="104"/>
  <c r="BS4" i="104"/>
  <c r="BT4" i="104"/>
  <c r="BU4" i="104"/>
  <c r="BV4" i="104"/>
  <c r="BW4" i="104"/>
  <c r="AX6" i="104"/>
  <c r="AY6" i="104"/>
  <c r="AZ6" i="104"/>
  <c r="BA6" i="104"/>
  <c r="BB6" i="104"/>
  <c r="BC6" i="104"/>
  <c r="BD6" i="104"/>
  <c r="BE6" i="104"/>
  <c r="BF6" i="104"/>
  <c r="BG6" i="104"/>
  <c r="BH6" i="104"/>
  <c r="BI6" i="104"/>
  <c r="BJ6" i="104"/>
  <c r="BK6" i="104"/>
  <c r="BL6" i="104"/>
  <c r="BM6" i="104"/>
  <c r="BN6" i="104"/>
  <c r="BO6" i="104"/>
  <c r="BP6" i="104"/>
  <c r="BQ6" i="104"/>
  <c r="BR6" i="104"/>
  <c r="BS6" i="104"/>
  <c r="BT6" i="104"/>
  <c r="BU6" i="104"/>
  <c r="BV6" i="104"/>
  <c r="BW6" i="104"/>
  <c r="BI15" i="104"/>
  <c r="BU18" i="104"/>
  <c r="BK19" i="104"/>
  <c r="BQ21" i="104"/>
  <c r="BW22" i="104"/>
  <c r="CJ3" i="114"/>
  <c r="CK3" i="114"/>
  <c r="CL3" i="114"/>
  <c r="CM3" i="114"/>
  <c r="CN3" i="114"/>
  <c r="CJ4" i="114"/>
  <c r="CK4" i="114"/>
  <c r="CL4" i="114"/>
  <c r="CM4" i="114"/>
  <c r="CN4" i="114"/>
  <c r="CJ6" i="114"/>
  <c r="CK6" i="114"/>
  <c r="CL6" i="114"/>
  <c r="CM6" i="114"/>
  <c r="CN6" i="114"/>
  <c r="CM21" i="114"/>
  <c r="CJ24" i="114"/>
  <c r="CK24" i="114"/>
  <c r="CL24" i="114"/>
  <c r="CM24" i="114"/>
  <c r="CN24" i="114"/>
  <c r="CJ25" i="114"/>
  <c r="CK25" i="114"/>
  <c r="CL25" i="114"/>
  <c r="CM25" i="114"/>
  <c r="CN25" i="114"/>
  <c r="CJ26" i="114"/>
  <c r="CK26" i="114"/>
  <c r="CL26" i="114"/>
  <c r="CM26" i="114"/>
  <c r="CN26" i="114"/>
  <c r="CJ27" i="114"/>
  <c r="CK27" i="114"/>
  <c r="CL27" i="114"/>
  <c r="CM27" i="114"/>
  <c r="CN27" i="114"/>
  <c r="CJ29" i="114"/>
  <c r="CK29" i="114"/>
  <c r="CL29" i="114"/>
  <c r="CM29" i="114"/>
  <c r="CN29" i="114"/>
  <c r="CJ30" i="114"/>
  <c r="CK30" i="114"/>
  <c r="CL30" i="114"/>
  <c r="CM30" i="114"/>
  <c r="CN30" i="114"/>
  <c r="CJ31" i="114"/>
  <c r="CK31" i="114"/>
  <c r="CL31" i="114"/>
  <c r="CM31" i="114"/>
  <c r="CN31" i="114"/>
  <c r="CJ32" i="114"/>
  <c r="CK32" i="114"/>
  <c r="CL32" i="114"/>
  <c r="CM32" i="114"/>
  <c r="CN32" i="114"/>
  <c r="CJ34" i="114"/>
  <c r="CK34" i="114"/>
  <c r="CL34" i="114"/>
  <c r="CM34" i="114"/>
  <c r="CN34" i="114"/>
  <c r="CJ35" i="114"/>
  <c r="CK35" i="114"/>
  <c r="CL35" i="114"/>
  <c r="CM35" i="114"/>
  <c r="CN35" i="114"/>
  <c r="CJ36" i="114"/>
  <c r="CK36" i="114"/>
  <c r="CL36" i="114"/>
  <c r="CM36" i="114"/>
  <c r="CN36" i="114"/>
  <c r="CJ37" i="114"/>
  <c r="CK37" i="114"/>
  <c r="CL37" i="114"/>
  <c r="CM37" i="114"/>
  <c r="CN37" i="114"/>
  <c r="CJ38" i="114"/>
  <c r="CK38" i="114"/>
  <c r="CL38" i="114"/>
  <c r="CM38" i="114"/>
  <c r="CN38" i="114"/>
  <c r="CJ39" i="114"/>
  <c r="CK39" i="114"/>
  <c r="CL39" i="114"/>
  <c r="CM39" i="114"/>
  <c r="CN39" i="114"/>
  <c r="CJ41" i="114"/>
  <c r="CK41" i="114"/>
  <c r="CL41" i="114"/>
  <c r="CM41" i="114"/>
  <c r="CN41" i="114"/>
  <c r="CJ42" i="114"/>
  <c r="CK42" i="114"/>
  <c r="CL42" i="114"/>
  <c r="CM42" i="114"/>
  <c r="CN42" i="114"/>
  <c r="CJ43" i="114"/>
  <c r="CK43" i="114"/>
  <c r="CL43" i="114"/>
  <c r="CM43" i="114"/>
  <c r="CN43" i="114"/>
  <c r="CJ44" i="114"/>
  <c r="CK44" i="114"/>
  <c r="CL44" i="114"/>
  <c r="CM44" i="114"/>
  <c r="CN44" i="114"/>
  <c r="CJ45" i="114"/>
  <c r="CK45" i="114"/>
  <c r="CL45" i="114"/>
  <c r="CM45" i="114"/>
  <c r="CN45" i="114"/>
  <c r="CJ46" i="114"/>
  <c r="CK46" i="114"/>
  <c r="CL46" i="114"/>
  <c r="CM46" i="114"/>
  <c r="CN46" i="114"/>
  <c r="CJ47" i="114"/>
  <c r="CK47" i="114"/>
  <c r="CL47" i="114"/>
  <c r="CM47" i="114"/>
  <c r="CN47" i="114"/>
  <c r="CJ48" i="114"/>
  <c r="CK48" i="114"/>
  <c r="CL48" i="114"/>
  <c r="CM48" i="114"/>
  <c r="CN48" i="114"/>
  <c r="CJ50" i="114"/>
  <c r="CK50" i="114"/>
  <c r="CL50" i="114"/>
  <c r="CM50" i="114"/>
  <c r="CN50" i="114"/>
  <c r="CJ51" i="114"/>
  <c r="CK51" i="114"/>
  <c r="CL51" i="114"/>
  <c r="CM51" i="114"/>
  <c r="CN51" i="114"/>
  <c r="CJ53" i="114"/>
  <c r="CK53" i="114"/>
  <c r="CL53" i="114"/>
  <c r="CM53" i="114"/>
  <c r="CN53" i="114"/>
  <c r="CJ54" i="114"/>
  <c r="CK54" i="114"/>
  <c r="CL54" i="114"/>
  <c r="CM54" i="114"/>
  <c r="CN54" i="114"/>
  <c r="CJ55" i="114"/>
  <c r="CK55" i="114"/>
  <c r="CL55" i="114"/>
  <c r="CM55" i="114"/>
  <c r="CN55" i="114"/>
  <c r="CJ56" i="114"/>
  <c r="CK56" i="114"/>
  <c r="CL56" i="114"/>
  <c r="CM56" i="114"/>
  <c r="CN56" i="114"/>
  <c r="CJ57" i="114"/>
  <c r="CK57" i="114"/>
  <c r="CL57" i="114"/>
  <c r="CM57" i="114"/>
  <c r="CN57" i="114"/>
  <c r="CJ58" i="114"/>
  <c r="CK58" i="114"/>
  <c r="CL58" i="114"/>
  <c r="CM58" i="114"/>
  <c r="CN58" i="114"/>
  <c r="AX3" i="114"/>
  <c r="AY3" i="114"/>
  <c r="AZ3" i="114"/>
  <c r="BA3" i="114"/>
  <c r="BB3" i="114"/>
  <c r="BC3" i="114"/>
  <c r="BD3" i="114"/>
  <c r="BE3" i="114"/>
  <c r="BF3" i="114"/>
  <c r="BG3" i="114"/>
  <c r="BH3" i="114"/>
  <c r="BI3" i="114"/>
  <c r="BJ3" i="114"/>
  <c r="BK3" i="114"/>
  <c r="BL3" i="114"/>
  <c r="BM3" i="114"/>
  <c r="BN3" i="114"/>
  <c r="BO3" i="114"/>
  <c r="BP3" i="114"/>
  <c r="BQ3" i="114"/>
  <c r="BR3" i="114"/>
  <c r="BS3" i="114"/>
  <c r="BT3" i="114"/>
  <c r="BU3" i="114"/>
  <c r="BV3" i="114"/>
  <c r="BW3" i="114"/>
  <c r="BX3" i="114"/>
  <c r="BY3" i="114"/>
  <c r="BZ3" i="114"/>
  <c r="CA3" i="114"/>
  <c r="CB3" i="114"/>
  <c r="CC3" i="114"/>
  <c r="CD3" i="114"/>
  <c r="CE3" i="114"/>
  <c r="CF3" i="114"/>
  <c r="CG3" i="114"/>
  <c r="CH3" i="114"/>
  <c r="CI3" i="114"/>
  <c r="AX4" i="114"/>
  <c r="AY4" i="114"/>
  <c r="AZ4" i="114"/>
  <c r="BA4" i="114"/>
  <c r="BB4" i="114"/>
  <c r="BC4" i="114"/>
  <c r="BD4" i="114"/>
  <c r="BE4" i="114"/>
  <c r="BF4" i="114"/>
  <c r="BG4" i="114"/>
  <c r="BH4" i="114"/>
  <c r="BI4" i="114"/>
  <c r="BJ4" i="114"/>
  <c r="BK4" i="114"/>
  <c r="BL4" i="114"/>
  <c r="BM4" i="114"/>
  <c r="BN4" i="114"/>
  <c r="BO4" i="114"/>
  <c r="BP4" i="114"/>
  <c r="BQ4" i="114"/>
  <c r="BR4" i="114"/>
  <c r="BS4" i="114"/>
  <c r="BT4" i="114"/>
  <c r="BU4" i="114"/>
  <c r="BV4" i="114"/>
  <c r="BW4" i="114"/>
  <c r="BX4" i="114"/>
  <c r="BY4" i="114"/>
  <c r="BZ4" i="114"/>
  <c r="CA4" i="114"/>
  <c r="CB4" i="114"/>
  <c r="CC4" i="114"/>
  <c r="CD4" i="114"/>
  <c r="CE4" i="114"/>
  <c r="CF4" i="114"/>
  <c r="CG4" i="114"/>
  <c r="CH4" i="114"/>
  <c r="CI4" i="114"/>
  <c r="AX6" i="114"/>
  <c r="AY6" i="114"/>
  <c r="AZ6" i="114"/>
  <c r="BA6" i="114"/>
  <c r="BB6" i="114"/>
  <c r="BC6" i="114"/>
  <c r="BD6" i="114"/>
  <c r="BE6" i="114"/>
  <c r="BF6" i="114"/>
  <c r="BG6" i="114"/>
  <c r="BH6" i="114"/>
  <c r="BI6" i="114"/>
  <c r="BJ6" i="114"/>
  <c r="BK6" i="114"/>
  <c r="BL6" i="114"/>
  <c r="BM6" i="114"/>
  <c r="BN6" i="114"/>
  <c r="BO6" i="114"/>
  <c r="BP6" i="114"/>
  <c r="BQ6" i="114"/>
  <c r="BR6" i="114"/>
  <c r="BS6" i="114"/>
  <c r="BT6" i="114"/>
  <c r="BU6" i="114"/>
  <c r="BV6" i="114"/>
  <c r="BW6" i="114"/>
  <c r="BX6" i="114"/>
  <c r="BY6" i="114"/>
  <c r="BZ6" i="114"/>
  <c r="CA6" i="114"/>
  <c r="CB6" i="114"/>
  <c r="CC6" i="114"/>
  <c r="CD6" i="114"/>
  <c r="CE6" i="114"/>
  <c r="CF6" i="114"/>
  <c r="CG6" i="114"/>
  <c r="CH6" i="114"/>
  <c r="CI6" i="114"/>
  <c r="BI15" i="114"/>
  <c r="BY15" i="114"/>
  <c r="BJ18" i="114"/>
  <c r="BO18" i="114"/>
  <c r="BS18" i="114"/>
  <c r="BW18" i="114"/>
  <c r="CA18" i="114"/>
  <c r="CE18" i="114"/>
  <c r="CI18" i="114"/>
  <c r="BI19" i="114"/>
  <c r="BM19" i="114"/>
  <c r="BQ19" i="114"/>
  <c r="BU19" i="114"/>
  <c r="BY19" i="114"/>
  <c r="CC19" i="114"/>
  <c r="CG19" i="114"/>
  <c r="BK21" i="114"/>
  <c r="BO21" i="114"/>
  <c r="BS21" i="114"/>
  <c r="BW21" i="114"/>
  <c r="CA21" i="114"/>
  <c r="CE21" i="114"/>
  <c r="CI21" i="114"/>
  <c r="BI22" i="114"/>
  <c r="BM22" i="114"/>
  <c r="BQ22" i="114"/>
  <c r="BU22" i="114"/>
  <c r="BY22" i="114"/>
  <c r="CC22" i="114"/>
  <c r="CG22" i="114"/>
  <c r="AX24" i="114"/>
  <c r="AY24" i="114"/>
  <c r="AZ24" i="114"/>
  <c r="BA24" i="114"/>
  <c r="BB24" i="114"/>
  <c r="BC24" i="114"/>
  <c r="BD24" i="114"/>
  <c r="BE24" i="114"/>
  <c r="BF24" i="114"/>
  <c r="BG24" i="114"/>
  <c r="BH24" i="114"/>
  <c r="BI24" i="114"/>
  <c r="BJ24" i="114"/>
  <c r="BK24" i="114"/>
  <c r="BL24" i="114"/>
  <c r="BM24" i="114"/>
  <c r="BN24" i="114"/>
  <c r="BO24" i="114"/>
  <c r="BP24" i="114"/>
  <c r="BQ24" i="114"/>
  <c r="BR24" i="114"/>
  <c r="BS24" i="114"/>
  <c r="BT24" i="114"/>
  <c r="BU24" i="114"/>
  <c r="BV24" i="114"/>
  <c r="BW24" i="114"/>
  <c r="BX24" i="114"/>
  <c r="BY24" i="114"/>
  <c r="BZ24" i="114"/>
  <c r="CA24" i="114"/>
  <c r="CB24" i="114"/>
  <c r="CC24" i="114"/>
  <c r="CD24" i="114"/>
  <c r="CE24" i="114"/>
  <c r="CF24" i="114"/>
  <c r="CG24" i="114"/>
  <c r="CH24" i="114"/>
  <c r="CI24" i="114"/>
  <c r="AX25" i="114"/>
  <c r="AY25" i="114"/>
  <c r="AZ25" i="114"/>
  <c r="BA25" i="114"/>
  <c r="BB25" i="114"/>
  <c r="BC25" i="114"/>
  <c r="BD25" i="114"/>
  <c r="BE25" i="114"/>
  <c r="BF25" i="114"/>
  <c r="BG25" i="114"/>
  <c r="BH25" i="114"/>
  <c r="BI25" i="114"/>
  <c r="BJ25" i="114"/>
  <c r="BK25" i="114"/>
  <c r="BL25" i="114"/>
  <c r="BM25" i="114"/>
  <c r="BN25" i="114"/>
  <c r="BO25" i="114"/>
  <c r="BP25" i="114"/>
  <c r="BQ25" i="114"/>
  <c r="BR25" i="114"/>
  <c r="BS25" i="114"/>
  <c r="BT25" i="114"/>
  <c r="BU25" i="114"/>
  <c r="BV25" i="114"/>
  <c r="BW25" i="114"/>
  <c r="BX25" i="114"/>
  <c r="BY25" i="114"/>
  <c r="BZ25" i="114"/>
  <c r="CA25" i="114"/>
  <c r="CB25" i="114"/>
  <c r="CC25" i="114"/>
  <c r="CD25" i="114"/>
  <c r="CE25" i="114"/>
  <c r="CF25" i="114"/>
  <c r="CG25" i="114"/>
  <c r="CH25" i="114"/>
  <c r="CI25" i="114"/>
  <c r="AX26" i="114"/>
  <c r="AY26" i="114"/>
  <c r="AZ26" i="114"/>
  <c r="BA26" i="114"/>
  <c r="BB26" i="114"/>
  <c r="BC26" i="114"/>
  <c r="BD26" i="114"/>
  <c r="BE26" i="114"/>
  <c r="BF26" i="114"/>
  <c r="BG26" i="114"/>
  <c r="BH26" i="114"/>
  <c r="BI26" i="114"/>
  <c r="BJ26" i="114"/>
  <c r="BK26" i="114"/>
  <c r="BL26" i="114"/>
  <c r="BM26" i="114"/>
  <c r="BN26" i="114"/>
  <c r="BO26" i="114"/>
  <c r="BP26" i="114"/>
  <c r="BQ26" i="114"/>
  <c r="BR26" i="114"/>
  <c r="BS26" i="114"/>
  <c r="BT26" i="114"/>
  <c r="BU26" i="114"/>
  <c r="BV26" i="114"/>
  <c r="BW26" i="114"/>
  <c r="BX26" i="114"/>
  <c r="BY26" i="114"/>
  <c r="BZ26" i="114"/>
  <c r="CA26" i="114"/>
  <c r="CB26" i="114"/>
  <c r="CC26" i="114"/>
  <c r="CD26" i="114"/>
  <c r="CE26" i="114"/>
  <c r="CF26" i="114"/>
  <c r="CG26" i="114"/>
  <c r="CH26" i="114"/>
  <c r="CI26" i="114"/>
  <c r="AX27" i="114"/>
  <c r="AY27" i="114"/>
  <c r="AZ27" i="114"/>
  <c r="BA27" i="114"/>
  <c r="BB27" i="114"/>
  <c r="BC27" i="114"/>
  <c r="BD27" i="114"/>
  <c r="BE27" i="114"/>
  <c r="BF27" i="114"/>
  <c r="BG27" i="114"/>
  <c r="BH27" i="114"/>
  <c r="BI27" i="114"/>
  <c r="BJ27" i="114"/>
  <c r="BK27" i="114"/>
  <c r="BL27" i="114"/>
  <c r="BM27" i="114"/>
  <c r="BN27" i="114"/>
  <c r="BO27" i="114"/>
  <c r="BP27" i="114"/>
  <c r="BQ27" i="114"/>
  <c r="BR27" i="114"/>
  <c r="BS27" i="114"/>
  <c r="BT27" i="114"/>
  <c r="BU27" i="114"/>
  <c r="BV27" i="114"/>
  <c r="BW27" i="114"/>
  <c r="BX27" i="114"/>
  <c r="BY27" i="114"/>
  <c r="BZ27" i="114"/>
  <c r="CA27" i="114"/>
  <c r="CB27" i="114"/>
  <c r="CC27" i="114"/>
  <c r="CD27" i="114"/>
  <c r="CE27" i="114"/>
  <c r="CF27" i="114"/>
  <c r="CG27" i="114"/>
  <c r="CH27" i="114"/>
  <c r="CI27" i="114"/>
  <c r="AX29" i="114"/>
  <c r="AY29" i="114"/>
  <c r="AZ29" i="114"/>
  <c r="BA29" i="114"/>
  <c r="BB29" i="114"/>
  <c r="BC29" i="114"/>
  <c r="BD29" i="114"/>
  <c r="BE29" i="114"/>
  <c r="BF29" i="114"/>
  <c r="BG29" i="114"/>
  <c r="BH29" i="114"/>
  <c r="BI29" i="114"/>
  <c r="BJ29" i="114"/>
  <c r="BK29" i="114"/>
  <c r="BL29" i="114"/>
  <c r="BM29" i="114"/>
  <c r="BN29" i="114"/>
  <c r="BO29" i="114"/>
  <c r="BP29" i="114"/>
  <c r="BQ29" i="114"/>
  <c r="BR29" i="114"/>
  <c r="BS29" i="114"/>
  <c r="BT29" i="114"/>
  <c r="BU29" i="114"/>
  <c r="BV29" i="114"/>
  <c r="BW29" i="114"/>
  <c r="BX29" i="114"/>
  <c r="BY29" i="114"/>
  <c r="BZ29" i="114"/>
  <c r="CA29" i="114"/>
  <c r="CB29" i="114"/>
  <c r="CC29" i="114"/>
  <c r="CD29" i="114"/>
  <c r="CE29" i="114"/>
  <c r="CF29" i="114"/>
  <c r="CG29" i="114"/>
  <c r="CH29" i="114"/>
  <c r="CI29" i="114"/>
  <c r="AX30" i="114"/>
  <c r="AY30" i="114"/>
  <c r="AZ30" i="114"/>
  <c r="BA30" i="114"/>
  <c r="BB30" i="114"/>
  <c r="BC30" i="114"/>
  <c r="BD30" i="114"/>
  <c r="BE30" i="114"/>
  <c r="BF30" i="114"/>
  <c r="BG30" i="114"/>
  <c r="BH30" i="114"/>
  <c r="BI30" i="114"/>
  <c r="BJ30" i="114"/>
  <c r="BK30" i="114"/>
  <c r="BL30" i="114"/>
  <c r="BM30" i="114"/>
  <c r="BN30" i="114"/>
  <c r="BO30" i="114"/>
  <c r="BP30" i="114"/>
  <c r="BQ30" i="114"/>
  <c r="BR30" i="114"/>
  <c r="BS30" i="114"/>
  <c r="BT30" i="114"/>
  <c r="BU30" i="114"/>
  <c r="BV30" i="114"/>
  <c r="BW30" i="114"/>
  <c r="BX30" i="114"/>
  <c r="BY30" i="114"/>
  <c r="BZ30" i="114"/>
  <c r="CA30" i="114"/>
  <c r="CB30" i="114"/>
  <c r="CC30" i="114"/>
  <c r="CD30" i="114"/>
  <c r="CE30" i="114"/>
  <c r="CF30" i="114"/>
  <c r="CG30" i="114"/>
  <c r="CH30" i="114"/>
  <c r="CI30" i="114"/>
  <c r="AX31" i="114"/>
  <c r="AY31" i="114"/>
  <c r="AZ31" i="114"/>
  <c r="BA31" i="114"/>
  <c r="BB31" i="114"/>
  <c r="BC31" i="114"/>
  <c r="BD31" i="114"/>
  <c r="BE31" i="114"/>
  <c r="BF31" i="114"/>
  <c r="BG31" i="114"/>
  <c r="BH31" i="114"/>
  <c r="BI31" i="114"/>
  <c r="BJ31" i="114"/>
  <c r="BK31" i="114"/>
  <c r="BL31" i="114"/>
  <c r="BM31" i="114"/>
  <c r="BN31" i="114"/>
  <c r="BO31" i="114"/>
  <c r="BP31" i="114"/>
  <c r="BQ31" i="114"/>
  <c r="BR31" i="114"/>
  <c r="BS31" i="114"/>
  <c r="BT31" i="114"/>
  <c r="BU31" i="114"/>
  <c r="BV31" i="114"/>
  <c r="BW31" i="114"/>
  <c r="BX31" i="114"/>
  <c r="BY31" i="114"/>
  <c r="BZ31" i="114"/>
  <c r="CA31" i="114"/>
  <c r="CB31" i="114"/>
  <c r="CC31" i="114"/>
  <c r="CD31" i="114"/>
  <c r="CE31" i="114"/>
  <c r="CF31" i="114"/>
  <c r="CG31" i="114"/>
  <c r="CH31" i="114"/>
  <c r="CI31" i="114"/>
  <c r="AX32" i="114"/>
  <c r="AY32" i="114"/>
  <c r="AZ32" i="114"/>
  <c r="BA32" i="114"/>
  <c r="BB32" i="114"/>
  <c r="BC32" i="114"/>
  <c r="BD32" i="114"/>
  <c r="BE32" i="114"/>
  <c r="BF32" i="114"/>
  <c r="BG32" i="114"/>
  <c r="BH32" i="114"/>
  <c r="BI32" i="114"/>
  <c r="BJ32" i="114"/>
  <c r="BK32" i="114"/>
  <c r="BL32" i="114"/>
  <c r="BM32" i="114"/>
  <c r="BN32" i="114"/>
  <c r="BO32" i="114"/>
  <c r="BP32" i="114"/>
  <c r="BQ32" i="114"/>
  <c r="BR32" i="114"/>
  <c r="BS32" i="114"/>
  <c r="BT32" i="114"/>
  <c r="BU32" i="114"/>
  <c r="BV32" i="114"/>
  <c r="BW32" i="114"/>
  <c r="BX32" i="114"/>
  <c r="BY32" i="114"/>
  <c r="BZ32" i="114"/>
  <c r="CA32" i="114"/>
  <c r="CB32" i="114"/>
  <c r="CC32" i="114"/>
  <c r="CD32" i="114"/>
  <c r="CE32" i="114"/>
  <c r="CF32" i="114"/>
  <c r="CG32" i="114"/>
  <c r="CH32" i="114"/>
  <c r="CI32" i="114"/>
  <c r="AX34" i="114"/>
  <c r="AY34" i="114"/>
  <c r="AZ34" i="114"/>
  <c r="BA34" i="114"/>
  <c r="BB34" i="114"/>
  <c r="BC34" i="114"/>
  <c r="BD34" i="114"/>
  <c r="BE34" i="114"/>
  <c r="BF34" i="114"/>
  <c r="BG34" i="114"/>
  <c r="BH34" i="114"/>
  <c r="BI34" i="114"/>
  <c r="BJ34" i="114"/>
  <c r="BK34" i="114"/>
  <c r="BL34" i="114"/>
  <c r="BM34" i="114"/>
  <c r="BN34" i="114"/>
  <c r="BO34" i="114"/>
  <c r="BP34" i="114"/>
  <c r="BQ34" i="114"/>
  <c r="BR34" i="114"/>
  <c r="BS34" i="114"/>
  <c r="BT34" i="114"/>
  <c r="BU34" i="114"/>
  <c r="BV34" i="114"/>
  <c r="BW34" i="114"/>
  <c r="BX34" i="114"/>
  <c r="BY34" i="114"/>
  <c r="BZ34" i="114"/>
  <c r="CA34" i="114"/>
  <c r="CB34" i="114"/>
  <c r="CC34" i="114"/>
  <c r="CD34" i="114"/>
  <c r="CE34" i="114"/>
  <c r="CF34" i="114"/>
  <c r="CG34" i="114"/>
  <c r="CH34" i="114"/>
  <c r="CI34" i="114"/>
  <c r="AX35" i="114"/>
  <c r="AY35" i="114"/>
  <c r="AZ35" i="114"/>
  <c r="BA35" i="114"/>
  <c r="BB35" i="114"/>
  <c r="BC35" i="114"/>
  <c r="BD35" i="114"/>
  <c r="BE35" i="114"/>
  <c r="BF35" i="114"/>
  <c r="BG35" i="114"/>
  <c r="BH35" i="114"/>
  <c r="BI35" i="114"/>
  <c r="BJ35" i="114"/>
  <c r="BK35" i="114"/>
  <c r="BL35" i="114"/>
  <c r="BM35" i="114"/>
  <c r="BN35" i="114"/>
  <c r="BO35" i="114"/>
  <c r="BP35" i="114"/>
  <c r="BQ35" i="114"/>
  <c r="BR35" i="114"/>
  <c r="BS35" i="114"/>
  <c r="BT35" i="114"/>
  <c r="BU35" i="114"/>
  <c r="BV35" i="114"/>
  <c r="BW35" i="114"/>
  <c r="BX35" i="114"/>
  <c r="BY35" i="114"/>
  <c r="BZ35" i="114"/>
  <c r="CA35" i="114"/>
  <c r="CB35" i="114"/>
  <c r="CC35" i="114"/>
  <c r="CD35" i="114"/>
  <c r="CE35" i="114"/>
  <c r="CF35" i="114"/>
  <c r="CG35" i="114"/>
  <c r="CH35" i="114"/>
  <c r="CI35" i="114"/>
  <c r="AX36" i="114"/>
  <c r="AY36" i="114"/>
  <c r="AZ36" i="114"/>
  <c r="BA36" i="114"/>
  <c r="BB36" i="114"/>
  <c r="BC36" i="114"/>
  <c r="BD36" i="114"/>
  <c r="BE36" i="114"/>
  <c r="BF36" i="114"/>
  <c r="BG36" i="114"/>
  <c r="BH36" i="114"/>
  <c r="BI36" i="114"/>
  <c r="BJ36" i="114"/>
  <c r="BK36" i="114"/>
  <c r="BL36" i="114"/>
  <c r="BM36" i="114"/>
  <c r="BN36" i="114"/>
  <c r="BO36" i="114"/>
  <c r="BP36" i="114"/>
  <c r="BQ36" i="114"/>
  <c r="BR36" i="114"/>
  <c r="BS36" i="114"/>
  <c r="BT36" i="114"/>
  <c r="BU36" i="114"/>
  <c r="BV36" i="114"/>
  <c r="BW36" i="114"/>
  <c r="BX36" i="114"/>
  <c r="BY36" i="114"/>
  <c r="BZ36" i="114"/>
  <c r="CA36" i="114"/>
  <c r="CB36" i="114"/>
  <c r="CC36" i="114"/>
  <c r="CD36" i="114"/>
  <c r="CE36" i="114"/>
  <c r="CF36" i="114"/>
  <c r="CG36" i="114"/>
  <c r="CH36" i="114"/>
  <c r="CI36" i="114"/>
  <c r="AX37" i="114"/>
  <c r="AY37" i="114"/>
  <c r="AZ37" i="114"/>
  <c r="BA37" i="114"/>
  <c r="BB37" i="114"/>
  <c r="BC37" i="114"/>
  <c r="BD37" i="114"/>
  <c r="BE37" i="114"/>
  <c r="BF37" i="114"/>
  <c r="BG37" i="114"/>
  <c r="BH37" i="114"/>
  <c r="BI37" i="114"/>
  <c r="BJ37" i="114"/>
  <c r="BK37" i="114"/>
  <c r="BL37" i="114"/>
  <c r="BM37" i="114"/>
  <c r="BN37" i="114"/>
  <c r="BO37" i="114"/>
  <c r="BP37" i="114"/>
  <c r="BQ37" i="114"/>
  <c r="BR37" i="114"/>
  <c r="BS37" i="114"/>
  <c r="BT37" i="114"/>
  <c r="BU37" i="114"/>
  <c r="BV37" i="114"/>
  <c r="BW37" i="114"/>
  <c r="BX37" i="114"/>
  <c r="BY37" i="114"/>
  <c r="BZ37" i="114"/>
  <c r="CA37" i="114"/>
  <c r="CB37" i="114"/>
  <c r="CC37" i="114"/>
  <c r="CD37" i="114"/>
  <c r="CE37" i="114"/>
  <c r="CF37" i="114"/>
  <c r="CG37" i="114"/>
  <c r="CH37" i="114"/>
  <c r="CI37" i="114"/>
  <c r="AX38" i="114"/>
  <c r="AY38" i="114"/>
  <c r="AZ38" i="114"/>
  <c r="BA38" i="114"/>
  <c r="BB38" i="114"/>
  <c r="BC38" i="114"/>
  <c r="BD38" i="114"/>
  <c r="BE38" i="114"/>
  <c r="BF38" i="114"/>
  <c r="BG38" i="114"/>
  <c r="BH38" i="114"/>
  <c r="BI38" i="114"/>
  <c r="BJ38" i="114"/>
  <c r="BK38" i="114"/>
  <c r="BL38" i="114"/>
  <c r="BM38" i="114"/>
  <c r="BN38" i="114"/>
  <c r="BO38" i="114"/>
  <c r="BP38" i="114"/>
  <c r="BQ38" i="114"/>
  <c r="BR38" i="114"/>
  <c r="BS38" i="114"/>
  <c r="BT38" i="114"/>
  <c r="BU38" i="114"/>
  <c r="BV38" i="114"/>
  <c r="BW38" i="114"/>
  <c r="BX38" i="114"/>
  <c r="BY38" i="114"/>
  <c r="BZ38" i="114"/>
  <c r="CA38" i="114"/>
  <c r="CB38" i="114"/>
  <c r="CC38" i="114"/>
  <c r="CD38" i="114"/>
  <c r="CE38" i="114"/>
  <c r="CF38" i="114"/>
  <c r="CG38" i="114"/>
  <c r="CH38" i="114"/>
  <c r="CI38" i="114"/>
  <c r="AX39" i="114"/>
  <c r="AY39" i="114"/>
  <c r="AZ39" i="114"/>
  <c r="BA39" i="114"/>
  <c r="BB39" i="114"/>
  <c r="BC39" i="114"/>
  <c r="BD39" i="114"/>
  <c r="BE39" i="114"/>
  <c r="BF39" i="114"/>
  <c r="BG39" i="114"/>
  <c r="BH39" i="114"/>
  <c r="BI39" i="114"/>
  <c r="BJ39" i="114"/>
  <c r="BK39" i="114"/>
  <c r="BL39" i="114"/>
  <c r="BM39" i="114"/>
  <c r="BN39" i="114"/>
  <c r="BO39" i="114"/>
  <c r="BP39" i="114"/>
  <c r="BQ39" i="114"/>
  <c r="BR39" i="114"/>
  <c r="BS39" i="114"/>
  <c r="BT39" i="114"/>
  <c r="BU39" i="114"/>
  <c r="BV39" i="114"/>
  <c r="BW39" i="114"/>
  <c r="BX39" i="114"/>
  <c r="BY39" i="114"/>
  <c r="BZ39" i="114"/>
  <c r="CA39" i="114"/>
  <c r="CB39" i="114"/>
  <c r="CC39" i="114"/>
  <c r="CD39" i="114"/>
  <c r="CE39" i="114"/>
  <c r="CF39" i="114"/>
  <c r="CG39" i="114"/>
  <c r="CH39" i="114"/>
  <c r="CI39" i="114"/>
  <c r="AX41" i="114"/>
  <c r="AY41" i="114"/>
  <c r="AZ41" i="114"/>
  <c r="BA41" i="114"/>
  <c r="BB41" i="114"/>
  <c r="BC41" i="114"/>
  <c r="BD41" i="114"/>
  <c r="BE41" i="114"/>
  <c r="BF41" i="114"/>
  <c r="BG41" i="114"/>
  <c r="BH41" i="114"/>
  <c r="BI41" i="114"/>
  <c r="BJ41" i="114"/>
  <c r="BK41" i="114"/>
  <c r="BL41" i="114"/>
  <c r="BM41" i="114"/>
  <c r="BN41" i="114"/>
  <c r="BO41" i="114"/>
  <c r="BP41" i="114"/>
  <c r="BQ41" i="114"/>
  <c r="BR41" i="114"/>
  <c r="BS41" i="114"/>
  <c r="BT41" i="114"/>
  <c r="BU41" i="114"/>
  <c r="BV41" i="114"/>
  <c r="BW41" i="114"/>
  <c r="BX41" i="114"/>
  <c r="BY41" i="114"/>
  <c r="BZ41" i="114"/>
  <c r="CA41" i="114"/>
  <c r="CB41" i="114"/>
  <c r="CC41" i="114"/>
  <c r="CD41" i="114"/>
  <c r="CE41" i="114"/>
  <c r="CF41" i="114"/>
  <c r="CG41" i="114"/>
  <c r="CH41" i="114"/>
  <c r="CI41" i="114"/>
  <c r="AX42" i="114"/>
  <c r="AY42" i="114"/>
  <c r="AZ42" i="114"/>
  <c r="BA42" i="114"/>
  <c r="BB42" i="114"/>
  <c r="BC42" i="114"/>
  <c r="BD42" i="114"/>
  <c r="BE42" i="114"/>
  <c r="BF42" i="114"/>
  <c r="BG42" i="114"/>
  <c r="BH42" i="114"/>
  <c r="BI42" i="114"/>
  <c r="BJ42" i="114"/>
  <c r="BK42" i="114"/>
  <c r="BL42" i="114"/>
  <c r="BM42" i="114"/>
  <c r="BN42" i="114"/>
  <c r="BO42" i="114"/>
  <c r="BP42" i="114"/>
  <c r="BQ42" i="114"/>
  <c r="BR42" i="114"/>
  <c r="BS42" i="114"/>
  <c r="BT42" i="114"/>
  <c r="BU42" i="114"/>
  <c r="BV42" i="114"/>
  <c r="BW42" i="114"/>
  <c r="BX42" i="114"/>
  <c r="BY42" i="114"/>
  <c r="BZ42" i="114"/>
  <c r="CA42" i="114"/>
  <c r="CB42" i="114"/>
  <c r="CC42" i="114"/>
  <c r="CD42" i="114"/>
  <c r="CE42" i="114"/>
  <c r="CF42" i="114"/>
  <c r="CG42" i="114"/>
  <c r="CH42" i="114"/>
  <c r="CI42" i="114"/>
  <c r="AX43" i="114"/>
  <c r="AY43" i="114"/>
  <c r="AZ43" i="114"/>
  <c r="BA43" i="114"/>
  <c r="BB43" i="114"/>
  <c r="BC43" i="114"/>
  <c r="BD43" i="114"/>
  <c r="BE43" i="114"/>
  <c r="BF43" i="114"/>
  <c r="BG43" i="114"/>
  <c r="BH43" i="114"/>
  <c r="BI43" i="114"/>
  <c r="BJ43" i="114"/>
  <c r="BK43" i="114"/>
  <c r="BL43" i="114"/>
  <c r="BM43" i="114"/>
  <c r="BN43" i="114"/>
  <c r="BO43" i="114"/>
  <c r="BP43" i="114"/>
  <c r="BQ43" i="114"/>
  <c r="BR43" i="114"/>
  <c r="BS43" i="114"/>
  <c r="BT43" i="114"/>
  <c r="BU43" i="114"/>
  <c r="BV43" i="114"/>
  <c r="BW43" i="114"/>
  <c r="BX43" i="114"/>
  <c r="BY43" i="114"/>
  <c r="BZ43" i="114"/>
  <c r="CA43" i="114"/>
  <c r="CB43" i="114"/>
  <c r="CC43" i="114"/>
  <c r="CD43" i="114"/>
  <c r="CE43" i="114"/>
  <c r="CF43" i="114"/>
  <c r="CG43" i="114"/>
  <c r="CH43" i="114"/>
  <c r="CI43" i="114"/>
  <c r="AX44" i="114"/>
  <c r="AY44" i="114"/>
  <c r="AZ44" i="114"/>
  <c r="BA44" i="114"/>
  <c r="BB44" i="114"/>
  <c r="BC44" i="114"/>
  <c r="BD44" i="114"/>
  <c r="BE44" i="114"/>
  <c r="BF44" i="114"/>
  <c r="BG44" i="114"/>
  <c r="BH44" i="114"/>
  <c r="BI44" i="114"/>
  <c r="BJ44" i="114"/>
  <c r="BK44" i="114"/>
  <c r="BL44" i="114"/>
  <c r="BM44" i="114"/>
  <c r="BN44" i="114"/>
  <c r="BO44" i="114"/>
  <c r="BP44" i="114"/>
  <c r="BQ44" i="114"/>
  <c r="BR44" i="114"/>
  <c r="BS44" i="114"/>
  <c r="BT44" i="114"/>
  <c r="BU44" i="114"/>
  <c r="BV44" i="114"/>
  <c r="BW44" i="114"/>
  <c r="BX44" i="114"/>
  <c r="BY44" i="114"/>
  <c r="BZ44" i="114"/>
  <c r="CA44" i="114"/>
  <c r="CB44" i="114"/>
  <c r="CC44" i="114"/>
  <c r="CD44" i="114"/>
  <c r="CE44" i="114"/>
  <c r="CF44" i="114"/>
  <c r="CG44" i="114"/>
  <c r="CH44" i="114"/>
  <c r="CI44" i="114"/>
  <c r="AX45" i="114"/>
  <c r="AY45" i="114"/>
  <c r="AZ45" i="114"/>
  <c r="BA45" i="114"/>
  <c r="BB45" i="114"/>
  <c r="BC45" i="114"/>
  <c r="BD45" i="114"/>
  <c r="BE45" i="114"/>
  <c r="BF45" i="114"/>
  <c r="BG45" i="114"/>
  <c r="BH45" i="114"/>
  <c r="BI45" i="114"/>
  <c r="BJ45" i="114"/>
  <c r="BK45" i="114"/>
  <c r="BL45" i="114"/>
  <c r="BM45" i="114"/>
  <c r="BN45" i="114"/>
  <c r="BO45" i="114"/>
  <c r="BP45" i="114"/>
  <c r="BQ45" i="114"/>
  <c r="BR45" i="114"/>
  <c r="BS45" i="114"/>
  <c r="BT45" i="114"/>
  <c r="BU45" i="114"/>
  <c r="BV45" i="114"/>
  <c r="BW45" i="114"/>
  <c r="BX45" i="114"/>
  <c r="BY45" i="114"/>
  <c r="BZ45" i="114"/>
  <c r="CA45" i="114"/>
  <c r="CB45" i="114"/>
  <c r="CC45" i="114"/>
  <c r="CD45" i="114"/>
  <c r="CE45" i="114"/>
  <c r="CF45" i="114"/>
  <c r="CG45" i="114"/>
  <c r="CH45" i="114"/>
  <c r="CI45" i="114"/>
  <c r="AX46" i="114"/>
  <c r="AY46" i="114"/>
  <c r="AZ46" i="114"/>
  <c r="BA46" i="114"/>
  <c r="BB46" i="114"/>
  <c r="BC46" i="114"/>
  <c r="BD46" i="114"/>
  <c r="BE46" i="114"/>
  <c r="BF46" i="114"/>
  <c r="BG46" i="114"/>
  <c r="BH46" i="114"/>
  <c r="BI46" i="114"/>
  <c r="BJ46" i="114"/>
  <c r="BK46" i="114"/>
  <c r="BL46" i="114"/>
  <c r="BM46" i="114"/>
  <c r="BN46" i="114"/>
  <c r="BO46" i="114"/>
  <c r="BP46" i="114"/>
  <c r="BQ46" i="114"/>
  <c r="BR46" i="114"/>
  <c r="BS46" i="114"/>
  <c r="BT46" i="114"/>
  <c r="BU46" i="114"/>
  <c r="BV46" i="114"/>
  <c r="BW46" i="114"/>
  <c r="BX46" i="114"/>
  <c r="BY46" i="114"/>
  <c r="BZ46" i="114"/>
  <c r="CA46" i="114"/>
  <c r="CB46" i="114"/>
  <c r="CC46" i="114"/>
  <c r="CD46" i="114"/>
  <c r="CE46" i="114"/>
  <c r="CF46" i="114"/>
  <c r="CG46" i="114"/>
  <c r="CH46" i="114"/>
  <c r="CI46" i="114"/>
  <c r="AX47" i="114"/>
  <c r="AY47" i="114"/>
  <c r="AZ47" i="114"/>
  <c r="BA47" i="114"/>
  <c r="BB47" i="114"/>
  <c r="BC47" i="114"/>
  <c r="BD47" i="114"/>
  <c r="BE47" i="114"/>
  <c r="BF47" i="114"/>
  <c r="BG47" i="114"/>
  <c r="BH47" i="114"/>
  <c r="BI47" i="114"/>
  <c r="BJ47" i="114"/>
  <c r="BK47" i="114"/>
  <c r="BL47" i="114"/>
  <c r="BM47" i="114"/>
  <c r="BN47" i="114"/>
  <c r="BO47" i="114"/>
  <c r="BP47" i="114"/>
  <c r="BQ47" i="114"/>
  <c r="BR47" i="114"/>
  <c r="BS47" i="114"/>
  <c r="BT47" i="114"/>
  <c r="BU47" i="114"/>
  <c r="BV47" i="114"/>
  <c r="BW47" i="114"/>
  <c r="BX47" i="114"/>
  <c r="BY47" i="114"/>
  <c r="BZ47" i="114"/>
  <c r="CA47" i="114"/>
  <c r="CB47" i="114"/>
  <c r="CC47" i="114"/>
  <c r="CD47" i="114"/>
  <c r="CE47" i="114"/>
  <c r="CF47" i="114"/>
  <c r="CG47" i="114"/>
  <c r="CH47" i="114"/>
  <c r="CI47" i="114"/>
  <c r="AX48" i="114"/>
  <c r="AY48" i="114"/>
  <c r="AZ48" i="114"/>
  <c r="BA48" i="114"/>
  <c r="BB48" i="114"/>
  <c r="BC48" i="114"/>
  <c r="BD48" i="114"/>
  <c r="BE48" i="114"/>
  <c r="BF48" i="114"/>
  <c r="BG48" i="114"/>
  <c r="BH48" i="114"/>
  <c r="BI48" i="114"/>
  <c r="BJ48" i="114"/>
  <c r="BK48" i="114"/>
  <c r="BL48" i="114"/>
  <c r="BM48" i="114"/>
  <c r="BN48" i="114"/>
  <c r="BO48" i="114"/>
  <c r="BP48" i="114"/>
  <c r="BQ48" i="114"/>
  <c r="BR48" i="114"/>
  <c r="BS48" i="114"/>
  <c r="BT48" i="114"/>
  <c r="BU48" i="114"/>
  <c r="BV48" i="114"/>
  <c r="BW48" i="114"/>
  <c r="BX48" i="114"/>
  <c r="BY48" i="114"/>
  <c r="BZ48" i="114"/>
  <c r="CA48" i="114"/>
  <c r="CB48" i="114"/>
  <c r="CC48" i="114"/>
  <c r="CD48" i="114"/>
  <c r="CE48" i="114"/>
  <c r="CF48" i="114"/>
  <c r="CG48" i="114"/>
  <c r="CH48" i="114"/>
  <c r="CI48" i="114"/>
  <c r="AX50" i="114"/>
  <c r="AY50" i="114"/>
  <c r="AZ50" i="114"/>
  <c r="BA50" i="114"/>
  <c r="BB50" i="114"/>
  <c r="BC50" i="114"/>
  <c r="BD50" i="114"/>
  <c r="BE50" i="114"/>
  <c r="BF50" i="114"/>
  <c r="BG50" i="114"/>
  <c r="BH50" i="114"/>
  <c r="BI50" i="114"/>
  <c r="BJ50" i="114"/>
  <c r="BK50" i="114"/>
  <c r="BL50" i="114"/>
  <c r="BM50" i="114"/>
  <c r="BN50" i="114"/>
  <c r="BO50" i="114"/>
  <c r="BP50" i="114"/>
  <c r="BQ50" i="114"/>
  <c r="BR50" i="114"/>
  <c r="BS50" i="114"/>
  <c r="BT50" i="114"/>
  <c r="BU50" i="114"/>
  <c r="BV50" i="114"/>
  <c r="BW50" i="114"/>
  <c r="BX50" i="114"/>
  <c r="BY50" i="114"/>
  <c r="BZ50" i="114"/>
  <c r="CA50" i="114"/>
  <c r="CB50" i="114"/>
  <c r="CC50" i="114"/>
  <c r="CD50" i="114"/>
  <c r="CE50" i="114"/>
  <c r="CF50" i="114"/>
  <c r="CG50" i="114"/>
  <c r="CH50" i="114"/>
  <c r="CI50" i="114"/>
  <c r="AX51" i="114"/>
  <c r="AY51" i="114"/>
  <c r="AZ51" i="114"/>
  <c r="BA51" i="114"/>
  <c r="BB51" i="114"/>
  <c r="BC51" i="114"/>
  <c r="BD51" i="114"/>
  <c r="BE51" i="114"/>
  <c r="BF51" i="114"/>
  <c r="BG51" i="114"/>
  <c r="BH51" i="114"/>
  <c r="BI51" i="114"/>
  <c r="BJ51" i="114"/>
  <c r="BK51" i="114"/>
  <c r="BL51" i="114"/>
  <c r="BM51" i="114"/>
  <c r="BN51" i="114"/>
  <c r="BO51" i="114"/>
  <c r="BP51" i="114"/>
  <c r="BQ51" i="114"/>
  <c r="BR51" i="114"/>
  <c r="BS51" i="114"/>
  <c r="BT51" i="114"/>
  <c r="BU51" i="114"/>
  <c r="BV51" i="114"/>
  <c r="BW51" i="114"/>
  <c r="BX51" i="114"/>
  <c r="BY51" i="114"/>
  <c r="BZ51" i="114"/>
  <c r="CA51" i="114"/>
  <c r="CB51" i="114"/>
  <c r="CC51" i="114"/>
  <c r="CD51" i="114"/>
  <c r="CE51" i="114"/>
  <c r="CF51" i="114"/>
  <c r="CG51" i="114"/>
  <c r="CH51" i="114"/>
  <c r="CI51" i="114"/>
  <c r="AX53" i="114"/>
  <c r="AY53" i="114"/>
  <c r="AZ53" i="114"/>
  <c r="BA53" i="114"/>
  <c r="BB53" i="114"/>
  <c r="BC53" i="114"/>
  <c r="BD53" i="114"/>
  <c r="BE53" i="114"/>
  <c r="BF53" i="114"/>
  <c r="BG53" i="114"/>
  <c r="BH53" i="114"/>
  <c r="BI53" i="114"/>
  <c r="BJ53" i="114"/>
  <c r="BK53" i="114"/>
  <c r="BL53" i="114"/>
  <c r="BM53" i="114"/>
  <c r="BN53" i="114"/>
  <c r="BO53" i="114"/>
  <c r="BP53" i="114"/>
  <c r="BQ53" i="114"/>
  <c r="BR53" i="114"/>
  <c r="BS53" i="114"/>
  <c r="BT53" i="114"/>
  <c r="BU53" i="114"/>
  <c r="BV53" i="114"/>
  <c r="BW53" i="114"/>
  <c r="BX53" i="114"/>
  <c r="BY53" i="114"/>
  <c r="BZ53" i="114"/>
  <c r="CA53" i="114"/>
  <c r="CB53" i="114"/>
  <c r="CC53" i="114"/>
  <c r="CD53" i="114"/>
  <c r="CE53" i="114"/>
  <c r="CF53" i="114"/>
  <c r="CG53" i="114"/>
  <c r="CH53" i="114"/>
  <c r="CI53" i="114"/>
  <c r="AX54" i="114"/>
  <c r="AY54" i="114"/>
  <c r="AZ54" i="114"/>
  <c r="BA54" i="114"/>
  <c r="BB54" i="114"/>
  <c r="BC54" i="114"/>
  <c r="BD54" i="114"/>
  <c r="BE54" i="114"/>
  <c r="BF54" i="114"/>
  <c r="BG54" i="114"/>
  <c r="BH54" i="114"/>
  <c r="BI54" i="114"/>
  <c r="BJ54" i="114"/>
  <c r="BK54" i="114"/>
  <c r="BL54" i="114"/>
  <c r="BM54" i="114"/>
  <c r="BN54" i="114"/>
  <c r="BO54" i="114"/>
  <c r="BP54" i="114"/>
  <c r="BQ54" i="114"/>
  <c r="BR54" i="114"/>
  <c r="BS54" i="114"/>
  <c r="BT54" i="114"/>
  <c r="BU54" i="114"/>
  <c r="BV54" i="114"/>
  <c r="BW54" i="114"/>
  <c r="BX54" i="114"/>
  <c r="BY54" i="114"/>
  <c r="BZ54" i="114"/>
  <c r="CA54" i="114"/>
  <c r="CB54" i="114"/>
  <c r="CC54" i="114"/>
  <c r="CD54" i="114"/>
  <c r="CE54" i="114"/>
  <c r="CF54" i="114"/>
  <c r="CG54" i="114"/>
  <c r="CH54" i="114"/>
  <c r="CI54" i="114"/>
  <c r="AX55" i="114"/>
  <c r="AY55" i="114"/>
  <c r="AZ55" i="114"/>
  <c r="BA55" i="114"/>
  <c r="BB55" i="114"/>
  <c r="BC55" i="114"/>
  <c r="BD55" i="114"/>
  <c r="BE55" i="114"/>
  <c r="BF55" i="114"/>
  <c r="BG55" i="114"/>
  <c r="BH55" i="114"/>
  <c r="BI55" i="114"/>
  <c r="BJ55" i="114"/>
  <c r="BK55" i="114"/>
  <c r="BL55" i="114"/>
  <c r="BM55" i="114"/>
  <c r="BN55" i="114"/>
  <c r="BO55" i="114"/>
  <c r="BP55" i="114"/>
  <c r="BQ55" i="114"/>
  <c r="BR55" i="114"/>
  <c r="BS55" i="114"/>
  <c r="BT55" i="114"/>
  <c r="BU55" i="114"/>
  <c r="BV55" i="114"/>
  <c r="BW55" i="114"/>
  <c r="BX55" i="114"/>
  <c r="BY55" i="114"/>
  <c r="BZ55" i="114"/>
  <c r="CA55" i="114"/>
  <c r="CB55" i="114"/>
  <c r="CC55" i="114"/>
  <c r="CD55" i="114"/>
  <c r="CE55" i="114"/>
  <c r="CF55" i="114"/>
  <c r="CG55" i="114"/>
  <c r="CH55" i="114"/>
  <c r="CI55" i="114"/>
  <c r="AX56" i="114"/>
  <c r="AY56" i="114"/>
  <c r="AZ56" i="114"/>
  <c r="BA56" i="114"/>
  <c r="BB56" i="114"/>
  <c r="BC56" i="114"/>
  <c r="BD56" i="114"/>
  <c r="BE56" i="114"/>
  <c r="BF56" i="114"/>
  <c r="BG56" i="114"/>
  <c r="BH56" i="114"/>
  <c r="BI56" i="114"/>
  <c r="BJ56" i="114"/>
  <c r="BK56" i="114"/>
  <c r="BL56" i="114"/>
  <c r="BM56" i="114"/>
  <c r="BN56" i="114"/>
  <c r="BO56" i="114"/>
  <c r="BP56" i="114"/>
  <c r="BQ56" i="114"/>
  <c r="BR56" i="114"/>
  <c r="BS56" i="114"/>
  <c r="BT56" i="114"/>
  <c r="BU56" i="114"/>
  <c r="BV56" i="114"/>
  <c r="BW56" i="114"/>
  <c r="BX56" i="114"/>
  <c r="BY56" i="114"/>
  <c r="BZ56" i="114"/>
  <c r="CA56" i="114"/>
  <c r="CB56" i="114"/>
  <c r="CC56" i="114"/>
  <c r="CD56" i="114"/>
  <c r="CE56" i="114"/>
  <c r="CF56" i="114"/>
  <c r="CG56" i="114"/>
  <c r="CH56" i="114"/>
  <c r="CI56" i="114"/>
  <c r="AX57" i="114"/>
  <c r="AY57" i="114"/>
  <c r="AZ57" i="114"/>
  <c r="BA57" i="114"/>
  <c r="BB57" i="114"/>
  <c r="BC57" i="114"/>
  <c r="BD57" i="114"/>
  <c r="BE57" i="114"/>
  <c r="BF57" i="114"/>
  <c r="BG57" i="114"/>
  <c r="BH57" i="114"/>
  <c r="BI57" i="114"/>
  <c r="BJ57" i="114"/>
  <c r="BK57" i="114"/>
  <c r="BL57" i="114"/>
  <c r="BM57" i="114"/>
  <c r="BN57" i="114"/>
  <c r="BO57" i="114"/>
  <c r="BP57" i="114"/>
  <c r="BQ57" i="114"/>
  <c r="BR57" i="114"/>
  <c r="BS57" i="114"/>
  <c r="BT57" i="114"/>
  <c r="BU57" i="114"/>
  <c r="BV57" i="114"/>
  <c r="BW57" i="114"/>
  <c r="BX57" i="114"/>
  <c r="BY57" i="114"/>
  <c r="BZ57" i="114"/>
  <c r="CA57" i="114"/>
  <c r="CB57" i="114"/>
  <c r="CC57" i="114"/>
  <c r="CD57" i="114"/>
  <c r="CE57" i="114"/>
  <c r="CF57" i="114"/>
  <c r="CG57" i="114"/>
  <c r="CH57" i="114"/>
  <c r="CI57" i="114"/>
  <c r="AX58" i="114"/>
  <c r="AY58" i="114"/>
  <c r="AZ58" i="114"/>
  <c r="BA58" i="114"/>
  <c r="BB58" i="114"/>
  <c r="BC58" i="114"/>
  <c r="BD58" i="114"/>
  <c r="BE58" i="114"/>
  <c r="BF58" i="114"/>
  <c r="BG58" i="114"/>
  <c r="BH58" i="114"/>
  <c r="BI58" i="114"/>
  <c r="BJ58" i="114"/>
  <c r="BK58" i="114"/>
  <c r="BL58" i="114"/>
  <c r="BM58" i="114"/>
  <c r="BN58" i="114"/>
  <c r="BO58" i="114"/>
  <c r="BP58" i="114"/>
  <c r="BQ58" i="114"/>
  <c r="BR58" i="114"/>
  <c r="BS58" i="114"/>
  <c r="BT58" i="114"/>
  <c r="BU58" i="114"/>
  <c r="BV58" i="114"/>
  <c r="BW58" i="114"/>
  <c r="BX58" i="114"/>
  <c r="BY58" i="114"/>
  <c r="BZ58" i="114"/>
  <c r="CA58" i="114"/>
  <c r="CB58" i="114"/>
  <c r="CC58" i="114"/>
  <c r="CD58" i="114"/>
  <c r="CE58" i="114"/>
  <c r="CF58" i="114"/>
  <c r="CG58" i="114"/>
  <c r="CH58" i="114"/>
  <c r="CI58" i="114"/>
  <c r="AX3" i="99"/>
  <c r="AY3" i="99"/>
  <c r="AZ3" i="99"/>
  <c r="BA3" i="99"/>
  <c r="BB3" i="99"/>
  <c r="BC3" i="99"/>
  <c r="BD3" i="99"/>
  <c r="BE3" i="99"/>
  <c r="BF3" i="99"/>
  <c r="BG3" i="99"/>
  <c r="BH3" i="99"/>
  <c r="BI3" i="99"/>
  <c r="BJ3" i="99"/>
  <c r="BK3" i="99"/>
  <c r="BL3" i="99"/>
  <c r="BM3" i="99"/>
  <c r="BN3" i="99"/>
  <c r="BO3" i="99"/>
  <c r="BP3" i="99"/>
  <c r="BQ3" i="99"/>
  <c r="BR3" i="99"/>
  <c r="BS3" i="99"/>
  <c r="BT3" i="99"/>
  <c r="BU3" i="99"/>
  <c r="BV3" i="99"/>
  <c r="BW3" i="99"/>
  <c r="BX3" i="99"/>
  <c r="BY3" i="99"/>
  <c r="BZ3" i="99"/>
  <c r="CA3" i="99"/>
  <c r="CB3" i="99"/>
  <c r="CC3" i="99"/>
  <c r="CD3" i="99"/>
  <c r="CE3" i="99"/>
  <c r="CF3" i="99"/>
  <c r="CG3" i="99"/>
  <c r="CH3" i="99"/>
  <c r="CI3" i="99"/>
  <c r="CJ3" i="99"/>
  <c r="CK3" i="99"/>
  <c r="CL3" i="99"/>
  <c r="CM3" i="99"/>
  <c r="CN3" i="99"/>
  <c r="AX4" i="99"/>
  <c r="AY4" i="99"/>
  <c r="AZ4" i="99"/>
  <c r="BA4" i="99"/>
  <c r="BB4" i="99"/>
  <c r="BC4" i="99"/>
  <c r="BD4" i="99"/>
  <c r="BE4" i="99"/>
  <c r="BF4" i="99"/>
  <c r="BG4" i="99"/>
  <c r="BH4" i="99"/>
  <c r="BI4" i="99"/>
  <c r="BJ4" i="99"/>
  <c r="BK4" i="99"/>
  <c r="BL4" i="99"/>
  <c r="BM4" i="99"/>
  <c r="BN4" i="99"/>
  <c r="BO4" i="99"/>
  <c r="BP4" i="99"/>
  <c r="BQ4" i="99"/>
  <c r="BR4" i="99"/>
  <c r="BS4" i="99"/>
  <c r="BT4" i="99"/>
  <c r="BU4" i="99"/>
  <c r="BV4" i="99"/>
  <c r="BW4" i="99"/>
  <c r="BX4" i="99"/>
  <c r="BY4" i="99"/>
  <c r="BZ4" i="99"/>
  <c r="CA4" i="99"/>
  <c r="CB4" i="99"/>
  <c r="CC4" i="99"/>
  <c r="CD4" i="99"/>
  <c r="CE4" i="99"/>
  <c r="CF4" i="99"/>
  <c r="CG4" i="99"/>
  <c r="CH4" i="99"/>
  <c r="CI4" i="99"/>
  <c r="CJ4" i="99"/>
  <c r="CK4" i="99"/>
  <c r="CL4" i="99"/>
  <c r="CM4" i="99"/>
  <c r="CN4" i="99"/>
  <c r="AX6" i="99"/>
  <c r="AY6" i="99"/>
  <c r="AZ6" i="99"/>
  <c r="BA6" i="99"/>
  <c r="BB6" i="99"/>
  <c r="BC6" i="99"/>
  <c r="BD6" i="99"/>
  <c r="BE6" i="99"/>
  <c r="BF6" i="99"/>
  <c r="BG6" i="99"/>
  <c r="BH6" i="99"/>
  <c r="BI6" i="99"/>
  <c r="BJ6" i="99"/>
  <c r="BK6" i="99"/>
  <c r="BL6" i="99"/>
  <c r="BM6" i="99"/>
  <c r="BN6" i="99"/>
  <c r="BO6" i="99"/>
  <c r="BP6" i="99"/>
  <c r="BQ6" i="99"/>
  <c r="BR6" i="99"/>
  <c r="BS6" i="99"/>
  <c r="BT6" i="99"/>
  <c r="BU6" i="99"/>
  <c r="BV6" i="99"/>
  <c r="BW6" i="99"/>
  <c r="BX6" i="99"/>
  <c r="BY6" i="99"/>
  <c r="BZ6" i="99"/>
  <c r="CA6" i="99"/>
  <c r="CB6" i="99"/>
  <c r="CC6" i="99"/>
  <c r="CD6" i="99"/>
  <c r="CE6" i="99"/>
  <c r="CF6" i="99"/>
  <c r="CG6" i="99"/>
  <c r="CH6" i="99"/>
  <c r="CI6" i="99"/>
  <c r="CJ6" i="99"/>
  <c r="CK6" i="99"/>
  <c r="CL6" i="99"/>
  <c r="CM6" i="99"/>
  <c r="CN6" i="99"/>
  <c r="BK15" i="99"/>
  <c r="BO15" i="99"/>
  <c r="BS15" i="99"/>
  <c r="BW15" i="99"/>
  <c r="CA15" i="99"/>
  <c r="CE15" i="99"/>
  <c r="CI15" i="99"/>
  <c r="CM15" i="99"/>
  <c r="BH16" i="99"/>
  <c r="BI18" i="99"/>
  <c r="BM18" i="99"/>
  <c r="BQ18" i="99"/>
  <c r="BU18" i="99"/>
  <c r="BY18" i="99"/>
  <c r="CC18" i="99"/>
  <c r="CG18" i="99"/>
  <c r="CK18" i="99"/>
  <c r="BJ19" i="99"/>
  <c r="BN19" i="99"/>
  <c r="BR19" i="99"/>
  <c r="BV19" i="99"/>
  <c r="BZ19" i="99"/>
  <c r="CD19" i="99"/>
  <c r="CH19" i="99"/>
  <c r="CL19" i="99"/>
  <c r="BK21" i="99"/>
  <c r="BO21" i="99"/>
  <c r="BS21" i="99"/>
  <c r="BW21" i="99"/>
  <c r="CA21" i="99"/>
  <c r="CE21" i="99"/>
  <c r="CI21" i="99"/>
  <c r="CM21" i="99"/>
  <c r="BH22" i="99"/>
  <c r="BI18" i="2"/>
  <c r="BI18" i="29" s="1"/>
  <c r="BJ18" i="2"/>
  <c r="BK18" i="2"/>
  <c r="BL18" i="2"/>
  <c r="BM18" i="2"/>
  <c r="BM18" i="104" s="1"/>
  <c r="BN18" i="2"/>
  <c r="BN18" i="114" s="1"/>
  <c r="BO18" i="2"/>
  <c r="BP18" i="2"/>
  <c r="BP18" i="99" s="1"/>
  <c r="BQ18" i="2"/>
  <c r="BQ18" i="114" s="1"/>
  <c r="BR18" i="2"/>
  <c r="BR18" i="114" s="1"/>
  <c r="BS18" i="2"/>
  <c r="BT18" i="2"/>
  <c r="BT18" i="99" s="1"/>
  <c r="BU18" i="2"/>
  <c r="BU18" i="114" s="1"/>
  <c r="BV18" i="2"/>
  <c r="BV18" i="114" s="1"/>
  <c r="BW18" i="2"/>
  <c r="BX18" i="2"/>
  <c r="BY18" i="2"/>
  <c r="BY18" i="114" s="1"/>
  <c r="BZ18" i="2"/>
  <c r="BZ18" i="114" s="1"/>
  <c r="CA18" i="2"/>
  <c r="CB18" i="2"/>
  <c r="CB18" i="99" s="1"/>
  <c r="CC18" i="2"/>
  <c r="CC18" i="114" s="1"/>
  <c r="CD18" i="2"/>
  <c r="CD18" i="114" s="1"/>
  <c r="CE18" i="2"/>
  <c r="CF18" i="2"/>
  <c r="CF18" i="99" s="1"/>
  <c r="CG18" i="2"/>
  <c r="CG18" i="114" s="1"/>
  <c r="CH18" i="2"/>
  <c r="CH18" i="114" s="1"/>
  <c r="CI18" i="2"/>
  <c r="CJ18" i="2"/>
  <c r="CK18" i="2"/>
  <c r="CL18" i="2"/>
  <c r="CM18" i="2"/>
  <c r="CN18" i="2"/>
  <c r="CN18" i="99" s="1"/>
  <c r="BI19" i="2"/>
  <c r="BI19" i="99" s="1"/>
  <c r="BJ19" i="2"/>
  <c r="BK19" i="2"/>
  <c r="BL19" i="2"/>
  <c r="BM19" i="2"/>
  <c r="BM19" i="99" s="1"/>
  <c r="BN19" i="2"/>
  <c r="BO19" i="2"/>
  <c r="BP19" i="2"/>
  <c r="BP19" i="99" s="1"/>
  <c r="BQ19" i="2"/>
  <c r="BQ19" i="99" s="1"/>
  <c r="BR19" i="2"/>
  <c r="BS19" i="2"/>
  <c r="BT19" i="2"/>
  <c r="BT19" i="114" s="1"/>
  <c r="BU19" i="2"/>
  <c r="BU19" i="99" s="1"/>
  <c r="BV19" i="2"/>
  <c r="BW19" i="2"/>
  <c r="BX19" i="2"/>
  <c r="BY19" i="2"/>
  <c r="BY19" i="99" s="1"/>
  <c r="BZ19" i="2"/>
  <c r="CA19" i="2"/>
  <c r="CB19" i="2"/>
  <c r="CB19" i="99" s="1"/>
  <c r="CC19" i="2"/>
  <c r="CC19" i="99" s="1"/>
  <c r="CD19" i="2"/>
  <c r="CE19" i="2"/>
  <c r="CF19" i="2"/>
  <c r="CF19" i="114" s="1"/>
  <c r="CG19" i="2"/>
  <c r="CG19" i="99" s="1"/>
  <c r="CH19" i="2"/>
  <c r="CI19" i="2"/>
  <c r="CJ19" i="2"/>
  <c r="CK19" i="2"/>
  <c r="CK19" i="99" s="1"/>
  <c r="CL19" i="2"/>
  <c r="CM19" i="2"/>
  <c r="CN19" i="2"/>
  <c r="CN19" i="99" s="1"/>
  <c r="BI21" i="2"/>
  <c r="BI21" i="21" s="1"/>
  <c r="BJ21" i="2"/>
  <c r="BJ21" i="114" s="1"/>
  <c r="BK21" i="2"/>
  <c r="BL21" i="2"/>
  <c r="BM21" i="2"/>
  <c r="BM21" i="114" s="1"/>
  <c r="BN21" i="2"/>
  <c r="BN21" i="114" s="1"/>
  <c r="BO21" i="2"/>
  <c r="BP21" i="2"/>
  <c r="BQ21" i="2"/>
  <c r="BQ21" i="114" s="1"/>
  <c r="BR21" i="2"/>
  <c r="BR21" i="114" s="1"/>
  <c r="BS21" i="2"/>
  <c r="BT21" i="2"/>
  <c r="BU21" i="2"/>
  <c r="BU21" i="114" s="1"/>
  <c r="BV21" i="2"/>
  <c r="BV21" i="114" s="1"/>
  <c r="BW21" i="2"/>
  <c r="BX21" i="2"/>
  <c r="BY21" i="2"/>
  <c r="BY21" i="21" s="1"/>
  <c r="BZ21" i="2"/>
  <c r="BZ21" i="114" s="1"/>
  <c r="CA21" i="2"/>
  <c r="CB21" i="2"/>
  <c r="CC21" i="2"/>
  <c r="CC21" i="114" s="1"/>
  <c r="CD21" i="2"/>
  <c r="CD21" i="114" s="1"/>
  <c r="CE21" i="2"/>
  <c r="CF21" i="2"/>
  <c r="CG21" i="2"/>
  <c r="CG21" i="114" s="1"/>
  <c r="CH21" i="2"/>
  <c r="CH21" i="40" s="1"/>
  <c r="CI21" i="2"/>
  <c r="CJ21" i="2"/>
  <c r="CK21" i="2"/>
  <c r="CK21" i="99" s="1"/>
  <c r="CL21" i="2"/>
  <c r="CL21" i="99" s="1"/>
  <c r="CM21" i="2"/>
  <c r="CN21" i="2"/>
  <c r="BI22" i="2"/>
  <c r="BJ22" i="2"/>
  <c r="BK22" i="2"/>
  <c r="BL22" i="2"/>
  <c r="BL22" i="114" s="1"/>
  <c r="BM22" i="2"/>
  <c r="BN22" i="2"/>
  <c r="BO22" i="2"/>
  <c r="BP22" i="2"/>
  <c r="BP22" i="114" s="1"/>
  <c r="BQ22" i="2"/>
  <c r="BR22" i="2"/>
  <c r="BR22" i="21" s="1"/>
  <c r="BS22" i="2"/>
  <c r="BT22" i="2"/>
  <c r="BU22" i="2"/>
  <c r="BV22" i="2"/>
  <c r="BW22" i="2"/>
  <c r="BX22" i="2"/>
  <c r="BX22" i="99" s="1"/>
  <c r="BY22" i="2"/>
  <c r="BZ22" i="2"/>
  <c r="CA22" i="2"/>
  <c r="CB22" i="2"/>
  <c r="CB22" i="114" s="1"/>
  <c r="CC22" i="2"/>
  <c r="CC22" i="29" s="1"/>
  <c r="CD22" i="2"/>
  <c r="CE22" i="2"/>
  <c r="CF22" i="2"/>
  <c r="CG22" i="2"/>
  <c r="CH22" i="2"/>
  <c r="CH22" i="21" s="1"/>
  <c r="CI22" i="2"/>
  <c r="CJ22" i="2"/>
  <c r="CJ22" i="104" s="1"/>
  <c r="CK22" i="2"/>
  <c r="CL22" i="2"/>
  <c r="CM22" i="2"/>
  <c r="CN22" i="2"/>
  <c r="BH21" i="2"/>
  <c r="BH18" i="2"/>
  <c r="BH18" i="99" s="1"/>
  <c r="BI15" i="2"/>
  <c r="BJ15" i="2"/>
  <c r="BK15" i="2"/>
  <c r="BK15" i="77" s="1"/>
  <c r="BL15" i="2"/>
  <c r="BM15" i="2"/>
  <c r="BN15" i="2"/>
  <c r="BN15" i="99" s="1"/>
  <c r="BO15" i="2"/>
  <c r="BP15" i="2"/>
  <c r="BQ15" i="2"/>
  <c r="BR15" i="2"/>
  <c r="BR15" i="99" s="1"/>
  <c r="BS15" i="2"/>
  <c r="BT15" i="2"/>
  <c r="BU15" i="2"/>
  <c r="BV15" i="2"/>
  <c r="BV15" i="99" s="1"/>
  <c r="BW15" i="2"/>
  <c r="BX15" i="2"/>
  <c r="BY15" i="2"/>
  <c r="BZ15" i="2"/>
  <c r="CA15" i="2"/>
  <c r="CB15" i="2"/>
  <c r="CC15" i="2"/>
  <c r="CD15" i="2"/>
  <c r="CD15" i="99" s="1"/>
  <c r="CE15" i="2"/>
  <c r="CE15" i="104" s="1"/>
  <c r="CF15" i="2"/>
  <c r="CG15" i="2"/>
  <c r="CH15" i="2"/>
  <c r="CH15" i="99" s="1"/>
  <c r="CI15" i="2"/>
  <c r="CI15" i="104" s="1"/>
  <c r="CJ15" i="2"/>
  <c r="CK15" i="2"/>
  <c r="CL15" i="2"/>
  <c r="CM15" i="2"/>
  <c r="CM15" i="114" s="1"/>
  <c r="CN15" i="2"/>
  <c r="BH15" i="2"/>
  <c r="BH7" i="2"/>
  <c r="BH9" i="2"/>
  <c r="BH12" i="2"/>
  <c r="BH12" i="99" s="1"/>
  <c r="BH16" i="2"/>
  <c r="BH19" i="2"/>
  <c r="BH19" i="99" s="1"/>
  <c r="BH22" i="2"/>
  <c r="BH22" i="114" s="1"/>
  <c r="CL15" i="40" l="1"/>
  <c r="CL15" i="115"/>
  <c r="CL15" i="29"/>
  <c r="CL15" i="77"/>
  <c r="CL15" i="21"/>
  <c r="CL15" i="104"/>
  <c r="CL15" i="114"/>
  <c r="BZ15" i="40"/>
  <c r="BZ15" i="115"/>
  <c r="BZ15" i="77"/>
  <c r="BZ15" i="29"/>
  <c r="BZ15" i="21"/>
  <c r="BZ15" i="114"/>
  <c r="BZ15" i="104"/>
  <c r="BJ15" i="40"/>
  <c r="BJ15" i="115"/>
  <c r="BJ15" i="77"/>
  <c r="BJ15" i="29"/>
  <c r="BJ15" i="21"/>
  <c r="BJ15" i="104"/>
  <c r="BJ15" i="114"/>
  <c r="CF22" i="40"/>
  <c r="CF22" i="115"/>
  <c r="CF22" i="77"/>
  <c r="CF22" i="29"/>
  <c r="CF22" i="104"/>
  <c r="CF22" i="21"/>
  <c r="BT22" i="40"/>
  <c r="BT22" i="115"/>
  <c r="BT22" i="29"/>
  <c r="BT22" i="104"/>
  <c r="BT22" i="77"/>
  <c r="BT22" i="21"/>
  <c r="CN21" i="40"/>
  <c r="CN21" i="115"/>
  <c r="CN21" i="77"/>
  <c r="CN21" i="29"/>
  <c r="CN21" i="114"/>
  <c r="CN21" i="21"/>
  <c r="CN21" i="104"/>
  <c r="CB21" i="40"/>
  <c r="CB21" i="115"/>
  <c r="CB21" i="77"/>
  <c r="CB21" i="29"/>
  <c r="CB21" i="104"/>
  <c r="CB21" i="21"/>
  <c r="BP21" i="40"/>
  <c r="BP21" i="115"/>
  <c r="BP21" i="77"/>
  <c r="BP21" i="29"/>
  <c r="BP21" i="21"/>
  <c r="BP21" i="104"/>
  <c r="CJ19" i="115"/>
  <c r="CJ19" i="40"/>
  <c r="CJ19" i="77"/>
  <c r="CJ19" i="29"/>
  <c r="CJ19" i="104"/>
  <c r="BX19" i="40"/>
  <c r="BX19" i="115"/>
  <c r="BX19" i="77"/>
  <c r="BX19" i="29"/>
  <c r="BX19" i="104"/>
  <c r="BL19" i="115"/>
  <c r="BL19" i="40"/>
  <c r="BL19" i="77"/>
  <c r="BL19" i="29"/>
  <c r="BL19" i="104"/>
  <c r="CJ18" i="40"/>
  <c r="CJ18" i="115"/>
  <c r="CJ18" i="29"/>
  <c r="CJ18" i="77"/>
  <c r="CJ18" i="21"/>
  <c r="CJ18" i="104"/>
  <c r="CJ18" i="114"/>
  <c r="BX18" i="115"/>
  <c r="BX18" i="77"/>
  <c r="BX18" i="40"/>
  <c r="BX18" i="29"/>
  <c r="BX18" i="21"/>
  <c r="BX18" i="104"/>
  <c r="BL18" i="40"/>
  <c r="BL18" i="115"/>
  <c r="BL18" i="77"/>
  <c r="BL18" i="29"/>
  <c r="BL18" i="21"/>
  <c r="BL18" i="104"/>
  <c r="CF22" i="99"/>
  <c r="BT22" i="99"/>
  <c r="BL22" i="99"/>
  <c r="BH16" i="40"/>
  <c r="BH16" i="115"/>
  <c r="BH16" i="77"/>
  <c r="BH16" i="29"/>
  <c r="BH16" i="104"/>
  <c r="BH16" i="114"/>
  <c r="BH16" i="21"/>
  <c r="BH15" i="40"/>
  <c r="BH15" i="115"/>
  <c r="BH15" i="77"/>
  <c r="BH15" i="29"/>
  <c r="BH15" i="21"/>
  <c r="BH15" i="104"/>
  <c r="BH15" i="114"/>
  <c r="CK15" i="40"/>
  <c r="CK15" i="115"/>
  <c r="CK15" i="77"/>
  <c r="CK15" i="114"/>
  <c r="CK15" i="29"/>
  <c r="CG15" i="40"/>
  <c r="CG15" i="115"/>
  <c r="CG15" i="77"/>
  <c r="CG15" i="104"/>
  <c r="CC15" i="40"/>
  <c r="CC15" i="115"/>
  <c r="CC15" i="77"/>
  <c r="CC15" i="104"/>
  <c r="CC15" i="29"/>
  <c r="BY15" i="40"/>
  <c r="BY15" i="115"/>
  <c r="BY15" i="77"/>
  <c r="BY15" i="29"/>
  <c r="BY15" i="104"/>
  <c r="BU15" i="40"/>
  <c r="BU15" i="115"/>
  <c r="BU15" i="77"/>
  <c r="BU15" i="29"/>
  <c r="BQ15" i="40"/>
  <c r="BQ15" i="115"/>
  <c r="BQ15" i="77"/>
  <c r="BM15" i="40"/>
  <c r="BM15" i="115"/>
  <c r="BM15" i="77"/>
  <c r="BM15" i="29"/>
  <c r="BI15" i="40"/>
  <c r="BI15" i="115"/>
  <c r="BI15" i="77"/>
  <c r="BI15" i="29"/>
  <c r="CM22" i="40"/>
  <c r="CM22" i="115"/>
  <c r="CM22" i="77"/>
  <c r="CM22" i="29"/>
  <c r="CM22" i="21"/>
  <c r="CM22" i="114"/>
  <c r="CM22" i="104"/>
  <c r="CI22" i="40"/>
  <c r="CI22" i="115"/>
  <c r="CI22" i="77"/>
  <c r="CI22" i="29"/>
  <c r="CI22" i="21"/>
  <c r="CE22" i="115"/>
  <c r="CE22" i="40"/>
  <c r="CE22" i="77"/>
  <c r="CE22" i="29"/>
  <c r="CE22" i="21"/>
  <c r="CA22" i="40"/>
  <c r="CA22" i="115"/>
  <c r="CA22" i="77"/>
  <c r="CA22" i="29"/>
  <c r="CA22" i="21"/>
  <c r="BW22" i="40"/>
  <c r="BW22" i="115"/>
  <c r="BW22" i="77"/>
  <c r="BW22" i="29"/>
  <c r="BW22" i="21"/>
  <c r="BS22" i="40"/>
  <c r="BS22" i="115"/>
  <c r="BS22" i="77"/>
  <c r="BS22" i="29"/>
  <c r="BS22" i="21"/>
  <c r="BO22" i="115"/>
  <c r="BO22" i="77"/>
  <c r="BO22" i="40"/>
  <c r="BO22" i="29"/>
  <c r="BO22" i="21"/>
  <c r="BK22" i="40"/>
  <c r="BK22" i="115"/>
  <c r="BK22" i="77"/>
  <c r="BK22" i="29"/>
  <c r="BK22" i="21"/>
  <c r="CM21" i="40"/>
  <c r="CM21" i="115"/>
  <c r="CM21" i="77"/>
  <c r="CM21" i="21"/>
  <c r="CM21" i="104"/>
  <c r="CI21" i="40"/>
  <c r="CI21" i="77"/>
  <c r="CI21" i="115"/>
  <c r="CI21" i="21"/>
  <c r="CI21" i="29"/>
  <c r="CE21" i="40"/>
  <c r="CE21" i="115"/>
  <c r="CE21" i="29"/>
  <c r="CE21" i="21"/>
  <c r="CA21" i="40"/>
  <c r="CA21" i="115"/>
  <c r="CA21" i="29"/>
  <c r="CA21" i="77"/>
  <c r="CA21" i="21"/>
  <c r="BW21" i="40"/>
  <c r="BW21" i="115"/>
  <c r="BW21" i="77"/>
  <c r="BW21" i="29"/>
  <c r="BW21" i="21"/>
  <c r="BW21" i="104"/>
  <c r="BS21" i="40"/>
  <c r="BS21" i="115"/>
  <c r="BS21" i="77"/>
  <c r="BS21" i="29"/>
  <c r="BS21" i="21"/>
  <c r="BS21" i="104"/>
  <c r="BO21" i="40"/>
  <c r="BO21" i="115"/>
  <c r="BO21" i="29"/>
  <c r="BO21" i="21"/>
  <c r="BO21" i="104"/>
  <c r="BO21" i="77"/>
  <c r="BK21" i="40"/>
  <c r="BK21" i="115"/>
  <c r="BK21" i="29"/>
  <c r="BK21" i="77"/>
  <c r="BK21" i="21"/>
  <c r="BK21" i="104"/>
  <c r="CM19" i="40"/>
  <c r="CM19" i="115"/>
  <c r="CM19" i="77"/>
  <c r="CM19" i="29"/>
  <c r="CM19" i="104"/>
  <c r="CM19" i="21"/>
  <c r="CM19" i="114"/>
  <c r="CI19" i="40"/>
  <c r="CI19" i="115"/>
  <c r="CI19" i="77"/>
  <c r="CI19" i="29"/>
  <c r="CI19" i="21"/>
  <c r="CE19" i="40"/>
  <c r="CE19" i="115"/>
  <c r="CE19" i="77"/>
  <c r="CE19" i="29"/>
  <c r="CE19" i="21"/>
  <c r="CA19" i="40"/>
  <c r="CA19" i="115"/>
  <c r="CA19" i="77"/>
  <c r="CA19" i="29"/>
  <c r="CA19" i="21"/>
  <c r="BW19" i="40"/>
  <c r="BW19" i="115"/>
  <c r="BW19" i="77"/>
  <c r="BW19" i="29"/>
  <c r="BW19" i="21"/>
  <c r="BS19" i="40"/>
  <c r="BS19" i="115"/>
  <c r="BS19" i="77"/>
  <c r="BS19" i="29"/>
  <c r="BS19" i="21"/>
  <c r="BO19" i="40"/>
  <c r="BO19" i="115"/>
  <c r="BO19" i="77"/>
  <c r="BO19" i="29"/>
  <c r="BO19" i="21"/>
  <c r="BK19" i="40"/>
  <c r="BK19" i="115"/>
  <c r="BK19" i="77"/>
  <c r="BK19" i="29"/>
  <c r="BK19" i="21"/>
  <c r="CM18" i="115"/>
  <c r="CM18" i="40"/>
  <c r="CM18" i="77"/>
  <c r="CM18" i="29"/>
  <c r="CM18" i="114"/>
  <c r="CI18" i="40"/>
  <c r="CI18" i="115"/>
  <c r="CI18" i="77"/>
  <c r="CI18" i="29"/>
  <c r="CE18" i="115"/>
  <c r="CE18" i="40"/>
  <c r="CE18" i="77"/>
  <c r="CE18" i="29"/>
  <c r="CA18" i="40"/>
  <c r="CA18" i="115"/>
  <c r="CA18" i="77"/>
  <c r="CA18" i="29"/>
  <c r="BW18" i="115"/>
  <c r="BW18" i="40"/>
  <c r="BW18" i="77"/>
  <c r="BW18" i="29"/>
  <c r="BW18" i="104"/>
  <c r="BS18" i="40"/>
  <c r="BS18" i="115"/>
  <c r="BS18" i="77"/>
  <c r="BS18" i="29"/>
  <c r="BS18" i="104"/>
  <c r="BO18" i="115"/>
  <c r="BO18" i="40"/>
  <c r="BO18" i="77"/>
  <c r="BO18" i="29"/>
  <c r="BO18" i="104"/>
  <c r="BK18" i="40"/>
  <c r="BK18" i="115"/>
  <c r="BK18" i="77"/>
  <c r="BK18" i="29"/>
  <c r="BK18" i="104"/>
  <c r="BK18" i="114"/>
  <c r="CM22" i="99"/>
  <c r="CI22" i="99"/>
  <c r="CE22" i="99"/>
  <c r="CA22" i="99"/>
  <c r="BW22" i="99"/>
  <c r="BS22" i="99"/>
  <c r="BO22" i="99"/>
  <c r="BK22" i="99"/>
  <c r="CH21" i="99"/>
  <c r="CD21" i="99"/>
  <c r="BZ21" i="99"/>
  <c r="BV21" i="99"/>
  <c r="BR21" i="99"/>
  <c r="BN21" i="99"/>
  <c r="BJ21" i="99"/>
  <c r="CJ18" i="99"/>
  <c r="BX18" i="99"/>
  <c r="BL18" i="99"/>
  <c r="CL15" i="99"/>
  <c r="BZ15" i="99"/>
  <c r="BJ15" i="99"/>
  <c r="CF22" i="114"/>
  <c r="BX22" i="114"/>
  <c r="BT22" i="114"/>
  <c r="CH21" i="114"/>
  <c r="CB19" i="114"/>
  <c r="BX19" i="114"/>
  <c r="BP19" i="114"/>
  <c r="BL19" i="114"/>
  <c r="BH19" i="114"/>
  <c r="BI18" i="114"/>
  <c r="BU15" i="114"/>
  <c r="CN19" i="114"/>
  <c r="BS22" i="104"/>
  <c r="BM21" i="104"/>
  <c r="BW19" i="104"/>
  <c r="BQ18" i="104"/>
  <c r="BU15" i="104"/>
  <c r="CI21" i="104"/>
  <c r="CE19" i="104"/>
  <c r="CA18" i="104"/>
  <c r="CK21" i="104"/>
  <c r="CC21" i="21"/>
  <c r="BM21" i="21"/>
  <c r="CN19" i="21"/>
  <c r="BX19" i="21"/>
  <c r="BH19" i="21"/>
  <c r="CI18" i="21"/>
  <c r="BS18" i="21"/>
  <c r="BY15" i="21"/>
  <c r="BI15" i="21"/>
  <c r="BQ21" i="29"/>
  <c r="BY18" i="29"/>
  <c r="CG15" i="29"/>
  <c r="BH7" i="40"/>
  <c r="BH7" i="115"/>
  <c r="BH7" i="77"/>
  <c r="BH7" i="29"/>
  <c r="BH7" i="21"/>
  <c r="BH7" i="104"/>
  <c r="BH7" i="114"/>
  <c r="CD15" i="40"/>
  <c r="CD15" i="115"/>
  <c r="CD15" i="77"/>
  <c r="CD15" i="29"/>
  <c r="CD15" i="21"/>
  <c r="CD15" i="114"/>
  <c r="CD15" i="104"/>
  <c r="BR15" i="115"/>
  <c r="BR15" i="77"/>
  <c r="BR15" i="29"/>
  <c r="BR15" i="40"/>
  <c r="BR15" i="21"/>
  <c r="BR15" i="104"/>
  <c r="BR15" i="114"/>
  <c r="CN22" i="40"/>
  <c r="CN22" i="115"/>
  <c r="CN22" i="77"/>
  <c r="CN22" i="29"/>
  <c r="CN22" i="21"/>
  <c r="CN22" i="114"/>
  <c r="CB22" i="40"/>
  <c r="CB22" i="115"/>
  <c r="CB22" i="77"/>
  <c r="CB22" i="29"/>
  <c r="CB22" i="104"/>
  <c r="CB22" i="21"/>
  <c r="BP22" i="40"/>
  <c r="BP22" i="115"/>
  <c r="BP22" i="77"/>
  <c r="BP22" i="29"/>
  <c r="BP22" i="104"/>
  <c r="BP22" i="21"/>
  <c r="CJ21" i="40"/>
  <c r="CJ21" i="115"/>
  <c r="CJ21" i="77"/>
  <c r="CJ21" i="29"/>
  <c r="CJ21" i="114"/>
  <c r="CJ21" i="21"/>
  <c r="CJ21" i="104"/>
  <c r="BX21" i="40"/>
  <c r="BX21" i="115"/>
  <c r="BX21" i="77"/>
  <c r="BX21" i="29"/>
  <c r="BX21" i="104"/>
  <c r="BX21" i="21"/>
  <c r="BL21" i="40"/>
  <c r="BL21" i="115"/>
  <c r="BL21" i="77"/>
  <c r="BL21" i="29"/>
  <c r="BL21" i="21"/>
  <c r="BL21" i="104"/>
  <c r="CF19" i="40"/>
  <c r="CF19" i="115"/>
  <c r="CF19" i="77"/>
  <c r="CF19" i="29"/>
  <c r="CF19" i="104"/>
  <c r="BT19" i="115"/>
  <c r="BT19" i="40"/>
  <c r="BT19" i="77"/>
  <c r="BT19" i="29"/>
  <c r="BT19" i="104"/>
  <c r="CN18" i="115"/>
  <c r="CN18" i="40"/>
  <c r="CN18" i="77"/>
  <c r="CN18" i="29"/>
  <c r="CN18" i="21"/>
  <c r="CN18" i="104"/>
  <c r="CN18" i="114"/>
  <c r="CB18" i="40"/>
  <c r="CB18" i="115"/>
  <c r="CB18" i="77"/>
  <c r="CB18" i="29"/>
  <c r="CB18" i="21"/>
  <c r="CB18" i="104"/>
  <c r="BP18" i="115"/>
  <c r="BP18" i="40"/>
  <c r="BP18" i="77"/>
  <c r="BP18" i="29"/>
  <c r="BP18" i="21"/>
  <c r="BP18" i="104"/>
  <c r="CJ22" i="99"/>
  <c r="CB19" i="21"/>
  <c r="BH13" i="2"/>
  <c r="BH12" i="115"/>
  <c r="BH12" i="40"/>
  <c r="BH12" i="77"/>
  <c r="BH12" i="29"/>
  <c r="BH12" i="21"/>
  <c r="BH12" i="104"/>
  <c r="BH12" i="114"/>
  <c r="CN15" i="40"/>
  <c r="CN15" i="115"/>
  <c r="CN15" i="77"/>
  <c r="CN15" i="29"/>
  <c r="CN15" i="114"/>
  <c r="CN15" i="21"/>
  <c r="CN15" i="104"/>
  <c r="CJ15" i="40"/>
  <c r="CJ15" i="115"/>
  <c r="CJ15" i="77"/>
  <c r="CJ15" i="29"/>
  <c r="CJ15" i="114"/>
  <c r="CJ15" i="21"/>
  <c r="CJ15" i="104"/>
  <c r="CF15" i="40"/>
  <c r="CF15" i="115"/>
  <c r="CF15" i="77"/>
  <c r="CF15" i="29"/>
  <c r="CF15" i="104"/>
  <c r="CF15" i="21"/>
  <c r="CF15" i="114"/>
  <c r="CB15" i="40"/>
  <c r="CB15" i="115"/>
  <c r="CB15" i="77"/>
  <c r="CB15" i="29"/>
  <c r="CB15" i="104"/>
  <c r="CB15" i="21"/>
  <c r="CB15" i="114"/>
  <c r="BX15" i="40"/>
  <c r="BX15" i="115"/>
  <c r="BX15" i="77"/>
  <c r="BX15" i="29"/>
  <c r="BX15" i="104"/>
  <c r="BX15" i="21"/>
  <c r="BX15" i="114"/>
  <c r="BT15" i="40"/>
  <c r="BT15" i="115"/>
  <c r="BT15" i="77"/>
  <c r="BT15" i="29"/>
  <c r="BT15" i="21"/>
  <c r="BT15" i="104"/>
  <c r="BT15" i="114"/>
  <c r="BP15" i="40"/>
  <c r="BP15" i="115"/>
  <c r="BP15" i="77"/>
  <c r="BP15" i="29"/>
  <c r="BP15" i="21"/>
  <c r="BP15" i="104"/>
  <c r="BP15" i="114"/>
  <c r="BL15" i="40"/>
  <c r="BL15" i="115"/>
  <c r="BL15" i="77"/>
  <c r="BL15" i="29"/>
  <c r="BL15" i="21"/>
  <c r="BL15" i="104"/>
  <c r="BL15" i="114"/>
  <c r="BH18" i="115"/>
  <c r="BH18" i="40"/>
  <c r="BH18" i="77"/>
  <c r="BH18" i="29"/>
  <c r="BH18" i="21"/>
  <c r="BH18" i="104"/>
  <c r="BH18" i="114"/>
  <c r="CL22" i="40"/>
  <c r="CL22" i="115"/>
  <c r="CL22" i="77"/>
  <c r="CL22" i="29"/>
  <c r="CL22" i="104"/>
  <c r="CH22" i="40"/>
  <c r="CH22" i="115"/>
  <c r="CH22" i="77"/>
  <c r="CH22" i="29"/>
  <c r="CH22" i="104"/>
  <c r="CD22" i="115"/>
  <c r="CD22" i="40"/>
  <c r="CD22" i="77"/>
  <c r="CD22" i="29"/>
  <c r="CD22" i="104"/>
  <c r="BZ22" i="115"/>
  <c r="BZ22" i="40"/>
  <c r="BZ22" i="77"/>
  <c r="BZ22" i="29"/>
  <c r="BZ22" i="104"/>
  <c r="BV22" i="40"/>
  <c r="BV22" i="115"/>
  <c r="BV22" i="77"/>
  <c r="BV22" i="29"/>
  <c r="BV22" i="104"/>
  <c r="BR22" i="40"/>
  <c r="BR22" i="115"/>
  <c r="BR22" i="77"/>
  <c r="BR22" i="29"/>
  <c r="BR22" i="104"/>
  <c r="BN22" i="115"/>
  <c r="BN22" i="40"/>
  <c r="BN22" i="77"/>
  <c r="BN22" i="29"/>
  <c r="BN22" i="104"/>
  <c r="BJ22" i="115"/>
  <c r="BJ22" i="77"/>
  <c r="BJ22" i="40"/>
  <c r="BJ22" i="29"/>
  <c r="BJ22" i="104"/>
  <c r="CL21" i="40"/>
  <c r="CL21" i="115"/>
  <c r="CL21" i="77"/>
  <c r="CL21" i="29"/>
  <c r="CL21" i="21"/>
  <c r="CL21" i="104"/>
  <c r="CL21" i="114"/>
  <c r="CH21" i="115"/>
  <c r="CH21" i="77"/>
  <c r="CH21" i="29"/>
  <c r="CH21" i="21"/>
  <c r="CH21" i="104"/>
  <c r="CD21" i="40"/>
  <c r="CD21" i="115"/>
  <c r="CD21" i="77"/>
  <c r="CD21" i="29"/>
  <c r="CD21" i="21"/>
  <c r="CD21" i="104"/>
  <c r="BZ21" i="115"/>
  <c r="BZ21" i="40"/>
  <c r="BZ21" i="77"/>
  <c r="BZ21" i="29"/>
  <c r="BZ21" i="21"/>
  <c r="BZ21" i="104"/>
  <c r="BV21" i="40"/>
  <c r="BV21" i="115"/>
  <c r="BV21" i="77"/>
  <c r="BV21" i="29"/>
  <c r="BV21" i="21"/>
  <c r="BV21" i="104"/>
  <c r="BR21" i="115"/>
  <c r="BR21" i="40"/>
  <c r="BR21" i="77"/>
  <c r="BR21" i="29"/>
  <c r="BR21" i="21"/>
  <c r="BR21" i="104"/>
  <c r="BN21" i="40"/>
  <c r="BN21" i="115"/>
  <c r="BN21" i="77"/>
  <c r="BN21" i="29"/>
  <c r="BN21" i="21"/>
  <c r="BN21" i="104"/>
  <c r="BJ21" i="115"/>
  <c r="BJ21" i="40"/>
  <c r="BJ21" i="77"/>
  <c r="BJ21" i="29"/>
  <c r="BJ21" i="21"/>
  <c r="BJ21" i="104"/>
  <c r="CL19" i="40"/>
  <c r="CL19" i="115"/>
  <c r="CL19" i="77"/>
  <c r="CL19" i="29"/>
  <c r="CL19" i="21"/>
  <c r="CL19" i="114"/>
  <c r="CH19" i="40"/>
  <c r="CH19" i="115"/>
  <c r="CH19" i="77"/>
  <c r="CH19" i="29"/>
  <c r="CH19" i="21"/>
  <c r="CH19" i="104"/>
  <c r="CD19" i="40"/>
  <c r="CD19" i="77"/>
  <c r="CD19" i="29"/>
  <c r="CD19" i="115"/>
  <c r="CD19" i="21"/>
  <c r="CD19" i="104"/>
  <c r="BZ19" i="40"/>
  <c r="BZ19" i="115"/>
  <c r="BZ19" i="29"/>
  <c r="BZ19" i="77"/>
  <c r="BZ19" i="21"/>
  <c r="BZ19" i="104"/>
  <c r="BV19" i="40"/>
  <c r="BV19" i="115"/>
  <c r="BV19" i="29"/>
  <c r="BV19" i="77"/>
  <c r="BV19" i="21"/>
  <c r="BV19" i="104"/>
  <c r="BR19" i="40"/>
  <c r="BR19" i="115"/>
  <c r="BR19" i="29"/>
  <c r="BR19" i="77"/>
  <c r="BR19" i="21"/>
  <c r="BR19" i="104"/>
  <c r="BN19" i="40"/>
  <c r="BN19" i="77"/>
  <c r="BN19" i="29"/>
  <c r="BN19" i="115"/>
  <c r="BN19" i="21"/>
  <c r="BN19" i="104"/>
  <c r="BJ19" i="40"/>
  <c r="BJ19" i="115"/>
  <c r="BJ19" i="29"/>
  <c r="BJ19" i="21"/>
  <c r="BJ19" i="104"/>
  <c r="CL18" i="40"/>
  <c r="CL18" i="115"/>
  <c r="CL18" i="77"/>
  <c r="CL18" i="29"/>
  <c r="CL18" i="114"/>
  <c r="CL18" i="21"/>
  <c r="CL18" i="104"/>
  <c r="CH18" i="40"/>
  <c r="CH18" i="115"/>
  <c r="CH18" i="77"/>
  <c r="CH18" i="29"/>
  <c r="CH18" i="21"/>
  <c r="CH18" i="104"/>
  <c r="CD18" i="40"/>
  <c r="CD18" i="115"/>
  <c r="CD18" i="77"/>
  <c r="CD18" i="29"/>
  <c r="CD18" i="21"/>
  <c r="CD18" i="104"/>
  <c r="BZ18" i="40"/>
  <c r="BZ18" i="115"/>
  <c r="BZ18" i="77"/>
  <c r="BZ18" i="29"/>
  <c r="BZ18" i="21"/>
  <c r="BZ18" i="104"/>
  <c r="BV18" i="40"/>
  <c r="BV18" i="115"/>
  <c r="BV18" i="77"/>
  <c r="BV18" i="29"/>
  <c r="BV18" i="104"/>
  <c r="BV18" i="21"/>
  <c r="BR18" i="40"/>
  <c r="BR18" i="115"/>
  <c r="BR18" i="77"/>
  <c r="BR18" i="29"/>
  <c r="BR18" i="104"/>
  <c r="BR18" i="21"/>
  <c r="BN18" i="40"/>
  <c r="BN18" i="115"/>
  <c r="BN18" i="77"/>
  <c r="BN18" i="29"/>
  <c r="BN18" i="104"/>
  <c r="BN18" i="21"/>
  <c r="BJ18" i="40"/>
  <c r="BJ18" i="115"/>
  <c r="BJ18" i="77"/>
  <c r="BJ18" i="29"/>
  <c r="BJ18" i="104"/>
  <c r="BJ18" i="21"/>
  <c r="CL22" i="99"/>
  <c r="CH22" i="99"/>
  <c r="CD22" i="99"/>
  <c r="BZ22" i="99"/>
  <c r="BV22" i="99"/>
  <c r="BR22" i="99"/>
  <c r="BN22" i="99"/>
  <c r="BJ22" i="99"/>
  <c r="CG21" i="99"/>
  <c r="CC21" i="99"/>
  <c r="BY21" i="99"/>
  <c r="BU21" i="99"/>
  <c r="BQ21" i="99"/>
  <c r="BM21" i="99"/>
  <c r="BI21" i="99"/>
  <c r="CJ19" i="99"/>
  <c r="CF19" i="99"/>
  <c r="BX19" i="99"/>
  <c r="BT19" i="99"/>
  <c r="BL19" i="99"/>
  <c r="CM18" i="99"/>
  <c r="CI18" i="99"/>
  <c r="CE18" i="99"/>
  <c r="CA18" i="99"/>
  <c r="BW18" i="99"/>
  <c r="BS18" i="99"/>
  <c r="BO18" i="99"/>
  <c r="BK18" i="99"/>
  <c r="CK15" i="99"/>
  <c r="CG15" i="99"/>
  <c r="CC15" i="99"/>
  <c r="BY15" i="99"/>
  <c r="BU15" i="99"/>
  <c r="BQ15" i="99"/>
  <c r="BM15" i="99"/>
  <c r="BI15" i="99"/>
  <c r="BH7" i="99"/>
  <c r="CI22" i="114"/>
  <c r="CE22" i="114"/>
  <c r="CA22" i="114"/>
  <c r="BW22" i="114"/>
  <c r="BS22" i="114"/>
  <c r="BO22" i="114"/>
  <c r="BK22" i="114"/>
  <c r="BY21" i="114"/>
  <c r="BI21" i="114"/>
  <c r="CI19" i="114"/>
  <c r="CE19" i="114"/>
  <c r="CA19" i="114"/>
  <c r="BW19" i="114"/>
  <c r="BS19" i="114"/>
  <c r="BO19" i="114"/>
  <c r="BK19" i="114"/>
  <c r="BM18" i="114"/>
  <c r="CG15" i="114"/>
  <c r="BQ15" i="114"/>
  <c r="CJ19" i="114"/>
  <c r="BO22" i="104"/>
  <c r="BI21" i="104"/>
  <c r="BS19" i="104"/>
  <c r="BQ15" i="104"/>
  <c r="CI22" i="104"/>
  <c r="CE21" i="104"/>
  <c r="CA19" i="104"/>
  <c r="CL19" i="104"/>
  <c r="CK15" i="104"/>
  <c r="CD22" i="21"/>
  <c r="BN22" i="21"/>
  <c r="CJ19" i="21"/>
  <c r="BT19" i="21"/>
  <c r="CE18" i="21"/>
  <c r="BO18" i="21"/>
  <c r="CK15" i="21"/>
  <c r="BU15" i="21"/>
  <c r="BQ15" i="29"/>
  <c r="CE21" i="77"/>
  <c r="BH19" i="40"/>
  <c r="BH19" i="115"/>
  <c r="BH19" i="77"/>
  <c r="BH19" i="29"/>
  <c r="BH19" i="104"/>
  <c r="CH15" i="115"/>
  <c r="CH15" i="40"/>
  <c r="CH15" i="29"/>
  <c r="CH15" i="77"/>
  <c r="CH15" i="21"/>
  <c r="CH15" i="114"/>
  <c r="CH15" i="104"/>
  <c r="BV15" i="40"/>
  <c r="BV15" i="115"/>
  <c r="BV15" i="77"/>
  <c r="BV15" i="29"/>
  <c r="BV15" i="21"/>
  <c r="BV15" i="104"/>
  <c r="BV15" i="114"/>
  <c r="BN15" i="40"/>
  <c r="BN15" i="115"/>
  <c r="BN15" i="77"/>
  <c r="BN15" i="29"/>
  <c r="BN15" i="21"/>
  <c r="BN15" i="104"/>
  <c r="BN15" i="114"/>
  <c r="CJ22" i="40"/>
  <c r="CJ22" i="115"/>
  <c r="CJ22" i="29"/>
  <c r="CJ22" i="21"/>
  <c r="CJ22" i="114"/>
  <c r="CJ22" i="77"/>
  <c r="BX22" i="40"/>
  <c r="BX22" i="77"/>
  <c r="BX22" i="29"/>
  <c r="BX22" i="115"/>
  <c r="BX22" i="104"/>
  <c r="BX22" i="21"/>
  <c r="BL22" i="40"/>
  <c r="BL22" i="115"/>
  <c r="BL22" i="77"/>
  <c r="BL22" i="29"/>
  <c r="BL22" i="104"/>
  <c r="BL22" i="21"/>
  <c r="CF21" i="40"/>
  <c r="CF21" i="115"/>
  <c r="CF21" i="77"/>
  <c r="CF21" i="29"/>
  <c r="CF21" i="104"/>
  <c r="CF21" i="21"/>
  <c r="BT21" i="40"/>
  <c r="BT21" i="115"/>
  <c r="BT21" i="77"/>
  <c r="BT21" i="29"/>
  <c r="BT21" i="21"/>
  <c r="BT21" i="104"/>
  <c r="CN19" i="40"/>
  <c r="CN19" i="115"/>
  <c r="CN19" i="77"/>
  <c r="CN19" i="29"/>
  <c r="CN19" i="104"/>
  <c r="CB19" i="115"/>
  <c r="CB19" i="40"/>
  <c r="CB19" i="77"/>
  <c r="CB19" i="29"/>
  <c r="CB19" i="104"/>
  <c r="BP19" i="40"/>
  <c r="BP19" i="115"/>
  <c r="BP19" i="77"/>
  <c r="BP19" i="29"/>
  <c r="BP19" i="104"/>
  <c r="CF18" i="115"/>
  <c r="CF18" i="40"/>
  <c r="CF18" i="77"/>
  <c r="CF18" i="29"/>
  <c r="CF18" i="21"/>
  <c r="CF18" i="104"/>
  <c r="BT18" i="40"/>
  <c r="BT18" i="115"/>
  <c r="BT18" i="77"/>
  <c r="BT18" i="29"/>
  <c r="BT18" i="21"/>
  <c r="BT18" i="104"/>
  <c r="CN22" i="99"/>
  <c r="CB22" i="99"/>
  <c r="BP22" i="99"/>
  <c r="BL19" i="21"/>
  <c r="BH22" i="40"/>
  <c r="BH22" i="77"/>
  <c r="BH22" i="115"/>
  <c r="BH22" i="29"/>
  <c r="BH22" i="104"/>
  <c r="BH22" i="21"/>
  <c r="BH10" i="2"/>
  <c r="BH9" i="40"/>
  <c r="BH9" i="115"/>
  <c r="BH9" i="77"/>
  <c r="BH9" i="29"/>
  <c r="BH9" i="21"/>
  <c r="BH9" i="104"/>
  <c r="BH9" i="114"/>
  <c r="CM15" i="40"/>
  <c r="CM15" i="115"/>
  <c r="CM15" i="29"/>
  <c r="CM15" i="77"/>
  <c r="CM15" i="21"/>
  <c r="CM15" i="104"/>
  <c r="CI15" i="40"/>
  <c r="CI15" i="115"/>
  <c r="CI15" i="29"/>
  <c r="CI15" i="77"/>
  <c r="CI15" i="21"/>
  <c r="CI15" i="114"/>
  <c r="CE15" i="40"/>
  <c r="CE15" i="77"/>
  <c r="CE15" i="29"/>
  <c r="CE15" i="115"/>
  <c r="CE15" i="21"/>
  <c r="CE15" i="114"/>
  <c r="CA15" i="40"/>
  <c r="CA15" i="115"/>
  <c r="CA15" i="29"/>
  <c r="CA15" i="77"/>
  <c r="CA15" i="21"/>
  <c r="CA15" i="114"/>
  <c r="BW15" i="40"/>
  <c r="BW15" i="115"/>
  <c r="BW15" i="29"/>
  <c r="BW15" i="77"/>
  <c r="BW15" i="21"/>
  <c r="BW15" i="104"/>
  <c r="BW15" i="114"/>
  <c r="BS15" i="40"/>
  <c r="BS15" i="115"/>
  <c r="BS15" i="77"/>
  <c r="BS15" i="29"/>
  <c r="BS15" i="21"/>
  <c r="BS15" i="104"/>
  <c r="BS15" i="114"/>
  <c r="BO15" i="40"/>
  <c r="BO15" i="77"/>
  <c r="BO15" i="115"/>
  <c r="BO15" i="29"/>
  <c r="BO15" i="21"/>
  <c r="BO15" i="104"/>
  <c r="BO15" i="114"/>
  <c r="BK15" i="40"/>
  <c r="BK15" i="115"/>
  <c r="BK15" i="29"/>
  <c r="BK15" i="21"/>
  <c r="BK15" i="104"/>
  <c r="BK15" i="114"/>
  <c r="BH21" i="40"/>
  <c r="BH21" i="115"/>
  <c r="BH21" i="77"/>
  <c r="BH21" i="29"/>
  <c r="BH21" i="21"/>
  <c r="BH21" i="104"/>
  <c r="CK22" i="115"/>
  <c r="CK22" i="77"/>
  <c r="CK22" i="29"/>
  <c r="CK22" i="40"/>
  <c r="CK22" i="104"/>
  <c r="CK22" i="21"/>
  <c r="CK22" i="114"/>
  <c r="CG22" i="40"/>
  <c r="CG22" i="115"/>
  <c r="CG22" i="77"/>
  <c r="CG22" i="29"/>
  <c r="CG22" i="104"/>
  <c r="CG22" i="21"/>
  <c r="CC22" i="115"/>
  <c r="CC22" i="40"/>
  <c r="CC22" i="77"/>
  <c r="CC22" i="104"/>
  <c r="CC22" i="21"/>
  <c r="BY22" i="115"/>
  <c r="BY22" i="40"/>
  <c r="BY22" i="77"/>
  <c r="BY22" i="104"/>
  <c r="BY22" i="29"/>
  <c r="BY22" i="21"/>
  <c r="BU22" i="115"/>
  <c r="BU22" i="40"/>
  <c r="BU22" i="77"/>
  <c r="BU22" i="29"/>
  <c r="BU22" i="104"/>
  <c r="BU22" i="21"/>
  <c r="BQ22" i="40"/>
  <c r="BQ22" i="115"/>
  <c r="BQ22" i="77"/>
  <c r="BQ22" i="29"/>
  <c r="BQ22" i="104"/>
  <c r="BQ22" i="21"/>
  <c r="BM22" i="115"/>
  <c r="BM22" i="40"/>
  <c r="BM22" i="77"/>
  <c r="BM22" i="104"/>
  <c r="BM22" i="21"/>
  <c r="BI22" i="115"/>
  <c r="BI22" i="40"/>
  <c r="BI22" i="77"/>
  <c r="BI22" i="104"/>
  <c r="BI22" i="29"/>
  <c r="BI22" i="21"/>
  <c r="CK21" i="40"/>
  <c r="CK21" i="115"/>
  <c r="CK21" i="77"/>
  <c r="CK21" i="29"/>
  <c r="CK21" i="114"/>
  <c r="CG21" i="115"/>
  <c r="CG21" i="40"/>
  <c r="CG21" i="77"/>
  <c r="CG21" i="104"/>
  <c r="CC21" i="40"/>
  <c r="CC21" i="115"/>
  <c r="CC21" i="77"/>
  <c r="CC21" i="104"/>
  <c r="CC21" i="29"/>
  <c r="BY21" i="115"/>
  <c r="BY21" i="40"/>
  <c r="BY21" i="77"/>
  <c r="BY21" i="29"/>
  <c r="BY21" i="104"/>
  <c r="BU21" i="40"/>
  <c r="BU21" i="115"/>
  <c r="BU21" i="77"/>
  <c r="BU21" i="29"/>
  <c r="BQ21" i="115"/>
  <c r="BQ21" i="40"/>
  <c r="BQ21" i="77"/>
  <c r="BM21" i="40"/>
  <c r="BM21" i="115"/>
  <c r="BM21" i="77"/>
  <c r="BM21" i="29"/>
  <c r="BI21" i="115"/>
  <c r="BI21" i="40"/>
  <c r="BI21" i="77"/>
  <c r="BI21" i="29"/>
  <c r="CK19" i="115"/>
  <c r="CK19" i="40"/>
  <c r="CK19" i="77"/>
  <c r="CK19" i="29"/>
  <c r="CK19" i="21"/>
  <c r="CK19" i="114"/>
  <c r="CK19" i="104"/>
  <c r="CG19" i="40"/>
  <c r="CG19" i="115"/>
  <c r="CG19" i="77"/>
  <c r="CG19" i="21"/>
  <c r="CG19" i="104"/>
  <c r="CG19" i="29"/>
  <c r="CC19" i="115"/>
  <c r="CC19" i="40"/>
  <c r="CC19" i="77"/>
  <c r="CC19" i="21"/>
  <c r="CC19" i="29"/>
  <c r="CC19" i="104"/>
  <c r="BY19" i="40"/>
  <c r="BY19" i="115"/>
  <c r="BY19" i="77"/>
  <c r="BY19" i="29"/>
  <c r="BY19" i="21"/>
  <c r="BY19" i="104"/>
  <c r="BU19" i="115"/>
  <c r="BU19" i="40"/>
  <c r="BU19" i="77"/>
  <c r="BU19" i="21"/>
  <c r="BU19" i="104"/>
  <c r="BQ19" i="40"/>
  <c r="BQ19" i="115"/>
  <c r="BQ19" i="77"/>
  <c r="BQ19" i="21"/>
  <c r="BQ19" i="104"/>
  <c r="BQ19" i="29"/>
  <c r="BM19" i="115"/>
  <c r="BM19" i="77"/>
  <c r="BM19" i="40"/>
  <c r="BM19" i="21"/>
  <c r="BM19" i="29"/>
  <c r="BM19" i="104"/>
  <c r="BI19" i="40"/>
  <c r="BI19" i="115"/>
  <c r="BI19" i="77"/>
  <c r="BI19" i="29"/>
  <c r="BI19" i="21"/>
  <c r="BI19" i="104"/>
  <c r="CK18" i="40"/>
  <c r="CK18" i="115"/>
  <c r="CK18" i="21"/>
  <c r="CK18" i="104"/>
  <c r="CK18" i="77"/>
  <c r="CG18" i="40"/>
  <c r="CG18" i="115"/>
  <c r="CG18" i="77"/>
  <c r="CG18" i="29"/>
  <c r="CG18" i="21"/>
  <c r="CG18" i="104"/>
  <c r="CC18" i="40"/>
  <c r="CC18" i="115"/>
  <c r="CC18" i="77"/>
  <c r="CC18" i="29"/>
  <c r="CC18" i="21"/>
  <c r="CC18" i="104"/>
  <c r="BY18" i="40"/>
  <c r="BY18" i="77"/>
  <c r="BY18" i="21"/>
  <c r="BY18" i="104"/>
  <c r="BY18" i="115"/>
  <c r="BU18" i="40"/>
  <c r="BU18" i="115"/>
  <c r="BU18" i="77"/>
  <c r="BU18" i="21"/>
  <c r="BU18" i="29"/>
  <c r="BQ18" i="40"/>
  <c r="BQ18" i="115"/>
  <c r="BQ18" i="77"/>
  <c r="BQ18" i="29"/>
  <c r="BQ18" i="21"/>
  <c r="BM18" i="40"/>
  <c r="BM18" i="115"/>
  <c r="BM18" i="77"/>
  <c r="BM18" i="29"/>
  <c r="BM18" i="21"/>
  <c r="BI18" i="40"/>
  <c r="BI18" i="77"/>
  <c r="BI18" i="115"/>
  <c r="BI18" i="21"/>
  <c r="CK22" i="99"/>
  <c r="CG22" i="99"/>
  <c r="CC22" i="99"/>
  <c r="BY22" i="99"/>
  <c r="BU22" i="99"/>
  <c r="BQ22" i="99"/>
  <c r="BM22" i="99"/>
  <c r="BI22" i="99"/>
  <c r="CN21" i="99"/>
  <c r="CJ21" i="99"/>
  <c r="CF21" i="99"/>
  <c r="CB21" i="99"/>
  <c r="BX21" i="99"/>
  <c r="BT21" i="99"/>
  <c r="BP21" i="99"/>
  <c r="BL21" i="99"/>
  <c r="BH21" i="99"/>
  <c r="CM19" i="99"/>
  <c r="CI19" i="99"/>
  <c r="CE19" i="99"/>
  <c r="CA19" i="99"/>
  <c r="BW19" i="99"/>
  <c r="BS19" i="99"/>
  <c r="BO19" i="99"/>
  <c r="BK19" i="99"/>
  <c r="CL18" i="99"/>
  <c r="CH18" i="99"/>
  <c r="CD18" i="99"/>
  <c r="BZ18" i="99"/>
  <c r="BV18" i="99"/>
  <c r="BR18" i="99"/>
  <c r="BN18" i="99"/>
  <c r="BJ18" i="99"/>
  <c r="CN15" i="99"/>
  <c r="CJ15" i="99"/>
  <c r="CF15" i="99"/>
  <c r="CB15" i="99"/>
  <c r="BX15" i="99"/>
  <c r="BT15" i="99"/>
  <c r="BP15" i="99"/>
  <c r="BL15" i="99"/>
  <c r="BH15" i="99"/>
  <c r="BH9" i="99"/>
  <c r="CH22" i="114"/>
  <c r="CD22" i="114"/>
  <c r="BZ22" i="114"/>
  <c r="BV22" i="114"/>
  <c r="BR22" i="114"/>
  <c r="BN22" i="114"/>
  <c r="BJ22" i="114"/>
  <c r="CF21" i="114"/>
  <c r="CB21" i="114"/>
  <c r="BX21" i="114"/>
  <c r="BT21" i="114"/>
  <c r="BP21" i="114"/>
  <c r="BL21" i="114"/>
  <c r="BH21" i="114"/>
  <c r="CH19" i="114"/>
  <c r="CD19" i="114"/>
  <c r="BZ19" i="114"/>
  <c r="BV19" i="114"/>
  <c r="BR19" i="114"/>
  <c r="BN19" i="114"/>
  <c r="BJ19" i="114"/>
  <c r="CF18" i="114"/>
  <c r="CB18" i="114"/>
  <c r="BX18" i="114"/>
  <c r="BT18" i="114"/>
  <c r="BP18" i="114"/>
  <c r="BL18" i="114"/>
  <c r="CC15" i="114"/>
  <c r="BM15" i="114"/>
  <c r="CL22" i="114"/>
  <c r="CK18" i="114"/>
  <c r="BK22" i="104"/>
  <c r="BU21" i="104"/>
  <c r="BO19" i="104"/>
  <c r="BI18" i="104"/>
  <c r="BM15" i="104"/>
  <c r="CE22" i="104"/>
  <c r="CA21" i="104"/>
  <c r="CI18" i="104"/>
  <c r="CA15" i="104"/>
  <c r="CN22" i="104"/>
  <c r="CM18" i="104"/>
  <c r="BZ22" i="21"/>
  <c r="BJ22" i="21"/>
  <c r="CK21" i="21"/>
  <c r="BU21" i="21"/>
  <c r="CF19" i="21"/>
  <c r="BP19" i="21"/>
  <c r="CA18" i="21"/>
  <c r="BK18" i="21"/>
  <c r="CG15" i="21"/>
  <c r="BQ15" i="21"/>
  <c r="BM22" i="29"/>
  <c r="BU19" i="29"/>
  <c r="CM21" i="29"/>
  <c r="BJ19" i="77"/>
  <c r="AX7" i="2"/>
  <c r="AY7" i="2"/>
  <c r="AZ7" i="2"/>
  <c r="BA7" i="2"/>
  <c r="BB7" i="2"/>
  <c r="BC7" i="2"/>
  <c r="BD7" i="2"/>
  <c r="BE7" i="2"/>
  <c r="BF7" i="2"/>
  <c r="BG7" i="2"/>
  <c r="BI7" i="2"/>
  <c r="BJ7" i="2"/>
  <c r="BK7" i="2"/>
  <c r="BL7" i="2"/>
  <c r="BM7" i="2"/>
  <c r="BN7" i="2"/>
  <c r="BO7" i="2"/>
  <c r="BP7" i="2"/>
  <c r="BQ7" i="2"/>
  <c r="BR7" i="2"/>
  <c r="BS7" i="2"/>
  <c r="BT7" i="2"/>
  <c r="BU7" i="2"/>
  <c r="BV7" i="2"/>
  <c r="BW7" i="2"/>
  <c r="BX7" i="2"/>
  <c r="BY7" i="2"/>
  <c r="BZ7" i="2"/>
  <c r="CA7" i="2"/>
  <c r="CB7" i="2"/>
  <c r="CC7" i="2"/>
  <c r="CD7" i="2"/>
  <c r="CE7" i="2"/>
  <c r="CF7" i="2"/>
  <c r="CG7" i="2"/>
  <c r="CH7" i="2"/>
  <c r="CI7" i="2"/>
  <c r="CJ7" i="2"/>
  <c r="CK7" i="2"/>
  <c r="CL7" i="2"/>
  <c r="CM7" i="2"/>
  <c r="CN7" i="2"/>
  <c r="AX9" i="2"/>
  <c r="AY9" i="2"/>
  <c r="AZ9" i="2"/>
  <c r="BA9" i="2"/>
  <c r="BB9" i="2"/>
  <c r="BC9" i="2"/>
  <c r="BD9" i="2"/>
  <c r="BE9" i="2"/>
  <c r="BF9" i="2"/>
  <c r="BG9" i="2"/>
  <c r="BI9" i="2"/>
  <c r="BJ9" i="2"/>
  <c r="BK9" i="2"/>
  <c r="BL9" i="2"/>
  <c r="BM9" i="2"/>
  <c r="BN9" i="2"/>
  <c r="BO9" i="2"/>
  <c r="BP9" i="2"/>
  <c r="BQ9" i="2"/>
  <c r="BR9" i="2"/>
  <c r="BS9" i="2"/>
  <c r="BT9" i="2"/>
  <c r="BU9" i="2"/>
  <c r="BV9" i="2"/>
  <c r="BW9" i="2"/>
  <c r="BX9" i="2"/>
  <c r="BY9" i="2"/>
  <c r="BZ9" i="2"/>
  <c r="CA9" i="2"/>
  <c r="CB9" i="2"/>
  <c r="CC9" i="2"/>
  <c r="CD9" i="2"/>
  <c r="CE9" i="2"/>
  <c r="CF9" i="2"/>
  <c r="CF10" i="2" s="1"/>
  <c r="CG9" i="2"/>
  <c r="CH9" i="2"/>
  <c r="CI9" i="2"/>
  <c r="CJ9" i="2"/>
  <c r="CK9" i="2"/>
  <c r="CK10" i="2" s="1"/>
  <c r="CL9" i="2"/>
  <c r="CM9" i="2"/>
  <c r="CN9" i="2"/>
  <c r="CG10" i="2"/>
  <c r="AX12" i="2"/>
  <c r="AY12" i="2"/>
  <c r="AZ12" i="2"/>
  <c r="BA12" i="2"/>
  <c r="BB12" i="2"/>
  <c r="BC12" i="2"/>
  <c r="BD12" i="2"/>
  <c r="BE12" i="2"/>
  <c r="BF12" i="2"/>
  <c r="BG12" i="2"/>
  <c r="BI12" i="2"/>
  <c r="BJ12" i="2"/>
  <c r="BK12" i="2"/>
  <c r="BL12" i="2"/>
  <c r="BM12" i="2"/>
  <c r="BN12" i="2"/>
  <c r="BO12" i="2"/>
  <c r="BP12" i="2"/>
  <c r="BQ12" i="2"/>
  <c r="BR12" i="2"/>
  <c r="BS12" i="2"/>
  <c r="BT12" i="2"/>
  <c r="BU12" i="2"/>
  <c r="BV12" i="2"/>
  <c r="BW12" i="2"/>
  <c r="BX12" i="2"/>
  <c r="BY12" i="2"/>
  <c r="BZ12" i="2"/>
  <c r="CA12" i="2"/>
  <c r="CB12" i="2"/>
  <c r="CC12" i="2"/>
  <c r="CD12" i="2"/>
  <c r="CE12" i="2"/>
  <c r="CF12" i="2"/>
  <c r="CG12" i="2"/>
  <c r="CH12" i="2"/>
  <c r="CI12" i="2"/>
  <c r="CJ12" i="2"/>
  <c r="CK12" i="2"/>
  <c r="CL12" i="2"/>
  <c r="CM12" i="2"/>
  <c r="CN12" i="2"/>
  <c r="BA13" i="2"/>
  <c r="BK13" i="2"/>
  <c r="BT13" i="2"/>
  <c r="CA13" i="2"/>
  <c r="AX15" i="2"/>
  <c r="AY15" i="2"/>
  <c r="AZ15" i="2"/>
  <c r="BA15" i="2"/>
  <c r="BB15" i="2"/>
  <c r="BC15" i="2"/>
  <c r="BD15" i="2"/>
  <c r="BE15" i="2"/>
  <c r="BF15" i="2"/>
  <c r="BG15" i="2"/>
  <c r="BI16" i="2"/>
  <c r="BJ16" i="2"/>
  <c r="BK16" i="2"/>
  <c r="BL16" i="2"/>
  <c r="BM16" i="2"/>
  <c r="BN16" i="2"/>
  <c r="BO16" i="2"/>
  <c r="BP16" i="2"/>
  <c r="BQ16" i="2"/>
  <c r="BR16" i="2"/>
  <c r="BS16" i="2"/>
  <c r="BT16" i="2"/>
  <c r="BW16" i="2"/>
  <c r="BX16" i="2"/>
  <c r="BY16" i="2"/>
  <c r="BZ16" i="2"/>
  <c r="CA16" i="2"/>
  <c r="CB16" i="2"/>
  <c r="CC16" i="2"/>
  <c r="CD16" i="2"/>
  <c r="CE16" i="2"/>
  <c r="CF16" i="2"/>
  <c r="CG16" i="2"/>
  <c r="CH16" i="2"/>
  <c r="CI16" i="2"/>
  <c r="CJ16" i="2"/>
  <c r="CK16" i="2"/>
  <c r="CL16" i="2"/>
  <c r="CM16" i="2"/>
  <c r="CN16" i="2"/>
  <c r="BA16" i="2"/>
  <c r="BE16" i="2"/>
  <c r="BU16" i="2"/>
  <c r="BV16" i="2"/>
  <c r="AX18" i="2"/>
  <c r="AY18" i="2"/>
  <c r="AZ18" i="2"/>
  <c r="BA18" i="2"/>
  <c r="BB18" i="2"/>
  <c r="BC18" i="2"/>
  <c r="BD18" i="2"/>
  <c r="BE18" i="2"/>
  <c r="BF18" i="2"/>
  <c r="BG18" i="2"/>
  <c r="BF19" i="2"/>
  <c r="AX21" i="2"/>
  <c r="AY21" i="2"/>
  <c r="AZ21" i="2"/>
  <c r="BA21" i="2"/>
  <c r="BB21" i="2"/>
  <c r="BC21" i="2"/>
  <c r="BD21" i="2"/>
  <c r="BE21" i="2"/>
  <c r="BF21" i="2"/>
  <c r="BG21" i="2"/>
  <c r="CF10" i="40" l="1"/>
  <c r="CF10" i="77"/>
  <c r="CF10" i="115"/>
  <c r="CF10" i="29"/>
  <c r="CF10" i="104"/>
  <c r="CF10" i="114"/>
  <c r="CF10" i="21"/>
  <c r="CF10" i="99"/>
  <c r="CK10" i="40"/>
  <c r="CK10" i="115"/>
  <c r="CK10" i="77"/>
  <c r="CK10" i="29"/>
  <c r="CK10" i="104"/>
  <c r="CK10" i="21"/>
  <c r="CK10" i="114"/>
  <c r="CK10" i="99"/>
  <c r="AZ22" i="2"/>
  <c r="AZ21" i="40"/>
  <c r="AZ21" i="115"/>
  <c r="AZ21" i="77"/>
  <c r="AZ21" i="29"/>
  <c r="AZ21" i="21"/>
  <c r="AZ21" i="104"/>
  <c r="AZ21" i="114"/>
  <c r="AZ21" i="99"/>
  <c r="BE16" i="40"/>
  <c r="BE16" i="115"/>
  <c r="BE16" i="77"/>
  <c r="BE16" i="29"/>
  <c r="BE16" i="104"/>
  <c r="BE16" i="114"/>
  <c r="BE16" i="21"/>
  <c r="BE16" i="99"/>
  <c r="CD16" i="40"/>
  <c r="CD16" i="115"/>
  <c r="CD16" i="77"/>
  <c r="CD16" i="29"/>
  <c r="CD16" i="104"/>
  <c r="CD16" i="114"/>
  <c r="CD16" i="99"/>
  <c r="CD16" i="21"/>
  <c r="BP16" i="40"/>
  <c r="BP16" i="115"/>
  <c r="BP16" i="29"/>
  <c r="BP16" i="104"/>
  <c r="BP16" i="114"/>
  <c r="BP16" i="21"/>
  <c r="BP16" i="77"/>
  <c r="BP16" i="99"/>
  <c r="BC16" i="2"/>
  <c r="BC15" i="40"/>
  <c r="BC15" i="115"/>
  <c r="BC15" i="77"/>
  <c r="BC15" i="29"/>
  <c r="BC15" i="21"/>
  <c r="BC15" i="104"/>
  <c r="BC15" i="114"/>
  <c r="BC15" i="99"/>
  <c r="CN13" i="2"/>
  <c r="CN12" i="115"/>
  <c r="CN12" i="29"/>
  <c r="CN12" i="77"/>
  <c r="CN12" i="40"/>
  <c r="CN12" i="21"/>
  <c r="CN12" i="104"/>
  <c r="CN12" i="114"/>
  <c r="CN12" i="99"/>
  <c r="CB13" i="2"/>
  <c r="CB12" i="40"/>
  <c r="CB12" i="115"/>
  <c r="CB12" i="77"/>
  <c r="CB12" i="29"/>
  <c r="CB12" i="21"/>
  <c r="CB12" i="104"/>
  <c r="CB12" i="114"/>
  <c r="CB12" i="99"/>
  <c r="BP13" i="2"/>
  <c r="BP12" i="40"/>
  <c r="BP12" i="115"/>
  <c r="BP12" i="77"/>
  <c r="BP12" i="29"/>
  <c r="BP12" i="21"/>
  <c r="BP12" i="104"/>
  <c r="BP12" i="114"/>
  <c r="BP12" i="99"/>
  <c r="BC13" i="2"/>
  <c r="BC12" i="40"/>
  <c r="BC12" i="115"/>
  <c r="BC12" i="77"/>
  <c r="BC12" i="29"/>
  <c r="BC12" i="104"/>
  <c r="BC12" i="114"/>
  <c r="BC12" i="21"/>
  <c r="BC12" i="99"/>
  <c r="CN10" i="2"/>
  <c r="CN9" i="40"/>
  <c r="CN9" i="115"/>
  <c r="CN9" i="77"/>
  <c r="CN9" i="29"/>
  <c r="CN9" i="21"/>
  <c r="CN9" i="114"/>
  <c r="CN9" i="104"/>
  <c r="CN9" i="99"/>
  <c r="CB10" i="2"/>
  <c r="CB9" i="40"/>
  <c r="CB9" i="115"/>
  <c r="CB9" i="77"/>
  <c r="CB9" i="29"/>
  <c r="CB9" i="21"/>
  <c r="CB9" i="104"/>
  <c r="CB9" i="114"/>
  <c r="CB9" i="99"/>
  <c r="BP9" i="40"/>
  <c r="BP9" i="115"/>
  <c r="BP9" i="77"/>
  <c r="BP9" i="29"/>
  <c r="BP9" i="21"/>
  <c r="BP9" i="104"/>
  <c r="BP9" i="114"/>
  <c r="BP9" i="99"/>
  <c r="BG10" i="2"/>
  <c r="BG9" i="40"/>
  <c r="BG9" i="115"/>
  <c r="BG9" i="29"/>
  <c r="BG9" i="21"/>
  <c r="BG9" i="77"/>
  <c r="BG9" i="104"/>
  <c r="BG9" i="114"/>
  <c r="BG9" i="99"/>
  <c r="CL7" i="40"/>
  <c r="CL7" i="29"/>
  <c r="CL7" i="77"/>
  <c r="CL7" i="115"/>
  <c r="CL7" i="21"/>
  <c r="CL7" i="114"/>
  <c r="CL7" i="104"/>
  <c r="CL7" i="99"/>
  <c r="BZ7" i="40"/>
  <c r="BZ7" i="115"/>
  <c r="BZ7" i="29"/>
  <c r="BZ7" i="77"/>
  <c r="BZ7" i="21"/>
  <c r="BZ7" i="104"/>
  <c r="BZ7" i="114"/>
  <c r="BZ7" i="99"/>
  <c r="BN7" i="40"/>
  <c r="BN7" i="77"/>
  <c r="BN7" i="115"/>
  <c r="BN7" i="29"/>
  <c r="BN7" i="21"/>
  <c r="BN7" i="104"/>
  <c r="BN7" i="114"/>
  <c r="BN7" i="99"/>
  <c r="BA7" i="40"/>
  <c r="BA7" i="77"/>
  <c r="BA7" i="115"/>
  <c r="BA7" i="21"/>
  <c r="BA7" i="104"/>
  <c r="BA7" i="114"/>
  <c r="BA7" i="29"/>
  <c r="BA7" i="99"/>
  <c r="BG22" i="2"/>
  <c r="BG21" i="40"/>
  <c r="BG21" i="115"/>
  <c r="BG21" i="77"/>
  <c r="BG21" i="29"/>
  <c r="BG21" i="21"/>
  <c r="BG21" i="104"/>
  <c r="BG21" i="114"/>
  <c r="BG21" i="99"/>
  <c r="BF18" i="40"/>
  <c r="BF18" i="115"/>
  <c r="BF18" i="77"/>
  <c r="BF18" i="29"/>
  <c r="BF18" i="104"/>
  <c r="BF18" i="114"/>
  <c r="BF18" i="21"/>
  <c r="BF18" i="99"/>
  <c r="BA16" i="40"/>
  <c r="BA16" i="115"/>
  <c r="BA16" i="77"/>
  <c r="BA16" i="29"/>
  <c r="BA16" i="104"/>
  <c r="BA16" i="114"/>
  <c r="BA16" i="21"/>
  <c r="BA16" i="99"/>
  <c r="CG16" i="40"/>
  <c r="CG16" i="115"/>
  <c r="CG16" i="77"/>
  <c r="CG16" i="29"/>
  <c r="CG16" i="104"/>
  <c r="CG16" i="114"/>
  <c r="CG16" i="21"/>
  <c r="CG16" i="99"/>
  <c r="BS16" i="40"/>
  <c r="BS16" i="115"/>
  <c r="BS16" i="77"/>
  <c r="BS16" i="29"/>
  <c r="BS16" i="21"/>
  <c r="BS16" i="104"/>
  <c r="BS16" i="99"/>
  <c r="BS16" i="114"/>
  <c r="BF16" i="2"/>
  <c r="BF15" i="40"/>
  <c r="BF15" i="115"/>
  <c r="BF15" i="77"/>
  <c r="BF15" i="29"/>
  <c r="BF15" i="21"/>
  <c r="BF15" i="104"/>
  <c r="BF15" i="114"/>
  <c r="BF15" i="99"/>
  <c r="BK13" i="40"/>
  <c r="BK13" i="115"/>
  <c r="BK13" i="77"/>
  <c r="BK13" i="29"/>
  <c r="BK13" i="21"/>
  <c r="BK13" i="99"/>
  <c r="BK13" i="104"/>
  <c r="BK13" i="114"/>
  <c r="CE13" i="2"/>
  <c r="CE12" i="40"/>
  <c r="CE12" i="115"/>
  <c r="CE12" i="77"/>
  <c r="CE12" i="29"/>
  <c r="CE12" i="114"/>
  <c r="CE12" i="99"/>
  <c r="CE12" i="21"/>
  <c r="CE12" i="104"/>
  <c r="BS13" i="2"/>
  <c r="BS12" i="40"/>
  <c r="BS12" i="115"/>
  <c r="BS12" i="77"/>
  <c r="BS12" i="29"/>
  <c r="BS12" i="104"/>
  <c r="BS12" i="114"/>
  <c r="BS12" i="99"/>
  <c r="BS12" i="21"/>
  <c r="CI10" i="2"/>
  <c r="CI9" i="40"/>
  <c r="CI9" i="115"/>
  <c r="CI9" i="29"/>
  <c r="CI9" i="21"/>
  <c r="CI9" i="77"/>
  <c r="CI9" i="114"/>
  <c r="CI9" i="99"/>
  <c r="CI9" i="104"/>
  <c r="CA10" i="2"/>
  <c r="CA9" i="40"/>
  <c r="CA9" i="77"/>
  <c r="CA9" i="29"/>
  <c r="CA9" i="21"/>
  <c r="CA9" i="114"/>
  <c r="CA9" i="115"/>
  <c r="CA9" i="104"/>
  <c r="CA9" i="99"/>
  <c r="BO10" i="2"/>
  <c r="BO9" i="40"/>
  <c r="BO9" i="115"/>
  <c r="BO9" i="77"/>
  <c r="BO9" i="29"/>
  <c r="BO9" i="21"/>
  <c r="BO9" i="104"/>
  <c r="BO9" i="114"/>
  <c r="BO9" i="99"/>
  <c r="BF10" i="2"/>
  <c r="BF9" i="40"/>
  <c r="BF9" i="115"/>
  <c r="BF9" i="77"/>
  <c r="BF9" i="29"/>
  <c r="BF9" i="21"/>
  <c r="BF9" i="104"/>
  <c r="BF9" i="114"/>
  <c r="BF9" i="99"/>
  <c r="AX10" i="2"/>
  <c r="AX9" i="40"/>
  <c r="AX9" i="115"/>
  <c r="AX9" i="77"/>
  <c r="AX9" i="29"/>
  <c r="AX9" i="21"/>
  <c r="AX9" i="104"/>
  <c r="AX9" i="114"/>
  <c r="AX9" i="99"/>
  <c r="BY7" i="40"/>
  <c r="BY7" i="115"/>
  <c r="BY7" i="77"/>
  <c r="BY7" i="21"/>
  <c r="BY7" i="29"/>
  <c r="BY7" i="104"/>
  <c r="BY7" i="114"/>
  <c r="BY7" i="99"/>
  <c r="BD7" i="40"/>
  <c r="BD7" i="115"/>
  <c r="BD7" i="77"/>
  <c r="BD7" i="29"/>
  <c r="BD7" i="104"/>
  <c r="BD7" i="114"/>
  <c r="BD7" i="99"/>
  <c r="BD7" i="21"/>
  <c r="BG19" i="2"/>
  <c r="BG18" i="115"/>
  <c r="BG18" i="40"/>
  <c r="BG18" i="77"/>
  <c r="BG18" i="29"/>
  <c r="BG18" i="104"/>
  <c r="BG18" i="114"/>
  <c r="BG18" i="99"/>
  <c r="BG18" i="21"/>
  <c r="AY19" i="2"/>
  <c r="AY18" i="115"/>
  <c r="AY18" i="40"/>
  <c r="AY18" i="77"/>
  <c r="AY18" i="29"/>
  <c r="AY18" i="104"/>
  <c r="AY18" i="114"/>
  <c r="AY18" i="21"/>
  <c r="AY18" i="99"/>
  <c r="CH16" i="115"/>
  <c r="CH16" i="40"/>
  <c r="CH16" i="77"/>
  <c r="CH16" i="29"/>
  <c r="CH16" i="104"/>
  <c r="CH16" i="114"/>
  <c r="CH16" i="21"/>
  <c r="CH16" i="99"/>
  <c r="BT16" i="40"/>
  <c r="BT16" i="115"/>
  <c r="BT16" i="77"/>
  <c r="BT16" i="29"/>
  <c r="BT16" i="104"/>
  <c r="BT16" i="114"/>
  <c r="BT16" i="21"/>
  <c r="BT16" i="99"/>
  <c r="BG16" i="2"/>
  <c r="BG15" i="40"/>
  <c r="BG15" i="115"/>
  <c r="BG15" i="29"/>
  <c r="BG15" i="77"/>
  <c r="BG15" i="21"/>
  <c r="BG15" i="104"/>
  <c r="BG15" i="114"/>
  <c r="BG15" i="99"/>
  <c r="BT13" i="40"/>
  <c r="BT13" i="115"/>
  <c r="BT13" i="77"/>
  <c r="BT13" i="29"/>
  <c r="BT13" i="104"/>
  <c r="BT13" i="114"/>
  <c r="BT13" i="99"/>
  <c r="BT13" i="21"/>
  <c r="CF12" i="40"/>
  <c r="CF12" i="115"/>
  <c r="CF12" i="77"/>
  <c r="CF12" i="29"/>
  <c r="CF12" i="21"/>
  <c r="CF12" i="104"/>
  <c r="CF12" i="114"/>
  <c r="CF12" i="99"/>
  <c r="BT12" i="40"/>
  <c r="BT12" i="115"/>
  <c r="BT12" i="77"/>
  <c r="BT12" i="29"/>
  <c r="BT12" i="21"/>
  <c r="BT12" i="104"/>
  <c r="BT12" i="114"/>
  <c r="BT12" i="99"/>
  <c r="BG13" i="2"/>
  <c r="BG12" i="40"/>
  <c r="BG12" i="115"/>
  <c r="BG12" i="77"/>
  <c r="BG12" i="29"/>
  <c r="BG12" i="104"/>
  <c r="BG12" i="114"/>
  <c r="BG12" i="21"/>
  <c r="BG12" i="99"/>
  <c r="AY13" i="2"/>
  <c r="AY12" i="40"/>
  <c r="AY12" i="115"/>
  <c r="AY12" i="77"/>
  <c r="AY12" i="29"/>
  <c r="AY12" i="104"/>
  <c r="AY12" i="114"/>
  <c r="AY12" i="99"/>
  <c r="AY12" i="21"/>
  <c r="CJ9" i="40"/>
  <c r="CJ9" i="115"/>
  <c r="CJ9" i="77"/>
  <c r="CJ9" i="29"/>
  <c r="CJ9" i="21"/>
  <c r="CJ9" i="114"/>
  <c r="CJ9" i="104"/>
  <c r="CJ9" i="99"/>
  <c r="BX9" i="40"/>
  <c r="BX9" i="115"/>
  <c r="BX9" i="77"/>
  <c r="BX9" i="29"/>
  <c r="BX9" i="21"/>
  <c r="BX9" i="104"/>
  <c r="BX9" i="114"/>
  <c r="BX9" i="99"/>
  <c r="BL10" i="2"/>
  <c r="BL9" i="40"/>
  <c r="BL9" i="115"/>
  <c r="BL9" i="77"/>
  <c r="BL9" i="29"/>
  <c r="BL9" i="21"/>
  <c r="BL9" i="104"/>
  <c r="BL9" i="114"/>
  <c r="BL9" i="99"/>
  <c r="AY10" i="2"/>
  <c r="AY9" i="40"/>
  <c r="AY9" i="115"/>
  <c r="AY9" i="77"/>
  <c r="AY9" i="29"/>
  <c r="AY9" i="21"/>
  <c r="AY9" i="104"/>
  <c r="AY9" i="114"/>
  <c r="AY9" i="99"/>
  <c r="CD7" i="40"/>
  <c r="CD7" i="115"/>
  <c r="CD7" i="29"/>
  <c r="CD7" i="21"/>
  <c r="CD7" i="77"/>
  <c r="CD7" i="104"/>
  <c r="CD7" i="114"/>
  <c r="CD7" i="99"/>
  <c r="BR7" i="40"/>
  <c r="BR7" i="77"/>
  <c r="BR7" i="115"/>
  <c r="BR7" i="29"/>
  <c r="BR7" i="21"/>
  <c r="BR7" i="104"/>
  <c r="BR7" i="114"/>
  <c r="BR7" i="99"/>
  <c r="BE7" i="40"/>
  <c r="BE7" i="77"/>
  <c r="BE7" i="115"/>
  <c r="BE7" i="21"/>
  <c r="BE7" i="104"/>
  <c r="BE7" i="114"/>
  <c r="BE7" i="29"/>
  <c r="BE7" i="99"/>
  <c r="BH13" i="40"/>
  <c r="BH13" i="115"/>
  <c r="BH13" i="77"/>
  <c r="BH13" i="29"/>
  <c r="BH13" i="104"/>
  <c r="BH13" i="114"/>
  <c r="BH13" i="21"/>
  <c r="BH13" i="99"/>
  <c r="BC22" i="2"/>
  <c r="BC21" i="40"/>
  <c r="BC21" i="77"/>
  <c r="BC21" i="29"/>
  <c r="BC21" i="21"/>
  <c r="BC21" i="104"/>
  <c r="BC21" i="115"/>
  <c r="BC21" i="114"/>
  <c r="BC21" i="99"/>
  <c r="AY22" i="2"/>
  <c r="AY21" i="40"/>
  <c r="AY21" i="115"/>
  <c r="AY21" i="29"/>
  <c r="AY21" i="77"/>
  <c r="AY21" i="21"/>
  <c r="AY21" i="104"/>
  <c r="AY21" i="99"/>
  <c r="AY21" i="114"/>
  <c r="BB19" i="2"/>
  <c r="BB18" i="40"/>
  <c r="BB18" i="115"/>
  <c r="BB18" i="77"/>
  <c r="BB18" i="29"/>
  <c r="BB18" i="104"/>
  <c r="BB18" i="114"/>
  <c r="BB18" i="21"/>
  <c r="BB18" i="99"/>
  <c r="AX19" i="2"/>
  <c r="AX18" i="40"/>
  <c r="AX18" i="115"/>
  <c r="AX18" i="77"/>
  <c r="AX18" i="29"/>
  <c r="AX18" i="104"/>
  <c r="AX18" i="114"/>
  <c r="AX18" i="21"/>
  <c r="AX18" i="99"/>
  <c r="CK16" i="40"/>
  <c r="CK16" i="115"/>
  <c r="CK16" i="77"/>
  <c r="CK16" i="29"/>
  <c r="CK16" i="104"/>
  <c r="CK16" i="21"/>
  <c r="CK16" i="114"/>
  <c r="CK16" i="99"/>
  <c r="CC16" i="40"/>
  <c r="CC16" i="115"/>
  <c r="CC16" i="77"/>
  <c r="CC16" i="104"/>
  <c r="CC16" i="114"/>
  <c r="CC16" i="21"/>
  <c r="CC16" i="29"/>
  <c r="CC16" i="99"/>
  <c r="BY16" i="40"/>
  <c r="BY16" i="115"/>
  <c r="BY16" i="77"/>
  <c r="BY16" i="104"/>
  <c r="BY16" i="114"/>
  <c r="BY16" i="29"/>
  <c r="BY16" i="21"/>
  <c r="BY16" i="99"/>
  <c r="BO16" i="40"/>
  <c r="BO16" i="115"/>
  <c r="BO16" i="77"/>
  <c r="BO16" i="29"/>
  <c r="BO16" i="21"/>
  <c r="BO16" i="104"/>
  <c r="BO16" i="114"/>
  <c r="BO16" i="99"/>
  <c r="BK16" i="40"/>
  <c r="BK16" i="115"/>
  <c r="BK16" i="77"/>
  <c r="BK16" i="29"/>
  <c r="BK16" i="21"/>
  <c r="BK16" i="114"/>
  <c r="BK16" i="104"/>
  <c r="BK16" i="99"/>
  <c r="BB16" i="2"/>
  <c r="BB15" i="115"/>
  <c r="BB15" i="40"/>
  <c r="BB15" i="77"/>
  <c r="BB15" i="29"/>
  <c r="BB15" i="21"/>
  <c r="BB15" i="104"/>
  <c r="BB15" i="114"/>
  <c r="BB15" i="99"/>
  <c r="AX16" i="2"/>
  <c r="AX15" i="40"/>
  <c r="AX15" i="115"/>
  <c r="AX15" i="77"/>
  <c r="AX15" i="29"/>
  <c r="AX15" i="21"/>
  <c r="AX15" i="104"/>
  <c r="AX15" i="114"/>
  <c r="AX15" i="99"/>
  <c r="CM13" i="2"/>
  <c r="CM12" i="40"/>
  <c r="CM12" i="115"/>
  <c r="CM12" i="77"/>
  <c r="CM12" i="29"/>
  <c r="CM12" i="114"/>
  <c r="CM12" i="21"/>
  <c r="CM12" i="99"/>
  <c r="CM12" i="104"/>
  <c r="CI13" i="2"/>
  <c r="CI12" i="40"/>
  <c r="CI12" i="115"/>
  <c r="CI12" i="77"/>
  <c r="CI12" i="29"/>
  <c r="CI12" i="114"/>
  <c r="CI12" i="104"/>
  <c r="CI12" i="99"/>
  <c r="CI12" i="21"/>
  <c r="CA12" i="40"/>
  <c r="CA12" i="115"/>
  <c r="CA12" i="77"/>
  <c r="CA12" i="29"/>
  <c r="CA12" i="114"/>
  <c r="CA12" i="21"/>
  <c r="CA12" i="99"/>
  <c r="CA12" i="104"/>
  <c r="BW13" i="2"/>
  <c r="BW12" i="40"/>
  <c r="BW12" i="115"/>
  <c r="BW12" i="77"/>
  <c r="BW12" i="29"/>
  <c r="BW12" i="104"/>
  <c r="BW12" i="114"/>
  <c r="BW12" i="21"/>
  <c r="BW12" i="99"/>
  <c r="BO13" i="2"/>
  <c r="BO12" i="40"/>
  <c r="BO12" i="115"/>
  <c r="BO12" i="77"/>
  <c r="BO12" i="29"/>
  <c r="BO12" i="104"/>
  <c r="BO12" i="114"/>
  <c r="BO12" i="99"/>
  <c r="BO12" i="21"/>
  <c r="BK12" i="40"/>
  <c r="BK12" i="115"/>
  <c r="BK12" i="77"/>
  <c r="BK12" i="29"/>
  <c r="BK12" i="104"/>
  <c r="BK12" i="114"/>
  <c r="BK12" i="21"/>
  <c r="BK12" i="99"/>
  <c r="BF13" i="2"/>
  <c r="BF12" i="40"/>
  <c r="BF12" i="115"/>
  <c r="BF12" i="77"/>
  <c r="BF12" i="29"/>
  <c r="BF12" i="104"/>
  <c r="BF12" i="114"/>
  <c r="BF12" i="21"/>
  <c r="BF12" i="99"/>
  <c r="BB12" i="40"/>
  <c r="BB12" i="115"/>
  <c r="BB12" i="77"/>
  <c r="BB12" i="29"/>
  <c r="BB12" i="104"/>
  <c r="BB12" i="114"/>
  <c r="BB12" i="21"/>
  <c r="BB12" i="99"/>
  <c r="AX13" i="2"/>
  <c r="AX12" i="40"/>
  <c r="AX12" i="115"/>
  <c r="AX12" i="77"/>
  <c r="AX12" i="29"/>
  <c r="AX12" i="104"/>
  <c r="AX12" i="114"/>
  <c r="AX12" i="21"/>
  <c r="AX12" i="99"/>
  <c r="CM10" i="2"/>
  <c r="CM9" i="40"/>
  <c r="CM9" i="29"/>
  <c r="CM9" i="115"/>
  <c r="CM9" i="21"/>
  <c r="CM9" i="104"/>
  <c r="CM9" i="77"/>
  <c r="CM9" i="114"/>
  <c r="CM9" i="99"/>
  <c r="CE10" i="2"/>
  <c r="CE9" i="40"/>
  <c r="CE9" i="115"/>
  <c r="CE9" i="77"/>
  <c r="CE9" i="29"/>
  <c r="CE9" i="21"/>
  <c r="CE9" i="114"/>
  <c r="CE9" i="104"/>
  <c r="CE9" i="99"/>
  <c r="BW10" i="2"/>
  <c r="BW9" i="40"/>
  <c r="BW9" i="115"/>
  <c r="BW9" i="29"/>
  <c r="BW9" i="21"/>
  <c r="BW9" i="77"/>
  <c r="BW9" i="104"/>
  <c r="BW9" i="114"/>
  <c r="BW9" i="99"/>
  <c r="BS10" i="2"/>
  <c r="BS9" i="40"/>
  <c r="BS9" i="115"/>
  <c r="BS9" i="29"/>
  <c r="BS9" i="21"/>
  <c r="BS9" i="77"/>
  <c r="BS9" i="104"/>
  <c r="BS9" i="114"/>
  <c r="BS9" i="99"/>
  <c r="BK10" i="2"/>
  <c r="BK9" i="40"/>
  <c r="BK9" i="77"/>
  <c r="BK9" i="29"/>
  <c r="BK9" i="21"/>
  <c r="BK9" i="115"/>
  <c r="BK9" i="104"/>
  <c r="BK9" i="114"/>
  <c r="BK9" i="99"/>
  <c r="BB10" i="2"/>
  <c r="BB9" i="40"/>
  <c r="BB9" i="115"/>
  <c r="BB9" i="77"/>
  <c r="BB9" i="29"/>
  <c r="BB9" i="21"/>
  <c r="BB9" i="104"/>
  <c r="BB9" i="114"/>
  <c r="BB9" i="99"/>
  <c r="CK7" i="40"/>
  <c r="CK7" i="115"/>
  <c r="CK7" i="29"/>
  <c r="CK7" i="77"/>
  <c r="CK7" i="21"/>
  <c r="CK7" i="114"/>
  <c r="CK7" i="104"/>
  <c r="CK7" i="99"/>
  <c r="CG7" i="40"/>
  <c r="CG7" i="115"/>
  <c r="CG7" i="77"/>
  <c r="CG7" i="21"/>
  <c r="CG7" i="104"/>
  <c r="CG7" i="114"/>
  <c r="CG7" i="29"/>
  <c r="CG7" i="99"/>
  <c r="CC7" i="40"/>
  <c r="CC7" i="115"/>
  <c r="CC7" i="77"/>
  <c r="CC7" i="21"/>
  <c r="CC7" i="29"/>
  <c r="CC7" i="104"/>
  <c r="CC7" i="114"/>
  <c r="CC7" i="99"/>
  <c r="BU7" i="40"/>
  <c r="BU7" i="115"/>
  <c r="BU7" i="77"/>
  <c r="BU7" i="21"/>
  <c r="BU7" i="104"/>
  <c r="BU7" i="114"/>
  <c r="BU7" i="29"/>
  <c r="BU7" i="99"/>
  <c r="BQ7" i="40"/>
  <c r="BQ7" i="115"/>
  <c r="BQ7" i="21"/>
  <c r="BQ7" i="104"/>
  <c r="BQ7" i="114"/>
  <c r="BQ7" i="77"/>
  <c r="BQ7" i="29"/>
  <c r="BQ7" i="99"/>
  <c r="BM7" i="40"/>
  <c r="BM7" i="115"/>
  <c r="BM7" i="77"/>
  <c r="BM7" i="21"/>
  <c r="BM7" i="29"/>
  <c r="BM7" i="104"/>
  <c r="BM7" i="114"/>
  <c r="BM7" i="99"/>
  <c r="BI7" i="40"/>
  <c r="BI7" i="77"/>
  <c r="BI7" i="115"/>
  <c r="BI7" i="21"/>
  <c r="BI7" i="29"/>
  <c r="BI7" i="104"/>
  <c r="BI7" i="114"/>
  <c r="BI7" i="99"/>
  <c r="AZ7" i="40"/>
  <c r="AZ7" i="115"/>
  <c r="AZ7" i="77"/>
  <c r="AZ7" i="29"/>
  <c r="AZ7" i="104"/>
  <c r="AZ7" i="114"/>
  <c r="AZ7" i="21"/>
  <c r="AZ7" i="99"/>
  <c r="BF22" i="2"/>
  <c r="BF21" i="40"/>
  <c r="BF21" i="115"/>
  <c r="BF21" i="77"/>
  <c r="BF21" i="29"/>
  <c r="BF21" i="21"/>
  <c r="BF21" i="104"/>
  <c r="BF21" i="114"/>
  <c r="BF21" i="99"/>
  <c r="BB22" i="2"/>
  <c r="BB21" i="115"/>
  <c r="BB21" i="77"/>
  <c r="BB21" i="29"/>
  <c r="BB21" i="40"/>
  <c r="BB21" i="21"/>
  <c r="BB21" i="104"/>
  <c r="BB21" i="114"/>
  <c r="BB21" i="99"/>
  <c r="AX22" i="2"/>
  <c r="AX21" i="40"/>
  <c r="AX21" i="115"/>
  <c r="AX21" i="77"/>
  <c r="AX21" i="29"/>
  <c r="AX21" i="21"/>
  <c r="AX21" i="104"/>
  <c r="AX21" i="114"/>
  <c r="AX21" i="99"/>
  <c r="BE19" i="2"/>
  <c r="BE18" i="40"/>
  <c r="BE18" i="115"/>
  <c r="BE18" i="77"/>
  <c r="BE18" i="21"/>
  <c r="BE18" i="29"/>
  <c r="BE18" i="114"/>
  <c r="BE18" i="104"/>
  <c r="BE18" i="99"/>
  <c r="BA19" i="2"/>
  <c r="BA18" i="40"/>
  <c r="BA18" i="115"/>
  <c r="BA18" i="77"/>
  <c r="BA18" i="29"/>
  <c r="BA18" i="21"/>
  <c r="BA18" i="114"/>
  <c r="BA18" i="99"/>
  <c r="BA18" i="104"/>
  <c r="BV16" i="40"/>
  <c r="BV16" i="115"/>
  <c r="BV16" i="77"/>
  <c r="BV16" i="29"/>
  <c r="BV16" i="104"/>
  <c r="BV16" i="114"/>
  <c r="BV16" i="21"/>
  <c r="BV16" i="99"/>
  <c r="CN16" i="40"/>
  <c r="CN16" i="115"/>
  <c r="CN16" i="29"/>
  <c r="CN16" i="77"/>
  <c r="CN16" i="21"/>
  <c r="CN16" i="114"/>
  <c r="CN16" i="104"/>
  <c r="CN16" i="99"/>
  <c r="CJ16" i="40"/>
  <c r="CJ16" i="29"/>
  <c r="CJ16" i="77"/>
  <c r="CJ16" i="115"/>
  <c r="CJ16" i="21"/>
  <c r="CJ16" i="114"/>
  <c r="CJ16" i="104"/>
  <c r="CJ16" i="99"/>
  <c r="CF16" i="40"/>
  <c r="CF16" i="115"/>
  <c r="CF16" i="29"/>
  <c r="CF16" i="104"/>
  <c r="CF16" i="114"/>
  <c r="CF16" i="21"/>
  <c r="CF16" i="99"/>
  <c r="CF16" i="77"/>
  <c r="CB16" i="40"/>
  <c r="CB16" i="115"/>
  <c r="CB16" i="77"/>
  <c r="CB16" i="29"/>
  <c r="CB16" i="104"/>
  <c r="CB16" i="114"/>
  <c r="CB16" i="21"/>
  <c r="CB16" i="99"/>
  <c r="BX16" i="40"/>
  <c r="BX16" i="115"/>
  <c r="BX16" i="77"/>
  <c r="BX16" i="29"/>
  <c r="BX16" i="104"/>
  <c r="BX16" i="114"/>
  <c r="BX16" i="21"/>
  <c r="BX16" i="99"/>
  <c r="BR16" i="40"/>
  <c r="BR16" i="115"/>
  <c r="BR16" i="77"/>
  <c r="BR16" i="29"/>
  <c r="BR16" i="104"/>
  <c r="BR16" i="114"/>
  <c r="BR16" i="99"/>
  <c r="BR16" i="21"/>
  <c r="BN16" i="40"/>
  <c r="BN16" i="115"/>
  <c r="BN16" i="77"/>
  <c r="BN16" i="29"/>
  <c r="BN16" i="104"/>
  <c r="BN16" i="114"/>
  <c r="BN16" i="99"/>
  <c r="BN16" i="21"/>
  <c r="BJ16" i="40"/>
  <c r="BJ16" i="115"/>
  <c r="BJ16" i="77"/>
  <c r="BJ16" i="29"/>
  <c r="BJ16" i="104"/>
  <c r="BJ16" i="114"/>
  <c r="BJ16" i="21"/>
  <c r="BJ16" i="99"/>
  <c r="BE15" i="40"/>
  <c r="BE15" i="115"/>
  <c r="BE15" i="77"/>
  <c r="BE15" i="29"/>
  <c r="BE15" i="21"/>
  <c r="BE15" i="99"/>
  <c r="BE15" i="104"/>
  <c r="BE15" i="114"/>
  <c r="BA15" i="40"/>
  <c r="BA15" i="115"/>
  <c r="BA15" i="77"/>
  <c r="BA15" i="29"/>
  <c r="BA15" i="21"/>
  <c r="BA15" i="104"/>
  <c r="BA15" i="114"/>
  <c r="BA15" i="99"/>
  <c r="CF13" i="2"/>
  <c r="BB13" i="2"/>
  <c r="CL13" i="2"/>
  <c r="CL12" i="40"/>
  <c r="CL12" i="115"/>
  <c r="CL12" i="77"/>
  <c r="CL12" i="29"/>
  <c r="CL12" i="114"/>
  <c r="CL12" i="21"/>
  <c r="CL12" i="104"/>
  <c r="CL12" i="99"/>
  <c r="CH13" i="2"/>
  <c r="CH12" i="40"/>
  <c r="CH12" i="115"/>
  <c r="CH12" i="77"/>
  <c r="CH12" i="29"/>
  <c r="CH12" i="114"/>
  <c r="CH12" i="21"/>
  <c r="CH12" i="104"/>
  <c r="CH12" i="99"/>
  <c r="CD13" i="2"/>
  <c r="CD12" i="40"/>
  <c r="CD12" i="115"/>
  <c r="CD12" i="77"/>
  <c r="CD12" i="29"/>
  <c r="CD12" i="114"/>
  <c r="CD12" i="21"/>
  <c r="CD12" i="104"/>
  <c r="CD12" i="99"/>
  <c r="BZ13" i="2"/>
  <c r="BZ12" i="40"/>
  <c r="BZ12" i="115"/>
  <c r="BZ12" i="77"/>
  <c r="BZ12" i="29"/>
  <c r="BZ12" i="114"/>
  <c r="BZ12" i="21"/>
  <c r="BZ12" i="104"/>
  <c r="BZ12" i="99"/>
  <c r="BV13" i="2"/>
  <c r="BV12" i="40"/>
  <c r="BV12" i="115"/>
  <c r="BV12" i="77"/>
  <c r="BV12" i="29"/>
  <c r="BV12" i="104"/>
  <c r="BV12" i="114"/>
  <c r="BV12" i="21"/>
  <c r="BV12" i="99"/>
  <c r="BR13" i="2"/>
  <c r="BR12" i="40"/>
  <c r="BR12" i="115"/>
  <c r="BR12" i="77"/>
  <c r="BR12" i="29"/>
  <c r="BR12" i="104"/>
  <c r="BR12" i="114"/>
  <c r="BR12" i="21"/>
  <c r="BR12" i="99"/>
  <c r="BN13" i="2"/>
  <c r="BN12" i="40"/>
  <c r="BN12" i="115"/>
  <c r="BN12" i="77"/>
  <c r="BN12" i="29"/>
  <c r="BN12" i="104"/>
  <c r="BN12" i="114"/>
  <c r="BN12" i="21"/>
  <c r="BN12" i="99"/>
  <c r="BJ13" i="2"/>
  <c r="BJ12" i="40"/>
  <c r="BJ12" i="115"/>
  <c r="BJ12" i="77"/>
  <c r="BJ12" i="29"/>
  <c r="BJ12" i="104"/>
  <c r="BJ12" i="114"/>
  <c r="BJ12" i="21"/>
  <c r="BJ12" i="99"/>
  <c r="BE13" i="2"/>
  <c r="BE12" i="40"/>
  <c r="BE12" i="77"/>
  <c r="BE12" i="21"/>
  <c r="BE12" i="29"/>
  <c r="BE12" i="115"/>
  <c r="BE12" i="104"/>
  <c r="BE12" i="114"/>
  <c r="BE12" i="99"/>
  <c r="BA12" i="40"/>
  <c r="BA12" i="115"/>
  <c r="BA12" i="77"/>
  <c r="BA12" i="29"/>
  <c r="BA12" i="21"/>
  <c r="BA12" i="104"/>
  <c r="BA12" i="99"/>
  <c r="BA12" i="114"/>
  <c r="BX10" i="2"/>
  <c r="CL10" i="2"/>
  <c r="CL9" i="40"/>
  <c r="CL9" i="115"/>
  <c r="CL9" i="29"/>
  <c r="CL9" i="77"/>
  <c r="CL9" i="21"/>
  <c r="CL9" i="104"/>
  <c r="CL9" i="114"/>
  <c r="CL9" i="99"/>
  <c r="CH10" i="2"/>
  <c r="CH9" i="40"/>
  <c r="CH9" i="115"/>
  <c r="CH9" i="29"/>
  <c r="CH9" i="77"/>
  <c r="CH9" i="21"/>
  <c r="CH9" i="114"/>
  <c r="CH9" i="104"/>
  <c r="CH9" i="99"/>
  <c r="CD10" i="2"/>
  <c r="CD9" i="40"/>
  <c r="CD9" i="115"/>
  <c r="CD9" i="77"/>
  <c r="CD9" i="29"/>
  <c r="CD9" i="21"/>
  <c r="CD9" i="114"/>
  <c r="CD9" i="104"/>
  <c r="CD9" i="99"/>
  <c r="BZ10" i="2"/>
  <c r="BZ9" i="40"/>
  <c r="BZ9" i="115"/>
  <c r="BZ9" i="77"/>
  <c r="BZ9" i="29"/>
  <c r="BZ9" i="21"/>
  <c r="BZ9" i="114"/>
  <c r="BZ9" i="104"/>
  <c r="BZ9" i="99"/>
  <c r="BV10" i="2"/>
  <c r="BV9" i="40"/>
  <c r="BV9" i="115"/>
  <c r="BV9" i="77"/>
  <c r="BV9" i="29"/>
  <c r="BV9" i="21"/>
  <c r="BV9" i="104"/>
  <c r="BV9" i="114"/>
  <c r="BV9" i="99"/>
  <c r="BR10" i="2"/>
  <c r="BR9" i="40"/>
  <c r="BR9" i="115"/>
  <c r="BR9" i="77"/>
  <c r="BR9" i="29"/>
  <c r="BR9" i="21"/>
  <c r="BR9" i="104"/>
  <c r="BR9" i="114"/>
  <c r="BR9" i="99"/>
  <c r="BN10" i="2"/>
  <c r="BN9" i="40"/>
  <c r="BN9" i="115"/>
  <c r="BN9" i="77"/>
  <c r="BN9" i="29"/>
  <c r="BN9" i="21"/>
  <c r="BN9" i="104"/>
  <c r="BN9" i="114"/>
  <c r="BN9" i="99"/>
  <c r="BJ10" i="2"/>
  <c r="BJ9" i="40"/>
  <c r="BJ9" i="115"/>
  <c r="BJ9" i="77"/>
  <c r="BJ9" i="29"/>
  <c r="BJ9" i="21"/>
  <c r="BJ9" i="104"/>
  <c r="BJ9" i="114"/>
  <c r="BJ9" i="99"/>
  <c r="BE10" i="2"/>
  <c r="BE9" i="40"/>
  <c r="BE9" i="115"/>
  <c r="BE9" i="77"/>
  <c r="BE9" i="29"/>
  <c r="BE9" i="21"/>
  <c r="BE9" i="104"/>
  <c r="BE9" i="114"/>
  <c r="BE9" i="99"/>
  <c r="BA10" i="2"/>
  <c r="BA9" i="115"/>
  <c r="BA9" i="40"/>
  <c r="BA9" i="77"/>
  <c r="BA9" i="21"/>
  <c r="BA9" i="99"/>
  <c r="BA9" i="114"/>
  <c r="BA9" i="29"/>
  <c r="BA9" i="104"/>
  <c r="CN7" i="40"/>
  <c r="CN7" i="115"/>
  <c r="CN7" i="77"/>
  <c r="CN7" i="29"/>
  <c r="CN7" i="21"/>
  <c r="CN7" i="104"/>
  <c r="CN7" i="114"/>
  <c r="CN7" i="99"/>
  <c r="CJ7" i="40"/>
  <c r="CJ7" i="115"/>
  <c r="CJ7" i="77"/>
  <c r="CJ7" i="29"/>
  <c r="CJ7" i="104"/>
  <c r="CJ7" i="21"/>
  <c r="CJ7" i="99"/>
  <c r="CJ7" i="114"/>
  <c r="CF7" i="40"/>
  <c r="CF7" i="115"/>
  <c r="CF7" i="77"/>
  <c r="CF7" i="29"/>
  <c r="CF7" i="104"/>
  <c r="CF7" i="114"/>
  <c r="CF7" i="21"/>
  <c r="CF7" i="99"/>
  <c r="CB7" i="40"/>
  <c r="CB7" i="115"/>
  <c r="CB7" i="77"/>
  <c r="CB7" i="29"/>
  <c r="CB7" i="104"/>
  <c r="CB7" i="114"/>
  <c r="CB7" i="21"/>
  <c r="CB7" i="99"/>
  <c r="BX7" i="40"/>
  <c r="BX7" i="115"/>
  <c r="BX7" i="77"/>
  <c r="BX7" i="29"/>
  <c r="BX7" i="21"/>
  <c r="BX7" i="104"/>
  <c r="BX7" i="114"/>
  <c r="BX7" i="99"/>
  <c r="BT7" i="115"/>
  <c r="BT7" i="40"/>
  <c r="BT7" i="77"/>
  <c r="BT7" i="29"/>
  <c r="BT7" i="104"/>
  <c r="BT7" i="114"/>
  <c r="BT7" i="21"/>
  <c r="BT7" i="99"/>
  <c r="BP7" i="40"/>
  <c r="BP7" i="115"/>
  <c r="BP7" i="77"/>
  <c r="BP7" i="29"/>
  <c r="BP7" i="104"/>
  <c r="BP7" i="114"/>
  <c r="BP7" i="21"/>
  <c r="BP7" i="99"/>
  <c r="BL7" i="115"/>
  <c r="BL7" i="40"/>
  <c r="BL7" i="77"/>
  <c r="BL7" i="29"/>
  <c r="BL7" i="104"/>
  <c r="BL7" i="114"/>
  <c r="BL7" i="21"/>
  <c r="BL7" i="99"/>
  <c r="BG7" i="40"/>
  <c r="BG7" i="115"/>
  <c r="BG7" i="77"/>
  <c r="BG7" i="29"/>
  <c r="BG7" i="21"/>
  <c r="BG7" i="99"/>
  <c r="BG7" i="114"/>
  <c r="BG7" i="104"/>
  <c r="BC7" i="40"/>
  <c r="BC7" i="115"/>
  <c r="BC7" i="77"/>
  <c r="BC7" i="29"/>
  <c r="BC7" i="21"/>
  <c r="BC7" i="99"/>
  <c r="BC7" i="104"/>
  <c r="BC7" i="114"/>
  <c r="AY7" i="40"/>
  <c r="AY7" i="115"/>
  <c r="AY7" i="77"/>
  <c r="AY7" i="29"/>
  <c r="AY7" i="21"/>
  <c r="AY7" i="104"/>
  <c r="AY7" i="99"/>
  <c r="AY7" i="114"/>
  <c r="BD22" i="2"/>
  <c r="BD21" i="40"/>
  <c r="BD21" i="115"/>
  <c r="BD21" i="77"/>
  <c r="BD21" i="29"/>
  <c r="BD21" i="21"/>
  <c r="BD21" i="104"/>
  <c r="BD21" i="114"/>
  <c r="BD21" i="99"/>
  <c r="BC19" i="2"/>
  <c r="BC18" i="40"/>
  <c r="BC18" i="115"/>
  <c r="BC18" i="77"/>
  <c r="BC18" i="29"/>
  <c r="BC18" i="104"/>
  <c r="BC18" i="114"/>
  <c r="BC18" i="99"/>
  <c r="BC18" i="21"/>
  <c r="CL16" i="40"/>
  <c r="CL16" i="115"/>
  <c r="CL16" i="77"/>
  <c r="CL16" i="29"/>
  <c r="CL16" i="104"/>
  <c r="CL16" i="21"/>
  <c r="CL16" i="99"/>
  <c r="CL16" i="114"/>
  <c r="BZ16" i="40"/>
  <c r="BZ16" i="115"/>
  <c r="BZ16" i="77"/>
  <c r="BZ16" i="29"/>
  <c r="BZ16" i="104"/>
  <c r="BZ16" i="114"/>
  <c r="BZ16" i="21"/>
  <c r="BZ16" i="99"/>
  <c r="BL16" i="40"/>
  <c r="BL16" i="115"/>
  <c r="BL16" i="77"/>
  <c r="BL16" i="29"/>
  <c r="BL16" i="104"/>
  <c r="BL16" i="114"/>
  <c r="BL16" i="21"/>
  <c r="BL16" i="99"/>
  <c r="AY16" i="2"/>
  <c r="AY15" i="40"/>
  <c r="AY15" i="115"/>
  <c r="AY15" i="77"/>
  <c r="AY15" i="29"/>
  <c r="AY15" i="21"/>
  <c r="AY15" i="104"/>
  <c r="AY15" i="114"/>
  <c r="AY15" i="99"/>
  <c r="CJ13" i="2"/>
  <c r="CJ12" i="40"/>
  <c r="CJ12" i="115"/>
  <c r="CJ12" i="29"/>
  <c r="CJ12" i="77"/>
  <c r="CJ12" i="21"/>
  <c r="CJ12" i="104"/>
  <c r="CJ12" i="114"/>
  <c r="CJ12" i="99"/>
  <c r="BX13" i="2"/>
  <c r="BX12" i="115"/>
  <c r="BX12" i="40"/>
  <c r="BX12" i="77"/>
  <c r="BX12" i="29"/>
  <c r="BX12" i="21"/>
  <c r="BX12" i="104"/>
  <c r="BX12" i="114"/>
  <c r="BX12" i="99"/>
  <c r="BL13" i="2"/>
  <c r="BL12" i="40"/>
  <c r="BL12" i="115"/>
  <c r="BL12" i="77"/>
  <c r="BL12" i="29"/>
  <c r="BL12" i="21"/>
  <c r="BL12" i="104"/>
  <c r="BL12" i="114"/>
  <c r="BL12" i="99"/>
  <c r="CG10" i="40"/>
  <c r="CG10" i="115"/>
  <c r="CG10" i="77"/>
  <c r="CG10" i="29"/>
  <c r="CG10" i="104"/>
  <c r="CG10" i="114"/>
  <c r="CG10" i="21"/>
  <c r="CG10" i="99"/>
  <c r="CF9" i="40"/>
  <c r="CF9" i="115"/>
  <c r="CF9" i="77"/>
  <c r="CF9" i="29"/>
  <c r="CF9" i="21"/>
  <c r="CF9" i="104"/>
  <c r="CF9" i="114"/>
  <c r="CF9" i="99"/>
  <c r="BT10" i="2"/>
  <c r="BT9" i="40"/>
  <c r="BT9" i="115"/>
  <c r="BT9" i="77"/>
  <c r="BT9" i="29"/>
  <c r="BT9" i="21"/>
  <c r="BT9" i="104"/>
  <c r="BT9" i="114"/>
  <c r="BT9" i="99"/>
  <c r="BC10" i="2"/>
  <c r="BC9" i="40"/>
  <c r="BC9" i="115"/>
  <c r="BC9" i="29"/>
  <c r="BC9" i="21"/>
  <c r="BC9" i="77"/>
  <c r="BC9" i="104"/>
  <c r="BC9" i="114"/>
  <c r="BC9" i="99"/>
  <c r="CH7" i="40"/>
  <c r="CH7" i="29"/>
  <c r="CH7" i="115"/>
  <c r="CH7" i="21"/>
  <c r="CH7" i="104"/>
  <c r="CH7" i="114"/>
  <c r="CH7" i="77"/>
  <c r="CH7" i="99"/>
  <c r="BV7" i="40"/>
  <c r="BV7" i="115"/>
  <c r="BV7" i="77"/>
  <c r="BV7" i="29"/>
  <c r="BV7" i="21"/>
  <c r="BV7" i="104"/>
  <c r="BV7" i="114"/>
  <c r="BV7" i="99"/>
  <c r="BJ7" i="40"/>
  <c r="BJ7" i="77"/>
  <c r="BJ7" i="115"/>
  <c r="BJ7" i="29"/>
  <c r="BJ7" i="21"/>
  <c r="BJ7" i="104"/>
  <c r="BJ7" i="114"/>
  <c r="BJ7" i="99"/>
  <c r="BE22" i="2"/>
  <c r="BE21" i="40"/>
  <c r="BE21" i="115"/>
  <c r="BE21" i="77"/>
  <c r="BE21" i="29"/>
  <c r="BE21" i="21"/>
  <c r="BE21" i="104"/>
  <c r="BE21" i="114"/>
  <c r="BE21" i="99"/>
  <c r="BA22" i="2"/>
  <c r="BA21" i="115"/>
  <c r="BA21" i="40"/>
  <c r="BA21" i="77"/>
  <c r="BA21" i="21"/>
  <c r="BA21" i="29"/>
  <c r="BA21" i="114"/>
  <c r="BA21" i="99"/>
  <c r="BA21" i="104"/>
  <c r="BF19" i="40"/>
  <c r="BF19" i="115"/>
  <c r="BF19" i="29"/>
  <c r="BF19" i="77"/>
  <c r="BF19" i="21"/>
  <c r="BF19" i="104"/>
  <c r="BF19" i="114"/>
  <c r="BF19" i="99"/>
  <c r="BD19" i="2"/>
  <c r="BD18" i="40"/>
  <c r="BD18" i="115"/>
  <c r="BD18" i="77"/>
  <c r="BD18" i="29"/>
  <c r="BD18" i="21"/>
  <c r="BD18" i="104"/>
  <c r="BD18" i="114"/>
  <c r="BD18" i="99"/>
  <c r="AZ19" i="2"/>
  <c r="AZ18" i="115"/>
  <c r="AZ18" i="40"/>
  <c r="AZ18" i="77"/>
  <c r="AZ18" i="29"/>
  <c r="AZ18" i="21"/>
  <c r="AZ18" i="104"/>
  <c r="AZ18" i="114"/>
  <c r="AZ18" i="99"/>
  <c r="BU16" i="40"/>
  <c r="BU16" i="115"/>
  <c r="BU16" i="77"/>
  <c r="BU16" i="29"/>
  <c r="BU16" i="104"/>
  <c r="BU16" i="114"/>
  <c r="BU16" i="21"/>
  <c r="BU16" i="99"/>
  <c r="CM16" i="40"/>
  <c r="CM16" i="115"/>
  <c r="CM16" i="29"/>
  <c r="CM16" i="77"/>
  <c r="CM16" i="21"/>
  <c r="CM16" i="114"/>
  <c r="CM16" i="104"/>
  <c r="CM16" i="99"/>
  <c r="CI16" i="115"/>
  <c r="CI16" i="29"/>
  <c r="CI16" i="77"/>
  <c r="CI16" i="21"/>
  <c r="CI16" i="40"/>
  <c r="CI16" i="104"/>
  <c r="CI16" i="114"/>
  <c r="CI16" i="99"/>
  <c r="CE16" i="40"/>
  <c r="CE16" i="115"/>
  <c r="CE16" i="77"/>
  <c r="CE16" i="29"/>
  <c r="CE16" i="21"/>
  <c r="CE16" i="104"/>
  <c r="CE16" i="114"/>
  <c r="CE16" i="99"/>
  <c r="CA16" i="40"/>
  <c r="CA16" i="115"/>
  <c r="CA16" i="77"/>
  <c r="CA16" i="29"/>
  <c r="CA16" i="21"/>
  <c r="CA16" i="114"/>
  <c r="CA16" i="104"/>
  <c r="CA16" i="99"/>
  <c r="BW16" i="115"/>
  <c r="BW16" i="40"/>
  <c r="BW16" i="77"/>
  <c r="BW16" i="29"/>
  <c r="BW16" i="21"/>
  <c r="BW16" i="114"/>
  <c r="BW16" i="104"/>
  <c r="BW16" i="99"/>
  <c r="BQ16" i="40"/>
  <c r="BQ16" i="115"/>
  <c r="BQ16" i="77"/>
  <c r="BQ16" i="29"/>
  <c r="BQ16" i="104"/>
  <c r="BQ16" i="114"/>
  <c r="BQ16" i="21"/>
  <c r="BQ16" i="99"/>
  <c r="BM16" i="40"/>
  <c r="BM16" i="115"/>
  <c r="BM16" i="77"/>
  <c r="BM16" i="104"/>
  <c r="BM16" i="114"/>
  <c r="BM16" i="21"/>
  <c r="BM16" i="99"/>
  <c r="BM16" i="29"/>
  <c r="BI16" i="40"/>
  <c r="BI16" i="115"/>
  <c r="BI16" i="77"/>
  <c r="BI16" i="104"/>
  <c r="BI16" i="114"/>
  <c r="BI16" i="29"/>
  <c r="BI16" i="21"/>
  <c r="BI16" i="99"/>
  <c r="BD16" i="2"/>
  <c r="BD15" i="40"/>
  <c r="BD15" i="115"/>
  <c r="BD15" i="77"/>
  <c r="BD15" i="29"/>
  <c r="BD15" i="21"/>
  <c r="BD15" i="104"/>
  <c r="BD15" i="114"/>
  <c r="BD15" i="99"/>
  <c r="AZ16" i="2"/>
  <c r="AZ15" i="40"/>
  <c r="AZ15" i="115"/>
  <c r="AZ15" i="77"/>
  <c r="AZ15" i="29"/>
  <c r="AZ15" i="21"/>
  <c r="AZ15" i="104"/>
  <c r="AZ15" i="114"/>
  <c r="AZ15" i="99"/>
  <c r="CA13" i="40"/>
  <c r="CA13" i="115"/>
  <c r="CA13" i="77"/>
  <c r="CA13" i="29"/>
  <c r="CA13" i="21"/>
  <c r="CA13" i="99"/>
  <c r="CA13" i="104"/>
  <c r="CA13" i="114"/>
  <c r="BA13" i="40"/>
  <c r="BA13" i="115"/>
  <c r="BA13" i="77"/>
  <c r="BA13" i="21"/>
  <c r="BA13" i="104"/>
  <c r="BA13" i="114"/>
  <c r="BA13" i="29"/>
  <c r="BA13" i="99"/>
  <c r="CK13" i="2"/>
  <c r="CK12" i="40"/>
  <c r="CK12" i="29"/>
  <c r="CK12" i="77"/>
  <c r="CK12" i="115"/>
  <c r="CK12" i="21"/>
  <c r="CK12" i="104"/>
  <c r="CK12" i="114"/>
  <c r="CK12" i="99"/>
  <c r="CG13" i="2"/>
  <c r="CG12" i="40"/>
  <c r="CG12" i="115"/>
  <c r="CG12" i="29"/>
  <c r="CG12" i="21"/>
  <c r="CG12" i="104"/>
  <c r="CG12" i="77"/>
  <c r="CG12" i="99"/>
  <c r="CG12" i="114"/>
  <c r="CC13" i="2"/>
  <c r="CC12" i="40"/>
  <c r="CC12" i="115"/>
  <c r="CC12" i="77"/>
  <c r="CC12" i="29"/>
  <c r="CC12" i="21"/>
  <c r="CC12" i="104"/>
  <c r="CC12" i="114"/>
  <c r="CC12" i="99"/>
  <c r="BY13" i="2"/>
  <c r="BY12" i="40"/>
  <c r="BY12" i="115"/>
  <c r="BY12" i="77"/>
  <c r="BY12" i="21"/>
  <c r="BY12" i="104"/>
  <c r="BY12" i="114"/>
  <c r="BY12" i="29"/>
  <c r="BY12" i="99"/>
  <c r="BU13" i="2"/>
  <c r="BU12" i="40"/>
  <c r="BU12" i="115"/>
  <c r="BU12" i="77"/>
  <c r="BU12" i="21"/>
  <c r="BU12" i="29"/>
  <c r="BU12" i="99"/>
  <c r="BU12" i="104"/>
  <c r="BU12" i="114"/>
  <c r="BQ13" i="2"/>
  <c r="BQ12" i="40"/>
  <c r="BQ12" i="115"/>
  <c r="BQ12" i="29"/>
  <c r="BQ12" i="21"/>
  <c r="BQ12" i="77"/>
  <c r="BQ12" i="104"/>
  <c r="BQ12" i="114"/>
  <c r="BQ12" i="99"/>
  <c r="BM13" i="2"/>
  <c r="BM12" i="40"/>
  <c r="BM12" i="115"/>
  <c r="BM12" i="77"/>
  <c r="BM12" i="29"/>
  <c r="BM12" i="21"/>
  <c r="BM12" i="114"/>
  <c r="BM12" i="104"/>
  <c r="BM12" i="99"/>
  <c r="BI13" i="2"/>
  <c r="BI12" i="40"/>
  <c r="BI12" i="115"/>
  <c r="BI12" i="77"/>
  <c r="BI12" i="21"/>
  <c r="BI12" i="29"/>
  <c r="BI12" i="114"/>
  <c r="BI12" i="99"/>
  <c r="BI12" i="104"/>
  <c r="BD13" i="2"/>
  <c r="BD12" i="40"/>
  <c r="BD12" i="115"/>
  <c r="BD12" i="77"/>
  <c r="BD12" i="29"/>
  <c r="BD12" i="21"/>
  <c r="BD12" i="104"/>
  <c r="BD12" i="114"/>
  <c r="BD12" i="99"/>
  <c r="AZ13" i="2"/>
  <c r="AZ12" i="40"/>
  <c r="AZ12" i="115"/>
  <c r="AZ12" i="77"/>
  <c r="AZ12" i="29"/>
  <c r="AZ12" i="21"/>
  <c r="AZ12" i="104"/>
  <c r="AZ12" i="114"/>
  <c r="AZ12" i="99"/>
  <c r="CJ10" i="2"/>
  <c r="BP10" i="2"/>
  <c r="CK9" i="40"/>
  <c r="CK9" i="115"/>
  <c r="CK9" i="77"/>
  <c r="CK9" i="29"/>
  <c r="CK9" i="114"/>
  <c r="CK9" i="21"/>
  <c r="CK9" i="104"/>
  <c r="CK9" i="99"/>
  <c r="CG9" i="115"/>
  <c r="CG9" i="40"/>
  <c r="CG9" i="77"/>
  <c r="CG9" i="21"/>
  <c r="CG9" i="104"/>
  <c r="CG9" i="114"/>
  <c r="CG9" i="29"/>
  <c r="CG9" i="99"/>
  <c r="CC10" i="2"/>
  <c r="CC9" i="40"/>
  <c r="CC9" i="115"/>
  <c r="CC9" i="77"/>
  <c r="CC9" i="21"/>
  <c r="CC9" i="104"/>
  <c r="CC9" i="29"/>
  <c r="CC9" i="99"/>
  <c r="CC9" i="114"/>
  <c r="BY10" i="2"/>
  <c r="BY9" i="40"/>
  <c r="BY9" i="115"/>
  <c r="BY9" i="77"/>
  <c r="BY9" i="29"/>
  <c r="BY9" i="104"/>
  <c r="BY9" i="21"/>
  <c r="BY9" i="114"/>
  <c r="BY9" i="99"/>
  <c r="BU10" i="2"/>
  <c r="BU9" i="40"/>
  <c r="BU9" i="115"/>
  <c r="BU9" i="77"/>
  <c r="BU9" i="29"/>
  <c r="BU9" i="21"/>
  <c r="BU9" i="104"/>
  <c r="BU9" i="114"/>
  <c r="BU9" i="99"/>
  <c r="BQ10" i="2"/>
  <c r="BQ9" i="40"/>
  <c r="BQ9" i="115"/>
  <c r="BQ9" i="77"/>
  <c r="BQ9" i="21"/>
  <c r="BQ9" i="29"/>
  <c r="BQ9" i="99"/>
  <c r="BQ9" i="104"/>
  <c r="BQ9" i="114"/>
  <c r="BM10" i="2"/>
  <c r="BM9" i="40"/>
  <c r="BM9" i="115"/>
  <c r="BM9" i="77"/>
  <c r="BM9" i="21"/>
  <c r="BM9" i="29"/>
  <c r="BM9" i="99"/>
  <c r="BM9" i="104"/>
  <c r="BM9" i="114"/>
  <c r="BI10" i="2"/>
  <c r="BI9" i="115"/>
  <c r="BI9" i="77"/>
  <c r="BI9" i="40"/>
  <c r="BI9" i="29"/>
  <c r="BI9" i="104"/>
  <c r="BI9" i="114"/>
  <c r="BI9" i="99"/>
  <c r="BI9" i="21"/>
  <c r="BD10" i="2"/>
  <c r="BD9" i="40"/>
  <c r="BD9" i="115"/>
  <c r="BD9" i="77"/>
  <c r="BD9" i="29"/>
  <c r="BD9" i="21"/>
  <c r="BD9" i="104"/>
  <c r="BD9" i="114"/>
  <c r="BD9" i="99"/>
  <c r="AZ10" i="2"/>
  <c r="AZ9" i="40"/>
  <c r="AZ9" i="115"/>
  <c r="AZ9" i="77"/>
  <c r="AZ9" i="29"/>
  <c r="AZ9" i="21"/>
  <c r="AZ9" i="104"/>
  <c r="AZ9" i="114"/>
  <c r="AZ9" i="99"/>
  <c r="CM7" i="40"/>
  <c r="CM7" i="115"/>
  <c r="CM7" i="77"/>
  <c r="CM7" i="29"/>
  <c r="CM7" i="21"/>
  <c r="CM7" i="104"/>
  <c r="CM7" i="114"/>
  <c r="CM7" i="99"/>
  <c r="CI7" i="40"/>
  <c r="CI7" i="115"/>
  <c r="CI7" i="77"/>
  <c r="CI7" i="29"/>
  <c r="CI7" i="21"/>
  <c r="CI7" i="99"/>
  <c r="CI7" i="104"/>
  <c r="CI7" i="114"/>
  <c r="CE7" i="40"/>
  <c r="CE7" i="115"/>
  <c r="CE7" i="77"/>
  <c r="CE7" i="29"/>
  <c r="CE7" i="21"/>
  <c r="CE7" i="99"/>
  <c r="CE7" i="114"/>
  <c r="CE7" i="104"/>
  <c r="CA7" i="40"/>
  <c r="CA7" i="115"/>
  <c r="CA7" i="77"/>
  <c r="CA7" i="29"/>
  <c r="CA7" i="21"/>
  <c r="CA7" i="114"/>
  <c r="CA7" i="99"/>
  <c r="CA7" i="104"/>
  <c r="BW7" i="40"/>
  <c r="BW7" i="115"/>
  <c r="BW7" i="77"/>
  <c r="BW7" i="29"/>
  <c r="BW7" i="21"/>
  <c r="BW7" i="99"/>
  <c r="BW7" i="104"/>
  <c r="BW7" i="114"/>
  <c r="BS7" i="40"/>
  <c r="BS7" i="115"/>
  <c r="BS7" i="77"/>
  <c r="BS7" i="29"/>
  <c r="BS7" i="21"/>
  <c r="BS7" i="99"/>
  <c r="BS7" i="104"/>
  <c r="BS7" i="114"/>
  <c r="BO7" i="40"/>
  <c r="BO7" i="115"/>
  <c r="BO7" i="77"/>
  <c r="BO7" i="29"/>
  <c r="BO7" i="21"/>
  <c r="BO7" i="104"/>
  <c r="BO7" i="99"/>
  <c r="BO7" i="114"/>
  <c r="BK7" i="40"/>
  <c r="BK7" i="115"/>
  <c r="BK7" i="77"/>
  <c r="BK7" i="29"/>
  <c r="BK7" i="21"/>
  <c r="BK7" i="114"/>
  <c r="BK7" i="99"/>
  <c r="BK7" i="104"/>
  <c r="BF7" i="40"/>
  <c r="BF7" i="77"/>
  <c r="BF7" i="29"/>
  <c r="BF7" i="21"/>
  <c r="BF7" i="115"/>
  <c r="BF7" i="104"/>
  <c r="BF7" i="114"/>
  <c r="BF7" i="99"/>
  <c r="BB7" i="40"/>
  <c r="BB7" i="77"/>
  <c r="BB7" i="115"/>
  <c r="BB7" i="29"/>
  <c r="BB7" i="21"/>
  <c r="BB7" i="104"/>
  <c r="BB7" i="114"/>
  <c r="BB7" i="99"/>
  <c r="AX7" i="40"/>
  <c r="AX7" i="77"/>
  <c r="AX7" i="115"/>
  <c r="AX7" i="29"/>
  <c r="AX7" i="21"/>
  <c r="AX7" i="104"/>
  <c r="AX7" i="114"/>
  <c r="AX7" i="99"/>
  <c r="BH10" i="40"/>
  <c r="BH10" i="115"/>
  <c r="BH10" i="77"/>
  <c r="BH10" i="29"/>
  <c r="BH10" i="104"/>
  <c r="BH10" i="114"/>
  <c r="BH10" i="21"/>
  <c r="BH10" i="99"/>
  <c r="B3" i="40"/>
  <c r="C3" i="40"/>
  <c r="D3" i="40"/>
  <c r="E3" i="40"/>
  <c r="F3" i="40"/>
  <c r="G3" i="40"/>
  <c r="H3" i="40"/>
  <c r="I3" i="40"/>
  <c r="J3" i="40"/>
  <c r="K3" i="40"/>
  <c r="L3" i="40"/>
  <c r="M3" i="40"/>
  <c r="N3" i="40"/>
  <c r="B4" i="40"/>
  <c r="C4" i="40"/>
  <c r="D4" i="40"/>
  <c r="E4" i="40"/>
  <c r="F4" i="40"/>
  <c r="G4" i="40"/>
  <c r="H4" i="40"/>
  <c r="I4" i="40"/>
  <c r="J4" i="40"/>
  <c r="K4" i="40"/>
  <c r="L4" i="40"/>
  <c r="M4" i="40"/>
  <c r="N4" i="40"/>
  <c r="B6" i="40"/>
  <c r="C6" i="40"/>
  <c r="D6" i="40"/>
  <c r="E6" i="40"/>
  <c r="F6" i="40"/>
  <c r="G6" i="40"/>
  <c r="H6" i="40"/>
  <c r="I6" i="40"/>
  <c r="J6" i="40"/>
  <c r="K6" i="40"/>
  <c r="L6" i="40"/>
  <c r="M6" i="40"/>
  <c r="N6" i="40"/>
  <c r="I7" i="40"/>
  <c r="I9" i="40"/>
  <c r="I10" i="40"/>
  <c r="I12" i="40"/>
  <c r="I13" i="40"/>
  <c r="I15" i="40"/>
  <c r="I16" i="40"/>
  <c r="I18" i="40"/>
  <c r="I19" i="40"/>
  <c r="I21" i="40"/>
  <c r="I22" i="40"/>
  <c r="I24" i="40"/>
  <c r="I25" i="40"/>
  <c r="I26" i="40"/>
  <c r="I27" i="40"/>
  <c r="I29" i="40"/>
  <c r="I30" i="40"/>
  <c r="I31" i="40"/>
  <c r="I32" i="40"/>
  <c r="I34" i="40"/>
  <c r="I35" i="40"/>
  <c r="I36" i="40"/>
  <c r="I37" i="40"/>
  <c r="I38" i="40"/>
  <c r="I39" i="40"/>
  <c r="B3" i="115"/>
  <c r="C3" i="115"/>
  <c r="D3" i="115"/>
  <c r="E3" i="115"/>
  <c r="F3" i="115"/>
  <c r="G3" i="115"/>
  <c r="H3" i="115"/>
  <c r="I3" i="115"/>
  <c r="J3" i="115"/>
  <c r="K3" i="115"/>
  <c r="L3" i="115"/>
  <c r="M3" i="115"/>
  <c r="N3" i="115"/>
  <c r="B4" i="115"/>
  <c r="C4" i="115"/>
  <c r="D4" i="115"/>
  <c r="E4" i="115"/>
  <c r="F4" i="115"/>
  <c r="G4" i="115"/>
  <c r="H4" i="115"/>
  <c r="I4" i="115"/>
  <c r="J4" i="115"/>
  <c r="K4" i="115"/>
  <c r="L4" i="115"/>
  <c r="M4" i="115"/>
  <c r="N4" i="115"/>
  <c r="B6" i="115"/>
  <c r="C6" i="115"/>
  <c r="D6" i="115"/>
  <c r="E6" i="115"/>
  <c r="F6" i="115"/>
  <c r="G6" i="115"/>
  <c r="H6" i="115"/>
  <c r="I6" i="115"/>
  <c r="J6" i="115"/>
  <c r="K6" i="115"/>
  <c r="L6" i="115"/>
  <c r="M6" i="115"/>
  <c r="N6" i="115"/>
  <c r="I7" i="115"/>
  <c r="I9" i="115"/>
  <c r="I10" i="115"/>
  <c r="I12" i="115"/>
  <c r="I13" i="115"/>
  <c r="I15" i="115"/>
  <c r="I16" i="115"/>
  <c r="I18" i="115"/>
  <c r="I19" i="115"/>
  <c r="I21" i="115"/>
  <c r="I22" i="115"/>
  <c r="I24" i="115"/>
  <c r="I25" i="115"/>
  <c r="I26" i="115"/>
  <c r="I27" i="115"/>
  <c r="I29" i="115"/>
  <c r="I30" i="115"/>
  <c r="I31" i="115"/>
  <c r="I32" i="115"/>
  <c r="I34" i="115"/>
  <c r="I35" i="115"/>
  <c r="I36" i="115"/>
  <c r="I37" i="115"/>
  <c r="I38" i="115"/>
  <c r="I39" i="115"/>
  <c r="B3" i="77"/>
  <c r="C3" i="77"/>
  <c r="D3" i="77"/>
  <c r="E3" i="77"/>
  <c r="F3" i="77"/>
  <c r="G3" i="77"/>
  <c r="H3" i="77"/>
  <c r="I3" i="77"/>
  <c r="J3" i="77"/>
  <c r="K3" i="77"/>
  <c r="L3" i="77"/>
  <c r="M3" i="77"/>
  <c r="N3" i="77"/>
  <c r="B4" i="77"/>
  <c r="C4" i="77"/>
  <c r="D4" i="77"/>
  <c r="E4" i="77"/>
  <c r="F4" i="77"/>
  <c r="G4" i="77"/>
  <c r="H4" i="77"/>
  <c r="I4" i="77"/>
  <c r="J4" i="77"/>
  <c r="K4" i="77"/>
  <c r="L4" i="77"/>
  <c r="M4" i="77"/>
  <c r="N4" i="77"/>
  <c r="B6" i="77"/>
  <c r="C6" i="77"/>
  <c r="D6" i="77"/>
  <c r="E6" i="77"/>
  <c r="F6" i="77"/>
  <c r="G6" i="77"/>
  <c r="H6" i="77"/>
  <c r="I6" i="77"/>
  <c r="J6" i="77"/>
  <c r="K6" i="77"/>
  <c r="L6" i="77"/>
  <c r="M6" i="77"/>
  <c r="N6" i="77"/>
  <c r="I7" i="77"/>
  <c r="I9" i="77"/>
  <c r="I10" i="77"/>
  <c r="I12" i="77"/>
  <c r="I13" i="77"/>
  <c r="I15" i="77"/>
  <c r="I16" i="77"/>
  <c r="I18" i="77"/>
  <c r="I19" i="77"/>
  <c r="I21" i="77"/>
  <c r="I22" i="77"/>
  <c r="I24" i="77"/>
  <c r="I25" i="77"/>
  <c r="I26" i="77"/>
  <c r="I27" i="77"/>
  <c r="I29" i="77"/>
  <c r="I30" i="77"/>
  <c r="I31" i="77"/>
  <c r="I32" i="77"/>
  <c r="I34" i="77"/>
  <c r="I35" i="77"/>
  <c r="I36" i="77"/>
  <c r="I37" i="77"/>
  <c r="I38" i="77"/>
  <c r="I39" i="77"/>
  <c r="B3" i="29"/>
  <c r="C3" i="29"/>
  <c r="D3" i="29"/>
  <c r="E3" i="29"/>
  <c r="F3" i="29"/>
  <c r="G3" i="29"/>
  <c r="H3" i="29"/>
  <c r="I3" i="29"/>
  <c r="J3" i="29"/>
  <c r="K3" i="29"/>
  <c r="L3" i="29"/>
  <c r="M3" i="29"/>
  <c r="N3" i="29"/>
  <c r="B4" i="29"/>
  <c r="C4" i="29"/>
  <c r="D4" i="29"/>
  <c r="E4" i="29"/>
  <c r="F4" i="29"/>
  <c r="G4" i="29"/>
  <c r="H4" i="29"/>
  <c r="I4" i="29"/>
  <c r="J4" i="29"/>
  <c r="K4" i="29"/>
  <c r="L4" i="29"/>
  <c r="M4" i="29"/>
  <c r="N4" i="29"/>
  <c r="B6" i="29"/>
  <c r="C6" i="29"/>
  <c r="D6" i="29"/>
  <c r="E6" i="29"/>
  <c r="F6" i="29"/>
  <c r="G6" i="29"/>
  <c r="H6" i="29"/>
  <c r="I6" i="29"/>
  <c r="J6" i="29"/>
  <c r="K6" i="29"/>
  <c r="L6" i="29"/>
  <c r="M6" i="29"/>
  <c r="N6" i="29"/>
  <c r="I7" i="29"/>
  <c r="I9" i="29"/>
  <c r="I10" i="29"/>
  <c r="I12" i="29"/>
  <c r="I13" i="29"/>
  <c r="I15" i="29"/>
  <c r="I16" i="29"/>
  <c r="I18" i="29"/>
  <c r="I19" i="29"/>
  <c r="I21" i="29"/>
  <c r="I22" i="29"/>
  <c r="I24" i="29"/>
  <c r="I25" i="29"/>
  <c r="I26" i="29"/>
  <c r="I27" i="29"/>
  <c r="I29" i="29"/>
  <c r="I30" i="29"/>
  <c r="I31" i="29"/>
  <c r="I32" i="29"/>
  <c r="I34" i="29"/>
  <c r="I35" i="29"/>
  <c r="I36" i="29"/>
  <c r="I37" i="29"/>
  <c r="I38" i="29"/>
  <c r="I39" i="29"/>
  <c r="B3" i="21"/>
  <c r="C3" i="21"/>
  <c r="D3" i="21"/>
  <c r="E3" i="21"/>
  <c r="F3" i="21"/>
  <c r="G3" i="21"/>
  <c r="H3" i="21"/>
  <c r="I3" i="21"/>
  <c r="J3" i="21"/>
  <c r="B4" i="21"/>
  <c r="C4" i="21"/>
  <c r="D4" i="21"/>
  <c r="E4" i="21"/>
  <c r="F4" i="21"/>
  <c r="G4" i="21"/>
  <c r="H4" i="21"/>
  <c r="I4" i="21"/>
  <c r="J4" i="21"/>
  <c r="B6" i="21"/>
  <c r="C6" i="21"/>
  <c r="D6" i="21"/>
  <c r="E6" i="21"/>
  <c r="F6" i="21"/>
  <c r="G6" i="21"/>
  <c r="H6" i="21"/>
  <c r="I6" i="21"/>
  <c r="J6" i="21"/>
  <c r="I7" i="21"/>
  <c r="I9" i="21"/>
  <c r="I10" i="21"/>
  <c r="I12" i="21"/>
  <c r="I13" i="21"/>
  <c r="I15" i="21"/>
  <c r="I16" i="21"/>
  <c r="I18" i="21"/>
  <c r="I19" i="21"/>
  <c r="I21" i="21"/>
  <c r="I22" i="21"/>
  <c r="I24" i="21"/>
  <c r="I25" i="21"/>
  <c r="I26" i="21"/>
  <c r="I27" i="21"/>
  <c r="I29" i="21"/>
  <c r="I30" i="21"/>
  <c r="I31" i="21"/>
  <c r="I32" i="21"/>
  <c r="I34" i="21"/>
  <c r="I35" i="21"/>
  <c r="I36" i="21"/>
  <c r="I37" i="21"/>
  <c r="I38" i="21"/>
  <c r="I39" i="21"/>
  <c r="I41" i="21"/>
  <c r="I42" i="21"/>
  <c r="I43" i="21"/>
  <c r="I44" i="21"/>
  <c r="I45" i="21"/>
  <c r="I46" i="21"/>
  <c r="I47" i="21"/>
  <c r="I48" i="21"/>
  <c r="B50" i="21"/>
  <c r="C50" i="21"/>
  <c r="D50" i="21"/>
  <c r="E50" i="21"/>
  <c r="F50" i="21"/>
  <c r="G50" i="21"/>
  <c r="H50" i="21"/>
  <c r="I50" i="21"/>
  <c r="J50" i="21"/>
  <c r="I51" i="21"/>
  <c r="B53" i="21"/>
  <c r="C53" i="21"/>
  <c r="D53" i="21"/>
  <c r="E53" i="21"/>
  <c r="F53" i="21"/>
  <c r="G53" i="21"/>
  <c r="H53" i="21"/>
  <c r="I53" i="21"/>
  <c r="J53" i="21"/>
  <c r="I54" i="21"/>
  <c r="I55" i="21"/>
  <c r="I56" i="21"/>
  <c r="I57" i="21"/>
  <c r="I58" i="21"/>
  <c r="B3" i="104"/>
  <c r="C3" i="104"/>
  <c r="D3" i="104"/>
  <c r="E3" i="104"/>
  <c r="F3" i="104"/>
  <c r="G3" i="104"/>
  <c r="H3" i="104"/>
  <c r="I3" i="104"/>
  <c r="J3" i="104"/>
  <c r="B4" i="104"/>
  <c r="C4" i="104"/>
  <c r="D4" i="104"/>
  <c r="E4" i="104"/>
  <c r="F4" i="104"/>
  <c r="G4" i="104"/>
  <c r="H4" i="104"/>
  <c r="I4" i="104"/>
  <c r="J4" i="104"/>
  <c r="B6" i="104"/>
  <c r="C6" i="104"/>
  <c r="D6" i="104"/>
  <c r="E6" i="104"/>
  <c r="F6" i="104"/>
  <c r="G6" i="104"/>
  <c r="H6" i="104"/>
  <c r="I6" i="104"/>
  <c r="J6" i="104"/>
  <c r="I7" i="104"/>
  <c r="I9" i="104"/>
  <c r="I10" i="104"/>
  <c r="I12" i="104"/>
  <c r="I13" i="104"/>
  <c r="I15" i="104"/>
  <c r="I16" i="104"/>
  <c r="I18" i="104"/>
  <c r="I19" i="104"/>
  <c r="I21" i="104"/>
  <c r="I22" i="104"/>
  <c r="I24" i="104"/>
  <c r="I25" i="104"/>
  <c r="I26" i="104"/>
  <c r="I27" i="104"/>
  <c r="I29" i="104"/>
  <c r="I30" i="104"/>
  <c r="I31" i="104"/>
  <c r="I32" i="104"/>
  <c r="I34" i="104"/>
  <c r="I35" i="104"/>
  <c r="I36" i="104"/>
  <c r="I37" i="104"/>
  <c r="I38" i="104"/>
  <c r="I39" i="104"/>
  <c r="I41" i="104"/>
  <c r="I42" i="104"/>
  <c r="I43" i="104"/>
  <c r="I44" i="104"/>
  <c r="I45" i="104"/>
  <c r="I46" i="104"/>
  <c r="I47" i="104"/>
  <c r="I48" i="104"/>
  <c r="B50" i="104"/>
  <c r="C50" i="104"/>
  <c r="D50" i="104"/>
  <c r="E50" i="104"/>
  <c r="F50" i="104"/>
  <c r="G50" i="104"/>
  <c r="H50" i="104"/>
  <c r="I50" i="104"/>
  <c r="J50" i="104"/>
  <c r="I51" i="104"/>
  <c r="B53" i="104"/>
  <c r="C53" i="104"/>
  <c r="D53" i="104"/>
  <c r="E53" i="104"/>
  <c r="F53" i="104"/>
  <c r="G53" i="104"/>
  <c r="H53" i="104"/>
  <c r="I53" i="104"/>
  <c r="J53" i="104"/>
  <c r="I54" i="104"/>
  <c r="I55" i="104"/>
  <c r="I56" i="104"/>
  <c r="I57" i="104"/>
  <c r="I58" i="104"/>
  <c r="B3" i="114"/>
  <c r="C3" i="114"/>
  <c r="D3" i="114"/>
  <c r="E3" i="114"/>
  <c r="F3" i="114"/>
  <c r="G3" i="114"/>
  <c r="H3" i="114"/>
  <c r="I3" i="114"/>
  <c r="J3" i="114"/>
  <c r="B4" i="114"/>
  <c r="C4" i="114"/>
  <c r="D4" i="114"/>
  <c r="E4" i="114"/>
  <c r="F4" i="114"/>
  <c r="G4" i="114"/>
  <c r="H4" i="114"/>
  <c r="I4" i="114"/>
  <c r="J4" i="114"/>
  <c r="B6" i="114"/>
  <c r="C6" i="114"/>
  <c r="D6" i="114"/>
  <c r="E6" i="114"/>
  <c r="F6" i="114"/>
  <c r="G6" i="114"/>
  <c r="H6" i="114"/>
  <c r="I6" i="114"/>
  <c r="J6" i="114"/>
  <c r="I7" i="114"/>
  <c r="I9" i="114"/>
  <c r="I10" i="114"/>
  <c r="I12" i="114"/>
  <c r="I13" i="114"/>
  <c r="I15" i="114"/>
  <c r="I16" i="114"/>
  <c r="I18" i="114"/>
  <c r="I19" i="114"/>
  <c r="I21" i="114"/>
  <c r="I22" i="114"/>
  <c r="I24" i="114"/>
  <c r="I25" i="114"/>
  <c r="I26" i="114"/>
  <c r="I27" i="114"/>
  <c r="I29" i="114"/>
  <c r="I30" i="114"/>
  <c r="I31" i="114"/>
  <c r="I32" i="114"/>
  <c r="I34" i="114"/>
  <c r="I35" i="114"/>
  <c r="I36" i="114"/>
  <c r="I37" i="114"/>
  <c r="I38" i="114"/>
  <c r="I39" i="114"/>
  <c r="I41" i="114"/>
  <c r="I42" i="114"/>
  <c r="I43" i="114"/>
  <c r="I44" i="114"/>
  <c r="I45" i="114"/>
  <c r="I46" i="114"/>
  <c r="I47" i="114"/>
  <c r="I48" i="114"/>
  <c r="B50" i="114"/>
  <c r="C50" i="114"/>
  <c r="D50" i="114"/>
  <c r="E50" i="114"/>
  <c r="F50" i="114"/>
  <c r="G50" i="114"/>
  <c r="H50" i="114"/>
  <c r="I50" i="114"/>
  <c r="J50" i="114"/>
  <c r="I51" i="114"/>
  <c r="B53" i="114"/>
  <c r="C53" i="114"/>
  <c r="D53" i="114"/>
  <c r="E53" i="114"/>
  <c r="F53" i="114"/>
  <c r="G53" i="114"/>
  <c r="H53" i="114"/>
  <c r="I53" i="114"/>
  <c r="J53" i="114"/>
  <c r="I54" i="114"/>
  <c r="I55" i="114"/>
  <c r="I56" i="114"/>
  <c r="I57" i="114"/>
  <c r="I58" i="114"/>
  <c r="B3" i="99"/>
  <c r="C3" i="99"/>
  <c r="D3" i="99"/>
  <c r="E3" i="99"/>
  <c r="F3" i="99"/>
  <c r="G3" i="99"/>
  <c r="H3" i="99"/>
  <c r="I3" i="99"/>
  <c r="J3" i="99"/>
  <c r="B4" i="99"/>
  <c r="C4" i="99"/>
  <c r="D4" i="99"/>
  <c r="E4" i="99"/>
  <c r="F4" i="99"/>
  <c r="G4" i="99"/>
  <c r="H4" i="99"/>
  <c r="I4" i="99"/>
  <c r="J4" i="99"/>
  <c r="B6" i="99"/>
  <c r="C6" i="99"/>
  <c r="D6" i="99"/>
  <c r="E6" i="99"/>
  <c r="F6" i="99"/>
  <c r="G6" i="99"/>
  <c r="H6" i="99"/>
  <c r="I6" i="99"/>
  <c r="J6" i="99"/>
  <c r="I7" i="99"/>
  <c r="I9" i="99"/>
  <c r="I10" i="99"/>
  <c r="I12" i="99"/>
  <c r="I13" i="99"/>
  <c r="I15" i="99"/>
  <c r="I16" i="99"/>
  <c r="I18" i="99"/>
  <c r="I19" i="99"/>
  <c r="I21" i="99"/>
  <c r="I22" i="99"/>
  <c r="I24" i="99"/>
  <c r="I25" i="99"/>
  <c r="I26" i="99"/>
  <c r="I27" i="99"/>
  <c r="I29" i="99"/>
  <c r="I30" i="99"/>
  <c r="I31" i="99"/>
  <c r="I32" i="99"/>
  <c r="I34" i="99"/>
  <c r="I35" i="99"/>
  <c r="I36" i="99"/>
  <c r="I37" i="99"/>
  <c r="I38" i="99"/>
  <c r="I39" i="99"/>
  <c r="I41" i="99"/>
  <c r="I42" i="99"/>
  <c r="I43" i="99"/>
  <c r="I44" i="99"/>
  <c r="I45" i="99"/>
  <c r="I46" i="99"/>
  <c r="I47" i="99"/>
  <c r="I48" i="99"/>
  <c r="B50" i="99"/>
  <c r="C50" i="99"/>
  <c r="D50" i="99"/>
  <c r="E50" i="99"/>
  <c r="F50" i="99"/>
  <c r="G50" i="99"/>
  <c r="H50" i="99"/>
  <c r="I50" i="99"/>
  <c r="J50" i="99"/>
  <c r="I51" i="99"/>
  <c r="B53" i="99"/>
  <c r="C53" i="99"/>
  <c r="D53" i="99"/>
  <c r="E53" i="99"/>
  <c r="F53" i="99"/>
  <c r="G53" i="99"/>
  <c r="H53" i="99"/>
  <c r="I53" i="99"/>
  <c r="J53" i="99"/>
  <c r="I54" i="99"/>
  <c r="I55" i="99"/>
  <c r="I56" i="99"/>
  <c r="I57" i="99"/>
  <c r="I58" i="99"/>
  <c r="BZ10" i="40" l="1"/>
  <c r="BZ10" i="115"/>
  <c r="BZ10" i="77"/>
  <c r="BZ10" i="29"/>
  <c r="BZ10" i="104"/>
  <c r="BZ10" i="114"/>
  <c r="BZ10" i="99"/>
  <c r="BZ10" i="21"/>
  <c r="BJ13" i="40"/>
  <c r="BJ13" i="77"/>
  <c r="BJ13" i="29"/>
  <c r="BJ13" i="115"/>
  <c r="BJ13" i="21"/>
  <c r="BJ13" i="104"/>
  <c r="BJ13" i="114"/>
  <c r="BJ13" i="99"/>
  <c r="CH13" i="40"/>
  <c r="CH13" i="115"/>
  <c r="CH13" i="29"/>
  <c r="CH13" i="77"/>
  <c r="CH13" i="21"/>
  <c r="CH13" i="104"/>
  <c r="CH13" i="114"/>
  <c r="CH13" i="99"/>
  <c r="CF13" i="40"/>
  <c r="CF13" i="115"/>
  <c r="CF13" i="77"/>
  <c r="CF13" i="29"/>
  <c r="CF13" i="104"/>
  <c r="CF13" i="114"/>
  <c r="CF13" i="21"/>
  <c r="CF13" i="99"/>
  <c r="BB16" i="40"/>
  <c r="BB16" i="115"/>
  <c r="BB16" i="77"/>
  <c r="BB16" i="29"/>
  <c r="BB16" i="104"/>
  <c r="BB16" i="114"/>
  <c r="BB16" i="99"/>
  <c r="BB16" i="21"/>
  <c r="AY19" i="40"/>
  <c r="AY19" i="115"/>
  <c r="AY19" i="77"/>
  <c r="AY19" i="29"/>
  <c r="AY19" i="21"/>
  <c r="AY19" i="104"/>
  <c r="AY19" i="99"/>
  <c r="AY19" i="114"/>
  <c r="BF10" i="40"/>
  <c r="BF10" i="115"/>
  <c r="BF10" i="77"/>
  <c r="BF10" i="29"/>
  <c r="BF10" i="104"/>
  <c r="BF10" i="114"/>
  <c r="BF10" i="21"/>
  <c r="BF10" i="99"/>
  <c r="CB10" i="40"/>
  <c r="CB10" i="115"/>
  <c r="CB10" i="29"/>
  <c r="CB10" i="77"/>
  <c r="CB10" i="104"/>
  <c r="CB10" i="114"/>
  <c r="CB10" i="21"/>
  <c r="CB10" i="99"/>
  <c r="CB13" i="40"/>
  <c r="CB13" i="115"/>
  <c r="CB13" i="77"/>
  <c r="CB13" i="29"/>
  <c r="CB13" i="104"/>
  <c r="CB13" i="114"/>
  <c r="CB13" i="21"/>
  <c r="CB13" i="99"/>
  <c r="AZ10" i="40"/>
  <c r="AZ10" i="115"/>
  <c r="AZ10" i="77"/>
  <c r="AZ10" i="21"/>
  <c r="AZ10" i="29"/>
  <c r="AZ10" i="104"/>
  <c r="AZ10" i="114"/>
  <c r="AZ10" i="99"/>
  <c r="BI10" i="40"/>
  <c r="BI10" i="115"/>
  <c r="BI10" i="77"/>
  <c r="BI10" i="104"/>
  <c r="BI10" i="114"/>
  <c r="BI10" i="29"/>
  <c r="BI10" i="21"/>
  <c r="BI10" i="99"/>
  <c r="BQ10" i="40"/>
  <c r="BQ10" i="115"/>
  <c r="BQ10" i="77"/>
  <c r="BQ10" i="29"/>
  <c r="BQ10" i="104"/>
  <c r="BQ10" i="114"/>
  <c r="BQ10" i="21"/>
  <c r="BQ10" i="99"/>
  <c r="BY10" i="40"/>
  <c r="BY10" i="115"/>
  <c r="BY10" i="77"/>
  <c r="BY10" i="104"/>
  <c r="BY10" i="114"/>
  <c r="BY10" i="29"/>
  <c r="BY10" i="21"/>
  <c r="BY10" i="99"/>
  <c r="AZ13" i="40"/>
  <c r="AZ13" i="115"/>
  <c r="AZ13" i="77"/>
  <c r="AZ13" i="29"/>
  <c r="AZ13" i="104"/>
  <c r="AZ13" i="114"/>
  <c r="AZ13" i="21"/>
  <c r="AZ13" i="99"/>
  <c r="BI13" i="40"/>
  <c r="BI13" i="115"/>
  <c r="BI13" i="77"/>
  <c r="BI13" i="29"/>
  <c r="BI13" i="21"/>
  <c r="BI13" i="104"/>
  <c r="BI13" i="114"/>
  <c r="BI13" i="99"/>
  <c r="BQ13" i="40"/>
  <c r="BQ13" i="115"/>
  <c r="BQ13" i="77"/>
  <c r="BQ13" i="21"/>
  <c r="BQ13" i="104"/>
  <c r="BQ13" i="114"/>
  <c r="BQ13" i="29"/>
  <c r="BQ13" i="99"/>
  <c r="BY13" i="40"/>
  <c r="BY13" i="115"/>
  <c r="BY13" i="77"/>
  <c r="BY13" i="29"/>
  <c r="BY13" i="21"/>
  <c r="BY13" i="104"/>
  <c r="BY13" i="114"/>
  <c r="BY13" i="99"/>
  <c r="CG13" i="40"/>
  <c r="CG13" i="115"/>
  <c r="CG13" i="77"/>
  <c r="CG13" i="21"/>
  <c r="CG13" i="104"/>
  <c r="CG13" i="114"/>
  <c r="CG13" i="29"/>
  <c r="CG13" i="99"/>
  <c r="BD16" i="40"/>
  <c r="BD16" i="77"/>
  <c r="BD16" i="29"/>
  <c r="BD16" i="104"/>
  <c r="BD16" i="114"/>
  <c r="BD16" i="115"/>
  <c r="BD16" i="21"/>
  <c r="BD16" i="99"/>
  <c r="BA22" i="40"/>
  <c r="BA22" i="115"/>
  <c r="BA22" i="77"/>
  <c r="BA22" i="29"/>
  <c r="BA22" i="104"/>
  <c r="BA22" i="21"/>
  <c r="BA22" i="99"/>
  <c r="BA22" i="114"/>
  <c r="BC19" i="40"/>
  <c r="BC19" i="115"/>
  <c r="BC19" i="77"/>
  <c r="BC19" i="29"/>
  <c r="BC19" i="21"/>
  <c r="BC19" i="99"/>
  <c r="BC19" i="104"/>
  <c r="BC19" i="114"/>
  <c r="BA19" i="40"/>
  <c r="BA19" i="115"/>
  <c r="BA19" i="77"/>
  <c r="BA19" i="21"/>
  <c r="BA19" i="104"/>
  <c r="BA19" i="29"/>
  <c r="BA19" i="99"/>
  <c r="BA19" i="114"/>
  <c r="AX22" i="115"/>
  <c r="AX22" i="40"/>
  <c r="AX22" i="77"/>
  <c r="AX22" i="29"/>
  <c r="AX22" i="104"/>
  <c r="AX22" i="114"/>
  <c r="AX22" i="21"/>
  <c r="AX22" i="99"/>
  <c r="BF22" i="40"/>
  <c r="BF22" i="115"/>
  <c r="BF22" i="77"/>
  <c r="BF22" i="29"/>
  <c r="BF22" i="104"/>
  <c r="BF22" i="114"/>
  <c r="BF22" i="99"/>
  <c r="BF22" i="21"/>
  <c r="BK10" i="40"/>
  <c r="BK10" i="115"/>
  <c r="BK10" i="77"/>
  <c r="BK10" i="29"/>
  <c r="BK10" i="21"/>
  <c r="BK10" i="104"/>
  <c r="BK10" i="114"/>
  <c r="BK10" i="99"/>
  <c r="BW10" i="40"/>
  <c r="BW10" i="115"/>
  <c r="BW10" i="77"/>
  <c r="BW10" i="29"/>
  <c r="BW10" i="21"/>
  <c r="BW10" i="104"/>
  <c r="BW10" i="114"/>
  <c r="BW10" i="99"/>
  <c r="CM10" i="40"/>
  <c r="CM10" i="115"/>
  <c r="CM10" i="29"/>
  <c r="CM10" i="77"/>
  <c r="CM10" i="21"/>
  <c r="CM10" i="114"/>
  <c r="CM10" i="104"/>
  <c r="CM10" i="99"/>
  <c r="BO13" i="40"/>
  <c r="BO13" i="115"/>
  <c r="BO13" i="77"/>
  <c r="BO13" i="29"/>
  <c r="BO13" i="21"/>
  <c r="BO13" i="99"/>
  <c r="BO13" i="114"/>
  <c r="BO13" i="104"/>
  <c r="BB19" i="40"/>
  <c r="BB19" i="115"/>
  <c r="BB19" i="29"/>
  <c r="BB19" i="77"/>
  <c r="BB19" i="21"/>
  <c r="BB19" i="104"/>
  <c r="BB19" i="114"/>
  <c r="BB19" i="99"/>
  <c r="BC22" i="40"/>
  <c r="BC22" i="115"/>
  <c r="BC22" i="77"/>
  <c r="BC22" i="29"/>
  <c r="BC22" i="21"/>
  <c r="BC22" i="114"/>
  <c r="BC22" i="104"/>
  <c r="BC22" i="99"/>
  <c r="BL10" i="40"/>
  <c r="BL10" i="115"/>
  <c r="BL10" i="29"/>
  <c r="BL10" i="104"/>
  <c r="BL10" i="114"/>
  <c r="BL10" i="21"/>
  <c r="BL10" i="77"/>
  <c r="BL10" i="99"/>
  <c r="AY13" i="40"/>
  <c r="AY13" i="115"/>
  <c r="AY13" i="77"/>
  <c r="AY13" i="29"/>
  <c r="AY13" i="21"/>
  <c r="AY13" i="99"/>
  <c r="AY13" i="104"/>
  <c r="AY13" i="114"/>
  <c r="BF16" i="40"/>
  <c r="BF16" i="115"/>
  <c r="BF16" i="77"/>
  <c r="BF16" i="29"/>
  <c r="BF16" i="104"/>
  <c r="BF16" i="114"/>
  <c r="BF16" i="21"/>
  <c r="BF16" i="99"/>
  <c r="BG10" i="40"/>
  <c r="BG10" i="115"/>
  <c r="BG10" i="77"/>
  <c r="BG10" i="29"/>
  <c r="BG10" i="21"/>
  <c r="BG10" i="114"/>
  <c r="BG10" i="99"/>
  <c r="BG10" i="104"/>
  <c r="AZ22" i="40"/>
  <c r="AZ22" i="115"/>
  <c r="AZ22" i="77"/>
  <c r="AZ22" i="29"/>
  <c r="AZ22" i="104"/>
  <c r="AZ22" i="21"/>
  <c r="AZ22" i="114"/>
  <c r="AZ22" i="99"/>
  <c r="AZ19" i="40"/>
  <c r="AZ19" i="115"/>
  <c r="AZ19" i="77"/>
  <c r="AZ19" i="29"/>
  <c r="AZ19" i="104"/>
  <c r="AZ19" i="21"/>
  <c r="AZ19" i="99"/>
  <c r="AZ19" i="114"/>
  <c r="AY16" i="40"/>
  <c r="AY16" i="115"/>
  <c r="AY16" i="77"/>
  <c r="AY16" i="29"/>
  <c r="AY16" i="21"/>
  <c r="AY16" i="114"/>
  <c r="AY16" i="99"/>
  <c r="AY16" i="104"/>
  <c r="BJ10" i="40"/>
  <c r="BJ10" i="115"/>
  <c r="BJ10" i="77"/>
  <c r="BJ10" i="29"/>
  <c r="BJ10" i="104"/>
  <c r="BJ10" i="114"/>
  <c r="BJ10" i="99"/>
  <c r="BJ10" i="21"/>
  <c r="BZ13" i="40"/>
  <c r="BZ13" i="77"/>
  <c r="BZ13" i="29"/>
  <c r="BZ13" i="115"/>
  <c r="BZ13" i="21"/>
  <c r="BZ13" i="104"/>
  <c r="BZ13" i="114"/>
  <c r="BZ13" i="99"/>
  <c r="BG16" i="115"/>
  <c r="BG16" i="40"/>
  <c r="BG16" i="77"/>
  <c r="BG16" i="29"/>
  <c r="BG16" i="21"/>
  <c r="BG16" i="114"/>
  <c r="BG16" i="104"/>
  <c r="BG16" i="99"/>
  <c r="BS13" i="40"/>
  <c r="BS13" i="115"/>
  <c r="BS13" i="77"/>
  <c r="BS13" i="29"/>
  <c r="BS13" i="21"/>
  <c r="BS13" i="114"/>
  <c r="BS13" i="99"/>
  <c r="BS13" i="104"/>
  <c r="BC16" i="40"/>
  <c r="BC16" i="115"/>
  <c r="BC16" i="77"/>
  <c r="BC16" i="29"/>
  <c r="BC16" i="21"/>
  <c r="BC16" i="104"/>
  <c r="BC16" i="114"/>
  <c r="BC16" i="99"/>
  <c r="BP10" i="40"/>
  <c r="BP10" i="77"/>
  <c r="BP10" i="115"/>
  <c r="BP10" i="29"/>
  <c r="BP10" i="104"/>
  <c r="BP10" i="114"/>
  <c r="BP10" i="21"/>
  <c r="BP10" i="99"/>
  <c r="BD19" i="115"/>
  <c r="BD19" i="40"/>
  <c r="BD19" i="77"/>
  <c r="BD19" i="29"/>
  <c r="BD19" i="104"/>
  <c r="BD19" i="21"/>
  <c r="BD19" i="99"/>
  <c r="BD19" i="114"/>
  <c r="BT10" i="40"/>
  <c r="BT10" i="115"/>
  <c r="BT10" i="77"/>
  <c r="BT10" i="29"/>
  <c r="BT10" i="104"/>
  <c r="BT10" i="114"/>
  <c r="BT10" i="21"/>
  <c r="BT10" i="99"/>
  <c r="BL13" i="40"/>
  <c r="BL13" i="115"/>
  <c r="BL13" i="77"/>
  <c r="BL13" i="29"/>
  <c r="BL13" i="104"/>
  <c r="BL13" i="114"/>
  <c r="BL13" i="21"/>
  <c r="BL13" i="99"/>
  <c r="CJ13" i="40"/>
  <c r="CJ13" i="115"/>
  <c r="CJ13" i="77"/>
  <c r="CJ13" i="29"/>
  <c r="CJ13" i="104"/>
  <c r="CJ13" i="114"/>
  <c r="CJ13" i="99"/>
  <c r="CJ13" i="21"/>
  <c r="BE10" i="40"/>
  <c r="BE10" i="115"/>
  <c r="BE10" i="77"/>
  <c r="BE10" i="29"/>
  <c r="BE10" i="104"/>
  <c r="BE10" i="114"/>
  <c r="BE10" i="21"/>
  <c r="BE10" i="99"/>
  <c r="BN10" i="40"/>
  <c r="BN10" i="115"/>
  <c r="BN10" i="77"/>
  <c r="BN10" i="29"/>
  <c r="BN10" i="104"/>
  <c r="BN10" i="114"/>
  <c r="BN10" i="99"/>
  <c r="BN10" i="21"/>
  <c r="BV10" i="115"/>
  <c r="BV10" i="40"/>
  <c r="BV10" i="77"/>
  <c r="BV10" i="29"/>
  <c r="BV10" i="104"/>
  <c r="BV10" i="114"/>
  <c r="BV10" i="21"/>
  <c r="BV10" i="99"/>
  <c r="CD10" i="115"/>
  <c r="CD10" i="40"/>
  <c r="CD10" i="77"/>
  <c r="CD10" i="29"/>
  <c r="CD10" i="104"/>
  <c r="CD10" i="114"/>
  <c r="CD10" i="99"/>
  <c r="CD10" i="21"/>
  <c r="CL10" i="40"/>
  <c r="CL10" i="115"/>
  <c r="CL10" i="77"/>
  <c r="CL10" i="29"/>
  <c r="CL10" i="104"/>
  <c r="CL10" i="21"/>
  <c r="CL10" i="99"/>
  <c r="CL10" i="114"/>
  <c r="BE13" i="40"/>
  <c r="BE13" i="115"/>
  <c r="BE13" i="77"/>
  <c r="BE13" i="21"/>
  <c r="BE13" i="104"/>
  <c r="BE13" i="114"/>
  <c r="BE13" i="29"/>
  <c r="BE13" i="99"/>
  <c r="BN13" i="40"/>
  <c r="BN13" i="115"/>
  <c r="BN13" i="29"/>
  <c r="BN13" i="77"/>
  <c r="BN13" i="21"/>
  <c r="BN13" i="104"/>
  <c r="BN13" i="114"/>
  <c r="BN13" i="99"/>
  <c r="BV13" i="40"/>
  <c r="BV13" i="115"/>
  <c r="BV13" i="29"/>
  <c r="BV13" i="77"/>
  <c r="BV13" i="21"/>
  <c r="BV13" i="104"/>
  <c r="BV13" i="114"/>
  <c r="BV13" i="99"/>
  <c r="CD13" i="40"/>
  <c r="CD13" i="115"/>
  <c r="CD13" i="29"/>
  <c r="CD13" i="77"/>
  <c r="CD13" i="21"/>
  <c r="CD13" i="104"/>
  <c r="CD13" i="114"/>
  <c r="CD13" i="99"/>
  <c r="CL13" i="40"/>
  <c r="CL13" i="29"/>
  <c r="CL13" i="115"/>
  <c r="CL13" i="21"/>
  <c r="CL13" i="114"/>
  <c r="CL13" i="77"/>
  <c r="CL13" i="104"/>
  <c r="CL13" i="99"/>
  <c r="BF13" i="40"/>
  <c r="BF13" i="115"/>
  <c r="BF13" i="29"/>
  <c r="BF13" i="77"/>
  <c r="BF13" i="21"/>
  <c r="BF13" i="104"/>
  <c r="BF13" i="114"/>
  <c r="BF13" i="99"/>
  <c r="CI13" i="40"/>
  <c r="CI13" i="115"/>
  <c r="CI13" i="77"/>
  <c r="CI13" i="29"/>
  <c r="CI13" i="21"/>
  <c r="CI13" i="114"/>
  <c r="CI13" i="99"/>
  <c r="CI13" i="104"/>
  <c r="AX16" i="40"/>
  <c r="AX16" i="115"/>
  <c r="AX16" i="77"/>
  <c r="AX16" i="29"/>
  <c r="AX16" i="104"/>
  <c r="AX16" i="114"/>
  <c r="AX16" i="99"/>
  <c r="AX16" i="21"/>
  <c r="BG19" i="40"/>
  <c r="BG19" i="115"/>
  <c r="BG19" i="77"/>
  <c r="BG19" i="29"/>
  <c r="BG19" i="21"/>
  <c r="BG19" i="99"/>
  <c r="BG19" i="114"/>
  <c r="BG19" i="104"/>
  <c r="AX10" i="115"/>
  <c r="AX10" i="77"/>
  <c r="AX10" i="40"/>
  <c r="AX10" i="29"/>
  <c r="AX10" i="104"/>
  <c r="AX10" i="114"/>
  <c r="AX10" i="21"/>
  <c r="AX10" i="99"/>
  <c r="BO10" i="40"/>
  <c r="BO10" i="115"/>
  <c r="BO10" i="77"/>
  <c r="BO10" i="29"/>
  <c r="BO10" i="21"/>
  <c r="BO10" i="114"/>
  <c r="BO10" i="104"/>
  <c r="BO10" i="99"/>
  <c r="CI10" i="40"/>
  <c r="CI10" i="115"/>
  <c r="CI10" i="29"/>
  <c r="CI10" i="77"/>
  <c r="CI10" i="21"/>
  <c r="CI10" i="104"/>
  <c r="CI10" i="114"/>
  <c r="CI10" i="99"/>
  <c r="CE13" i="40"/>
  <c r="CE13" i="115"/>
  <c r="CE13" i="77"/>
  <c r="CE13" i="29"/>
  <c r="CE13" i="21"/>
  <c r="CE13" i="99"/>
  <c r="CE13" i="114"/>
  <c r="CE13" i="104"/>
  <c r="CN10" i="40"/>
  <c r="CN10" i="115"/>
  <c r="CN10" i="29"/>
  <c r="CN10" i="77"/>
  <c r="CN10" i="21"/>
  <c r="CN10" i="114"/>
  <c r="CN10" i="99"/>
  <c r="CN10" i="104"/>
  <c r="BP13" i="40"/>
  <c r="BP13" i="115"/>
  <c r="BP13" i="77"/>
  <c r="BP13" i="29"/>
  <c r="BP13" i="104"/>
  <c r="BP13" i="114"/>
  <c r="BP13" i="21"/>
  <c r="BP13" i="99"/>
  <c r="CN13" i="40"/>
  <c r="CN13" i="115"/>
  <c r="CN13" i="77"/>
  <c r="CN13" i="29"/>
  <c r="CN13" i="104"/>
  <c r="CN13" i="114"/>
  <c r="CN13" i="99"/>
  <c r="CN13" i="21"/>
  <c r="BC10" i="40"/>
  <c r="BC10" i="115"/>
  <c r="BC10" i="77"/>
  <c r="BC10" i="29"/>
  <c r="BC10" i="21"/>
  <c r="BC10" i="114"/>
  <c r="BC10" i="104"/>
  <c r="BC10" i="99"/>
  <c r="BX13" i="40"/>
  <c r="BX13" i="115"/>
  <c r="BX13" i="77"/>
  <c r="BX13" i="29"/>
  <c r="BX13" i="104"/>
  <c r="BX13" i="114"/>
  <c r="BX13" i="99"/>
  <c r="BX13" i="21"/>
  <c r="BA10" i="40"/>
  <c r="BA10" i="115"/>
  <c r="BA10" i="77"/>
  <c r="BA10" i="21"/>
  <c r="BA10" i="29"/>
  <c r="BA10" i="104"/>
  <c r="BA10" i="114"/>
  <c r="BA10" i="99"/>
  <c r="BR10" i="40"/>
  <c r="BR10" i="115"/>
  <c r="BR10" i="77"/>
  <c r="BR10" i="29"/>
  <c r="BR10" i="104"/>
  <c r="BR10" i="114"/>
  <c r="BR10" i="21"/>
  <c r="BR10" i="99"/>
  <c r="CH10" i="40"/>
  <c r="CH10" i="115"/>
  <c r="CH10" i="77"/>
  <c r="CH10" i="29"/>
  <c r="CH10" i="104"/>
  <c r="CH10" i="114"/>
  <c r="CH10" i="21"/>
  <c r="CH10" i="99"/>
  <c r="BR13" i="40"/>
  <c r="BR13" i="115"/>
  <c r="BR13" i="29"/>
  <c r="BR13" i="77"/>
  <c r="BR13" i="21"/>
  <c r="BR13" i="104"/>
  <c r="BR13" i="114"/>
  <c r="BR13" i="99"/>
  <c r="CM13" i="40"/>
  <c r="CM13" i="115"/>
  <c r="CM13" i="77"/>
  <c r="CM13" i="29"/>
  <c r="CM13" i="104"/>
  <c r="CM13" i="21"/>
  <c r="CM13" i="114"/>
  <c r="CM13" i="99"/>
  <c r="CA10" i="40"/>
  <c r="CA10" i="115"/>
  <c r="CA10" i="77"/>
  <c r="CA10" i="29"/>
  <c r="CA10" i="21"/>
  <c r="CA10" i="114"/>
  <c r="CA10" i="104"/>
  <c r="CA10" i="99"/>
  <c r="BC13" i="40"/>
  <c r="BC13" i="115"/>
  <c r="BC13" i="77"/>
  <c r="BC13" i="29"/>
  <c r="BC13" i="21"/>
  <c r="BC13" i="114"/>
  <c r="BC13" i="99"/>
  <c r="BC13" i="104"/>
  <c r="BD10" i="40"/>
  <c r="BD10" i="115"/>
  <c r="BD10" i="77"/>
  <c r="BD10" i="21"/>
  <c r="BD10" i="29"/>
  <c r="BD10" i="104"/>
  <c r="BD10" i="114"/>
  <c r="BD10" i="99"/>
  <c r="BM10" i="40"/>
  <c r="BM10" i="115"/>
  <c r="BM10" i="77"/>
  <c r="BM10" i="104"/>
  <c r="BM10" i="114"/>
  <c r="BM10" i="21"/>
  <c r="BM10" i="99"/>
  <c r="BM10" i="29"/>
  <c r="BU10" i="40"/>
  <c r="BU10" i="115"/>
  <c r="BU10" i="77"/>
  <c r="BU10" i="29"/>
  <c r="BU10" i="104"/>
  <c r="BU10" i="114"/>
  <c r="BU10" i="21"/>
  <c r="BU10" i="99"/>
  <c r="CC10" i="40"/>
  <c r="CC10" i="115"/>
  <c r="CC10" i="77"/>
  <c r="CC10" i="104"/>
  <c r="CC10" i="114"/>
  <c r="CC10" i="21"/>
  <c r="CC10" i="99"/>
  <c r="CC10" i="29"/>
  <c r="CJ10" i="40"/>
  <c r="CJ10" i="115"/>
  <c r="CJ10" i="29"/>
  <c r="CJ10" i="77"/>
  <c r="CJ10" i="21"/>
  <c r="CJ10" i="114"/>
  <c r="CJ10" i="104"/>
  <c r="CJ10" i="99"/>
  <c r="BD13" i="40"/>
  <c r="BD13" i="115"/>
  <c r="BD13" i="77"/>
  <c r="BD13" i="29"/>
  <c r="BD13" i="104"/>
  <c r="BD13" i="114"/>
  <c r="BD13" i="99"/>
  <c r="BD13" i="21"/>
  <c r="BM13" i="115"/>
  <c r="BM13" i="40"/>
  <c r="BM13" i="77"/>
  <c r="BM13" i="21"/>
  <c r="BM13" i="29"/>
  <c r="BM13" i="104"/>
  <c r="BM13" i="114"/>
  <c r="BM13" i="99"/>
  <c r="BU13" i="40"/>
  <c r="BU13" i="115"/>
  <c r="BU13" i="77"/>
  <c r="BU13" i="21"/>
  <c r="BU13" i="104"/>
  <c r="BU13" i="114"/>
  <c r="BU13" i="29"/>
  <c r="BU13" i="99"/>
  <c r="CC13" i="115"/>
  <c r="CC13" i="40"/>
  <c r="CC13" i="77"/>
  <c r="CC13" i="21"/>
  <c r="CC13" i="29"/>
  <c r="CC13" i="104"/>
  <c r="CC13" i="114"/>
  <c r="CC13" i="99"/>
  <c r="CK13" i="40"/>
  <c r="CK13" i="115"/>
  <c r="CK13" i="29"/>
  <c r="CK13" i="77"/>
  <c r="CK13" i="21"/>
  <c r="CK13" i="114"/>
  <c r="CK13" i="104"/>
  <c r="CK13" i="99"/>
  <c r="AZ16" i="40"/>
  <c r="AZ16" i="115"/>
  <c r="AZ16" i="29"/>
  <c r="AZ16" i="104"/>
  <c r="AZ16" i="114"/>
  <c r="AZ16" i="77"/>
  <c r="AZ16" i="21"/>
  <c r="AZ16" i="99"/>
  <c r="BE22" i="115"/>
  <c r="BE22" i="77"/>
  <c r="BE22" i="40"/>
  <c r="BE22" i="29"/>
  <c r="BE22" i="104"/>
  <c r="BE22" i="21"/>
  <c r="BE22" i="99"/>
  <c r="BE22" i="114"/>
  <c r="BD22" i="40"/>
  <c r="BD22" i="115"/>
  <c r="BD22" i="29"/>
  <c r="BD22" i="77"/>
  <c r="BD22" i="104"/>
  <c r="BD22" i="21"/>
  <c r="BD22" i="99"/>
  <c r="BD22" i="114"/>
  <c r="BX10" i="40"/>
  <c r="BX10" i="115"/>
  <c r="BX10" i="77"/>
  <c r="BX10" i="29"/>
  <c r="BX10" i="104"/>
  <c r="BX10" i="114"/>
  <c r="BX10" i="21"/>
  <c r="BX10" i="99"/>
  <c r="BB13" i="40"/>
  <c r="BB13" i="115"/>
  <c r="BB13" i="29"/>
  <c r="BB13" i="77"/>
  <c r="BB13" i="21"/>
  <c r="BB13" i="104"/>
  <c r="BB13" i="114"/>
  <c r="BB13" i="99"/>
  <c r="BE19" i="115"/>
  <c r="BE19" i="40"/>
  <c r="BE19" i="77"/>
  <c r="BE19" i="21"/>
  <c r="BE19" i="104"/>
  <c r="BE19" i="29"/>
  <c r="BE19" i="114"/>
  <c r="BE19" i="99"/>
  <c r="BB22" i="40"/>
  <c r="BB22" i="115"/>
  <c r="BB22" i="77"/>
  <c r="BB22" i="29"/>
  <c r="BB22" i="104"/>
  <c r="BB22" i="114"/>
  <c r="BB22" i="99"/>
  <c r="BB22" i="21"/>
  <c r="BB10" i="40"/>
  <c r="BB10" i="115"/>
  <c r="BB10" i="77"/>
  <c r="BB10" i="29"/>
  <c r="BB10" i="21"/>
  <c r="BB10" i="104"/>
  <c r="BB10" i="114"/>
  <c r="BB10" i="99"/>
  <c r="BS10" i="40"/>
  <c r="BS10" i="115"/>
  <c r="BS10" i="77"/>
  <c r="BS10" i="29"/>
  <c r="BS10" i="21"/>
  <c r="BS10" i="114"/>
  <c r="BS10" i="104"/>
  <c r="BS10" i="99"/>
  <c r="CE10" i="40"/>
  <c r="CE10" i="115"/>
  <c r="CE10" i="77"/>
  <c r="CE10" i="29"/>
  <c r="CE10" i="21"/>
  <c r="CE10" i="104"/>
  <c r="CE10" i="114"/>
  <c r="CE10" i="99"/>
  <c r="AX13" i="40"/>
  <c r="AX13" i="115"/>
  <c r="AX13" i="29"/>
  <c r="AX13" i="77"/>
  <c r="AX13" i="21"/>
  <c r="AX13" i="104"/>
  <c r="AX13" i="114"/>
  <c r="AX13" i="99"/>
  <c r="BW13" i="40"/>
  <c r="BW13" i="115"/>
  <c r="BW13" i="77"/>
  <c r="BW13" i="29"/>
  <c r="BW13" i="21"/>
  <c r="BW13" i="104"/>
  <c r="BW13" i="99"/>
  <c r="BW13" i="114"/>
  <c r="AX19" i="40"/>
  <c r="AX19" i="115"/>
  <c r="AX19" i="77"/>
  <c r="AX19" i="29"/>
  <c r="AX19" i="21"/>
  <c r="AX19" i="104"/>
  <c r="AX19" i="114"/>
  <c r="AX19" i="99"/>
  <c r="AY22" i="115"/>
  <c r="AY22" i="40"/>
  <c r="AY22" i="77"/>
  <c r="AY22" i="29"/>
  <c r="AY22" i="21"/>
  <c r="AY22" i="104"/>
  <c r="AY22" i="114"/>
  <c r="AY22" i="99"/>
  <c r="AY10" i="40"/>
  <c r="AY10" i="115"/>
  <c r="AY10" i="77"/>
  <c r="AY10" i="21"/>
  <c r="AY10" i="29"/>
  <c r="AY10" i="114"/>
  <c r="AY10" i="104"/>
  <c r="AY10" i="99"/>
  <c r="BG13" i="40"/>
  <c r="BG13" i="115"/>
  <c r="BG13" i="77"/>
  <c r="BG13" i="29"/>
  <c r="BG13" i="21"/>
  <c r="BG13" i="104"/>
  <c r="BG13" i="99"/>
  <c r="BG13" i="114"/>
  <c r="BG22" i="40"/>
  <c r="BG22" i="115"/>
  <c r="BG22" i="77"/>
  <c r="BG22" i="29"/>
  <c r="BG22" i="21"/>
  <c r="BG22" i="114"/>
  <c r="BG22" i="99"/>
  <c r="BG22" i="104"/>
  <c r="C7" i="2"/>
  <c r="C9" i="2"/>
  <c r="C12" i="2"/>
  <c r="C13" i="2" s="1"/>
  <c r="C15" i="2"/>
  <c r="C18" i="2"/>
  <c r="C19" i="2" s="1"/>
  <c r="C21" i="2"/>
  <c r="C24" i="2"/>
  <c r="C25" i="2" s="1"/>
  <c r="C26" i="2" s="1"/>
  <c r="C29" i="2"/>
  <c r="C34" i="2"/>
  <c r="C35" i="2" s="1"/>
  <c r="C41" i="2"/>
  <c r="C51" i="2"/>
  <c r="C54" i="2"/>
  <c r="C35" i="40" l="1"/>
  <c r="C35" i="115"/>
  <c r="C35" i="77"/>
  <c r="C35" i="29"/>
  <c r="C35" i="21"/>
  <c r="C35" i="104"/>
  <c r="C35" i="114"/>
  <c r="C35" i="99"/>
  <c r="C22" i="2"/>
  <c r="C21" i="40"/>
  <c r="C21" i="115"/>
  <c r="C21" i="77"/>
  <c r="C21" i="29"/>
  <c r="C21" i="21"/>
  <c r="C21" i="104"/>
  <c r="C21" i="114"/>
  <c r="C21" i="99"/>
  <c r="C13" i="40"/>
  <c r="C13" i="115"/>
  <c r="C13" i="77"/>
  <c r="C13" i="29"/>
  <c r="C13" i="21"/>
  <c r="C13" i="104"/>
  <c r="C13" i="114"/>
  <c r="C13" i="99"/>
  <c r="C51" i="21"/>
  <c r="C51" i="99"/>
  <c r="C51" i="104"/>
  <c r="C51" i="114"/>
  <c r="C27" i="2"/>
  <c r="C26" i="40"/>
  <c r="C26" i="115"/>
  <c r="C26" i="77"/>
  <c r="C26" i="29"/>
  <c r="C26" i="21"/>
  <c r="C26" i="104"/>
  <c r="C26" i="114"/>
  <c r="C26" i="99"/>
  <c r="C19" i="40"/>
  <c r="C19" i="115"/>
  <c r="C19" i="77"/>
  <c r="C19" i="29"/>
  <c r="C19" i="21"/>
  <c r="C19" i="104"/>
  <c r="C19" i="114"/>
  <c r="C19" i="99"/>
  <c r="C12" i="40"/>
  <c r="C12" i="115"/>
  <c r="C12" i="77"/>
  <c r="C12" i="29"/>
  <c r="C12" i="21"/>
  <c r="C12" i="104"/>
  <c r="C12" i="114"/>
  <c r="C12" i="99"/>
  <c r="C55" i="2"/>
  <c r="C54" i="21"/>
  <c r="C54" i="99"/>
  <c r="C54" i="104"/>
  <c r="C54" i="114"/>
  <c r="C29" i="40"/>
  <c r="C29" i="115"/>
  <c r="C29" i="77"/>
  <c r="C29" i="29"/>
  <c r="C29" i="104"/>
  <c r="C29" i="21"/>
  <c r="C29" i="114"/>
  <c r="C29" i="99"/>
  <c r="C34" i="40"/>
  <c r="C34" i="115"/>
  <c r="C34" i="77"/>
  <c r="C34" i="29"/>
  <c r="C34" i="21"/>
  <c r="C34" i="104"/>
  <c r="C34" i="114"/>
  <c r="C34" i="99"/>
  <c r="C42" i="2"/>
  <c r="C41" i="104"/>
  <c r="C41" i="21"/>
  <c r="C41" i="114"/>
  <c r="C41" i="99"/>
  <c r="C25" i="40"/>
  <c r="C25" i="115"/>
  <c r="C25" i="77"/>
  <c r="C25" i="29"/>
  <c r="C25" i="21"/>
  <c r="C25" i="104"/>
  <c r="C25" i="114"/>
  <c r="C25" i="99"/>
  <c r="C18" i="40"/>
  <c r="C18" i="115"/>
  <c r="C18" i="77"/>
  <c r="C18" i="29"/>
  <c r="C18" i="21"/>
  <c r="C18" i="104"/>
  <c r="C18" i="114"/>
  <c r="C18" i="99"/>
  <c r="C10" i="2"/>
  <c r="C9" i="40"/>
  <c r="C9" i="115"/>
  <c r="C9" i="77"/>
  <c r="C9" i="29"/>
  <c r="C9" i="21"/>
  <c r="C9" i="104"/>
  <c r="C9" i="114"/>
  <c r="C9" i="99"/>
  <c r="C36" i="2"/>
  <c r="C30" i="2"/>
  <c r="C24" i="40"/>
  <c r="C24" i="115"/>
  <c r="C24" i="77"/>
  <c r="C24" i="29"/>
  <c r="C24" i="21"/>
  <c r="C24" i="104"/>
  <c r="C24" i="114"/>
  <c r="C24" i="99"/>
  <c r="C16" i="2"/>
  <c r="C15" i="40"/>
  <c r="C15" i="115"/>
  <c r="C15" i="77"/>
  <c r="C15" i="29"/>
  <c r="C15" i="21"/>
  <c r="C15" i="104"/>
  <c r="C15" i="114"/>
  <c r="C15" i="99"/>
  <c r="C7" i="40"/>
  <c r="C7" i="115"/>
  <c r="C7" i="77"/>
  <c r="C7" i="29"/>
  <c r="C7" i="21"/>
  <c r="C7" i="104"/>
  <c r="C7" i="114"/>
  <c r="C7" i="99"/>
  <c r="B8" i="162"/>
  <c r="B9" i="162"/>
  <c r="B10" i="162"/>
  <c r="B11" i="162"/>
  <c r="B12" i="162"/>
  <c r="B13" i="162"/>
  <c r="B14" i="162"/>
  <c r="B15" i="162"/>
  <c r="B16" i="162"/>
  <c r="B17" i="162"/>
  <c r="B18" i="162"/>
  <c r="B19" i="162"/>
  <c r="B20" i="162"/>
  <c r="B21" i="162"/>
  <c r="B22" i="162"/>
  <c r="B23" i="162"/>
  <c r="B24" i="162"/>
  <c r="B25" i="162"/>
  <c r="B26" i="162"/>
  <c r="B27" i="162"/>
  <c r="B7" i="162"/>
  <c r="C7" i="153"/>
  <c r="D7" i="153"/>
  <c r="E7" i="153"/>
  <c r="F7" i="153"/>
  <c r="B7" i="153"/>
  <c r="C7" i="154"/>
  <c r="D7" i="154"/>
  <c r="E7" i="154"/>
  <c r="F7" i="154"/>
  <c r="B7" i="154"/>
  <c r="F7" i="151"/>
  <c r="F7" i="152" s="1"/>
  <c r="C7" i="151"/>
  <c r="C7" i="152" s="1"/>
  <c r="D7" i="151"/>
  <c r="D7" i="152" s="1"/>
  <c r="E7" i="151"/>
  <c r="E7" i="152" s="1"/>
  <c r="B7" i="151"/>
  <c r="B7" i="152" s="1"/>
  <c r="C7" i="155"/>
  <c r="D7" i="155"/>
  <c r="E7" i="155"/>
  <c r="F7" i="155"/>
  <c r="B7" i="155"/>
  <c r="C16" i="40" l="1"/>
  <c r="C16" i="115"/>
  <c r="C16" i="77"/>
  <c r="C16" i="29"/>
  <c r="C16" i="21"/>
  <c r="C16" i="104"/>
  <c r="C16" i="114"/>
  <c r="C16" i="99"/>
  <c r="C43" i="2"/>
  <c r="C42" i="21"/>
  <c r="C42" i="104"/>
  <c r="C42" i="99"/>
  <c r="C42" i="114"/>
  <c r="C10" i="40"/>
  <c r="C10" i="115"/>
  <c r="C10" i="77"/>
  <c r="C10" i="29"/>
  <c r="C10" i="21"/>
  <c r="C10" i="104"/>
  <c r="C10" i="114"/>
  <c r="C10" i="99"/>
  <c r="C30" i="40"/>
  <c r="C30" i="115"/>
  <c r="C30" i="77"/>
  <c r="C30" i="29"/>
  <c r="C30" i="21"/>
  <c r="C30" i="104"/>
  <c r="C30" i="114"/>
  <c r="C30" i="99"/>
  <c r="C31" i="2"/>
  <c r="C22" i="40"/>
  <c r="C22" i="115"/>
  <c r="C22" i="77"/>
  <c r="C22" i="29"/>
  <c r="C22" i="21"/>
  <c r="C22" i="104"/>
  <c r="C22" i="114"/>
  <c r="C22" i="99"/>
  <c r="C37" i="2"/>
  <c r="C36" i="40"/>
  <c r="C36" i="115"/>
  <c r="C36" i="77"/>
  <c r="C36" i="29"/>
  <c r="C36" i="21"/>
  <c r="C36" i="104"/>
  <c r="C36" i="114"/>
  <c r="C36" i="99"/>
  <c r="C56" i="2"/>
  <c r="C55" i="104"/>
  <c r="C55" i="21"/>
  <c r="C55" i="114"/>
  <c r="C55" i="99"/>
  <c r="C27" i="40"/>
  <c r="C27" i="115"/>
  <c r="C27" i="77"/>
  <c r="C27" i="29"/>
  <c r="C27" i="21"/>
  <c r="C27" i="104"/>
  <c r="C27" i="114"/>
  <c r="C27" i="99"/>
  <c r="C4" i="155"/>
  <c r="D4" i="155"/>
  <c r="E4" i="155"/>
  <c r="F4" i="155"/>
  <c r="C5" i="155"/>
  <c r="D5" i="155"/>
  <c r="E5" i="155"/>
  <c r="F5" i="155"/>
  <c r="B5" i="155"/>
  <c r="B4" i="155"/>
  <c r="B5" i="162"/>
  <c r="B4" i="162"/>
  <c r="C38" i="2" l="1"/>
  <c r="C37" i="40"/>
  <c r="C37" i="115"/>
  <c r="C37" i="77"/>
  <c r="C37" i="29"/>
  <c r="C37" i="21"/>
  <c r="C37" i="104"/>
  <c r="C37" i="99"/>
  <c r="C37" i="114"/>
  <c r="C44" i="2"/>
  <c r="C43" i="21"/>
  <c r="C43" i="104"/>
  <c r="C43" i="114"/>
  <c r="C43" i="99"/>
  <c r="C57" i="2"/>
  <c r="C56" i="21"/>
  <c r="C56" i="104"/>
  <c r="C56" i="99"/>
  <c r="C56" i="114"/>
  <c r="C32" i="2"/>
  <c r="C31" i="40"/>
  <c r="C31" i="115"/>
  <c r="C31" i="77"/>
  <c r="C31" i="29"/>
  <c r="C31" i="21"/>
  <c r="C31" i="104"/>
  <c r="C31" i="114"/>
  <c r="C31" i="99"/>
  <c r="F5" i="152"/>
  <c r="F5" i="154"/>
  <c r="F5" i="153"/>
  <c r="F5" i="151"/>
  <c r="F4" i="152"/>
  <c r="F4" i="153"/>
  <c r="F4" i="151"/>
  <c r="F4" i="154"/>
  <c r="B51" i="2"/>
  <c r="B54" i="2"/>
  <c r="B7" i="2"/>
  <c r="B9" i="2"/>
  <c r="B12" i="2"/>
  <c r="B15" i="2"/>
  <c r="B18" i="2"/>
  <c r="B21" i="2"/>
  <c r="B24" i="2"/>
  <c r="B29" i="2"/>
  <c r="B34" i="2"/>
  <c r="B41" i="2"/>
  <c r="B9" i="40" l="1"/>
  <c r="B9" i="115"/>
  <c r="B9" i="77"/>
  <c r="B9" i="21"/>
  <c r="B9" i="29"/>
  <c r="B9" i="104"/>
  <c r="B9" i="114"/>
  <c r="B9" i="99"/>
  <c r="B30" i="2"/>
  <c r="B31" i="2" s="1"/>
  <c r="B29" i="40"/>
  <c r="B29" i="115"/>
  <c r="B29" i="29"/>
  <c r="B29" i="21"/>
  <c r="B29" i="77"/>
  <c r="B29" i="104"/>
  <c r="B29" i="114"/>
  <c r="B29" i="99"/>
  <c r="B15" i="40"/>
  <c r="B15" i="115"/>
  <c r="B15" i="77"/>
  <c r="B15" i="21"/>
  <c r="B15" i="29"/>
  <c r="B15" i="104"/>
  <c r="B15" i="114"/>
  <c r="B15" i="99"/>
  <c r="B54" i="21"/>
  <c r="B54" i="104"/>
  <c r="B54" i="114"/>
  <c r="B54" i="99"/>
  <c r="C58" i="2"/>
  <c r="C57" i="21"/>
  <c r="C57" i="104"/>
  <c r="C57" i="114"/>
  <c r="C57" i="99"/>
  <c r="B25" i="2"/>
  <c r="B24" i="40"/>
  <c r="B24" i="115"/>
  <c r="B24" i="77"/>
  <c r="B24" i="29"/>
  <c r="B24" i="21"/>
  <c r="B24" i="104"/>
  <c r="B24" i="114"/>
  <c r="B24" i="99"/>
  <c r="B13" i="2"/>
  <c r="B12" i="40"/>
  <c r="B12" i="77"/>
  <c r="B12" i="115"/>
  <c r="B12" i="21"/>
  <c r="B12" i="29"/>
  <c r="B12" i="104"/>
  <c r="B12" i="114"/>
  <c r="B12" i="99"/>
  <c r="B51" i="21"/>
  <c r="B51" i="104"/>
  <c r="B51" i="99"/>
  <c r="B51" i="114"/>
  <c r="C45" i="2"/>
  <c r="C44" i="21"/>
  <c r="C44" i="104"/>
  <c r="C44" i="114"/>
  <c r="C44" i="99"/>
  <c r="B21" i="40"/>
  <c r="B21" i="115"/>
  <c r="B21" i="77"/>
  <c r="B21" i="29"/>
  <c r="B21" i="21"/>
  <c r="B21" i="104"/>
  <c r="B21" i="114"/>
  <c r="B21" i="99"/>
  <c r="B42" i="2"/>
  <c r="B41" i="104"/>
  <c r="B41" i="21"/>
  <c r="B41" i="114"/>
  <c r="B41" i="99"/>
  <c r="B34" i="40"/>
  <c r="B34" i="115"/>
  <c r="B34" i="77"/>
  <c r="B34" i="29"/>
  <c r="B34" i="21"/>
  <c r="B34" i="104"/>
  <c r="B34" i="99"/>
  <c r="B34" i="114"/>
  <c r="B19" i="2"/>
  <c r="B18" i="40"/>
  <c r="B18" i="115"/>
  <c r="B18" i="77"/>
  <c r="B18" i="29"/>
  <c r="B18" i="21"/>
  <c r="B18" i="104"/>
  <c r="B18" i="114"/>
  <c r="B18" i="99"/>
  <c r="B7" i="40"/>
  <c r="B7" i="115"/>
  <c r="B7" i="77"/>
  <c r="B7" i="21"/>
  <c r="B7" i="29"/>
  <c r="B7" i="104"/>
  <c r="B7" i="114"/>
  <c r="B7" i="99"/>
  <c r="C32" i="40"/>
  <c r="C32" i="115"/>
  <c r="C32" i="77"/>
  <c r="C32" i="29"/>
  <c r="C32" i="21"/>
  <c r="C32" i="104"/>
  <c r="C32" i="99"/>
  <c r="C32" i="114"/>
  <c r="C39" i="2"/>
  <c r="C38" i="40"/>
  <c r="C38" i="115"/>
  <c r="C38" i="77"/>
  <c r="C38" i="29"/>
  <c r="C38" i="21"/>
  <c r="C38" i="104"/>
  <c r="C38" i="114"/>
  <c r="C38" i="99"/>
  <c r="B43" i="2"/>
  <c r="B26" i="2"/>
  <c r="B35" i="2"/>
  <c r="B22" i="2"/>
  <c r="B16" i="2"/>
  <c r="B10" i="2"/>
  <c r="B55" i="2"/>
  <c r="B4" i="161"/>
  <c r="B5" i="161"/>
  <c r="B7" i="161"/>
  <c r="B4" i="160"/>
  <c r="B5" i="160"/>
  <c r="B7" i="160"/>
  <c r="B4" i="158"/>
  <c r="B5" i="158"/>
  <c r="B7" i="158"/>
  <c r="B4" i="157"/>
  <c r="B5" i="157"/>
  <c r="B7" i="157"/>
  <c r="B6" i="112"/>
  <c r="B20" i="112"/>
  <c r="B40" i="112"/>
  <c r="B50" i="112"/>
  <c r="B53" i="112"/>
  <c r="B3" i="106"/>
  <c r="B3" i="112" s="1"/>
  <c r="B4" i="106"/>
  <c r="B4" i="112" s="1"/>
  <c r="B6" i="106"/>
  <c r="B40" i="106"/>
  <c r="B50" i="106"/>
  <c r="B53" i="106"/>
  <c r="B31" i="40" l="1"/>
  <c r="B31" i="115"/>
  <c r="B31" i="29"/>
  <c r="B31" i="21"/>
  <c r="B31" i="77"/>
  <c r="B31" i="104"/>
  <c r="B31" i="114"/>
  <c r="B31" i="99"/>
  <c r="B10" i="40"/>
  <c r="B10" i="115"/>
  <c r="B10" i="77"/>
  <c r="B10" i="29"/>
  <c r="B10" i="21"/>
  <c r="B10" i="104"/>
  <c r="B10" i="114"/>
  <c r="B10" i="99"/>
  <c r="C46" i="2"/>
  <c r="C45" i="21"/>
  <c r="C45" i="104"/>
  <c r="C45" i="114"/>
  <c r="C45" i="99"/>
  <c r="B22" i="40"/>
  <c r="B22" i="115"/>
  <c r="B22" i="77"/>
  <c r="B22" i="29"/>
  <c r="B22" i="21"/>
  <c r="B22" i="104"/>
  <c r="B22" i="114"/>
  <c r="B22" i="99"/>
  <c r="B42" i="21"/>
  <c r="B42" i="104"/>
  <c r="B42" i="99"/>
  <c r="B42" i="114"/>
  <c r="B13" i="40"/>
  <c r="B13" i="77"/>
  <c r="B13" i="115"/>
  <c r="B13" i="29"/>
  <c r="B13" i="21"/>
  <c r="B13" i="104"/>
  <c r="B13" i="114"/>
  <c r="B13" i="99"/>
  <c r="C39" i="40"/>
  <c r="C39" i="115"/>
  <c r="C39" i="77"/>
  <c r="C39" i="29"/>
  <c r="C39" i="21"/>
  <c r="C39" i="104"/>
  <c r="C39" i="114"/>
  <c r="C39" i="99"/>
  <c r="B19" i="40"/>
  <c r="B19" i="115"/>
  <c r="B19" i="77"/>
  <c r="B19" i="29"/>
  <c r="B19" i="21"/>
  <c r="B19" i="104"/>
  <c r="B19" i="114"/>
  <c r="B19" i="99"/>
  <c r="B25" i="40"/>
  <c r="B25" i="115"/>
  <c r="B25" i="29"/>
  <c r="B25" i="21"/>
  <c r="B25" i="77"/>
  <c r="B25" i="104"/>
  <c r="B25" i="114"/>
  <c r="B25" i="99"/>
  <c r="B55" i="104"/>
  <c r="B55" i="21"/>
  <c r="B55" i="114"/>
  <c r="B55" i="99"/>
  <c r="B35" i="40"/>
  <c r="B35" i="115"/>
  <c r="B35" i="29"/>
  <c r="B35" i="21"/>
  <c r="B35" i="77"/>
  <c r="B35" i="104"/>
  <c r="B35" i="114"/>
  <c r="B35" i="99"/>
  <c r="B26" i="40"/>
  <c r="B26" i="115"/>
  <c r="B26" i="29"/>
  <c r="B26" i="21"/>
  <c r="B26" i="77"/>
  <c r="B26" i="104"/>
  <c r="B26" i="114"/>
  <c r="B26" i="99"/>
  <c r="B30" i="40"/>
  <c r="B30" i="115"/>
  <c r="B30" i="77"/>
  <c r="B30" i="29"/>
  <c r="B30" i="21"/>
  <c r="B30" i="104"/>
  <c r="B30" i="114"/>
  <c r="B30" i="99"/>
  <c r="B16" i="40"/>
  <c r="B16" i="77"/>
  <c r="B16" i="115"/>
  <c r="B16" i="29"/>
  <c r="B16" i="21"/>
  <c r="B16" i="104"/>
  <c r="B16" i="114"/>
  <c r="B16" i="99"/>
  <c r="B43" i="104"/>
  <c r="B43" i="21"/>
  <c r="B43" i="99"/>
  <c r="B43" i="114"/>
  <c r="C58" i="21"/>
  <c r="C58" i="99"/>
  <c r="C58" i="114"/>
  <c r="C58" i="104"/>
  <c r="B56" i="2"/>
  <c r="B36" i="2"/>
  <c r="B44" i="2"/>
  <c r="B27" i="2"/>
  <c r="B32" i="2"/>
  <c r="B4" i="93"/>
  <c r="C4" i="93"/>
  <c r="D4" i="93"/>
  <c r="E4" i="93"/>
  <c r="F4" i="93"/>
  <c r="G4" i="93"/>
  <c r="H4" i="93"/>
  <c r="I4" i="93"/>
  <c r="J4" i="93"/>
  <c r="K4" i="93"/>
  <c r="L4" i="93"/>
  <c r="M4" i="93"/>
  <c r="N4" i="93"/>
  <c r="O4" i="93"/>
  <c r="P4" i="93"/>
  <c r="Q4" i="93"/>
  <c r="R4" i="93"/>
  <c r="S4" i="93"/>
  <c r="T4" i="93"/>
  <c r="U4" i="93"/>
  <c r="V4" i="93"/>
  <c r="W4" i="93"/>
  <c r="X4" i="93"/>
  <c r="Y4" i="93"/>
  <c r="Z4" i="93"/>
  <c r="AA4" i="93"/>
  <c r="AB4" i="93"/>
  <c r="AC4" i="93"/>
  <c r="AD4" i="93"/>
  <c r="AE4" i="93"/>
  <c r="AF4" i="93"/>
  <c r="AG4" i="93"/>
  <c r="B5" i="93"/>
  <c r="C5" i="93"/>
  <c r="D5" i="93"/>
  <c r="E5" i="93"/>
  <c r="F5" i="93"/>
  <c r="G5" i="93"/>
  <c r="H5" i="93"/>
  <c r="I5" i="93"/>
  <c r="J5" i="93"/>
  <c r="K5" i="93"/>
  <c r="L5" i="93"/>
  <c r="M5" i="93"/>
  <c r="N5" i="93"/>
  <c r="O5" i="93"/>
  <c r="P5" i="93"/>
  <c r="Q5" i="93"/>
  <c r="R5" i="93"/>
  <c r="S5" i="93"/>
  <c r="T5" i="93"/>
  <c r="U5" i="93"/>
  <c r="V5" i="93"/>
  <c r="W5" i="93"/>
  <c r="X5" i="93"/>
  <c r="Y5" i="93"/>
  <c r="Z5" i="93"/>
  <c r="AA5" i="93"/>
  <c r="AB5" i="93"/>
  <c r="AC5" i="93"/>
  <c r="AD5" i="93"/>
  <c r="AE5" i="93"/>
  <c r="AF5" i="93"/>
  <c r="AG5" i="93"/>
  <c r="B7" i="93"/>
  <c r="C7" i="93"/>
  <c r="D7" i="93"/>
  <c r="E7" i="93"/>
  <c r="F7" i="93"/>
  <c r="G7" i="93"/>
  <c r="H7" i="93"/>
  <c r="I7" i="93"/>
  <c r="J7" i="93"/>
  <c r="K7" i="93"/>
  <c r="L7" i="93"/>
  <c r="M7" i="93"/>
  <c r="N7" i="93"/>
  <c r="O7" i="93"/>
  <c r="P7" i="93"/>
  <c r="Q7" i="93"/>
  <c r="R7" i="93"/>
  <c r="S7" i="93"/>
  <c r="T7" i="93"/>
  <c r="U7" i="93"/>
  <c r="V7" i="93"/>
  <c r="W7" i="93"/>
  <c r="X7" i="93"/>
  <c r="Y7" i="93"/>
  <c r="Z7" i="93"/>
  <c r="AA7" i="93"/>
  <c r="AB7" i="93"/>
  <c r="AC7" i="93"/>
  <c r="AD7" i="93"/>
  <c r="AE7" i="93"/>
  <c r="AF7" i="93"/>
  <c r="AG7" i="93"/>
  <c r="AE7" i="118"/>
  <c r="AF7" i="118"/>
  <c r="AG7" i="118"/>
  <c r="B7" i="118"/>
  <c r="C7" i="118"/>
  <c r="D7" i="118"/>
  <c r="E7" i="118"/>
  <c r="F7" i="118"/>
  <c r="G7" i="118"/>
  <c r="H7" i="118"/>
  <c r="I7" i="118"/>
  <c r="J7" i="118"/>
  <c r="K7" i="118"/>
  <c r="L7" i="118"/>
  <c r="M7" i="118"/>
  <c r="N7" i="118"/>
  <c r="O7" i="118"/>
  <c r="P7" i="118"/>
  <c r="Q7" i="118"/>
  <c r="R7" i="118"/>
  <c r="S7" i="118"/>
  <c r="T7" i="118"/>
  <c r="U7" i="118"/>
  <c r="V7" i="118"/>
  <c r="W7" i="118"/>
  <c r="X7" i="118"/>
  <c r="Y7" i="118"/>
  <c r="Z7" i="118"/>
  <c r="AA7" i="118"/>
  <c r="AB7" i="118"/>
  <c r="AC7" i="118"/>
  <c r="AD7" i="118"/>
  <c r="B7" i="92"/>
  <c r="C7" i="92"/>
  <c r="D7" i="92"/>
  <c r="E7" i="92"/>
  <c r="F7" i="92"/>
  <c r="G7" i="92"/>
  <c r="H7" i="92"/>
  <c r="I7" i="92"/>
  <c r="J7" i="92"/>
  <c r="K7" i="92"/>
  <c r="L7" i="92"/>
  <c r="M7" i="92"/>
  <c r="N7" i="92"/>
  <c r="O7" i="92"/>
  <c r="P7" i="92"/>
  <c r="Q7" i="92"/>
  <c r="R7" i="92"/>
  <c r="S7" i="92"/>
  <c r="T7" i="92"/>
  <c r="U7" i="92"/>
  <c r="V7" i="92"/>
  <c r="W7" i="92"/>
  <c r="X7" i="92"/>
  <c r="Y7" i="92"/>
  <c r="Z7" i="92"/>
  <c r="AA7" i="92"/>
  <c r="AB7" i="92"/>
  <c r="AC7" i="92"/>
  <c r="AD7" i="92"/>
  <c r="AE7" i="92"/>
  <c r="AF7" i="92"/>
  <c r="AG7" i="92"/>
  <c r="B4" i="91"/>
  <c r="B4" i="92" s="1"/>
  <c r="C4" i="91"/>
  <c r="D4" i="91"/>
  <c r="E4" i="91"/>
  <c r="E4" i="118" s="1"/>
  <c r="F4" i="91"/>
  <c r="F4" i="118" s="1"/>
  <c r="G4" i="91"/>
  <c r="G4" i="92" s="1"/>
  <c r="H4" i="91"/>
  <c r="I4" i="91"/>
  <c r="I4" i="118" s="1"/>
  <c r="J4" i="91"/>
  <c r="J4" i="92" s="1"/>
  <c r="K4" i="91"/>
  <c r="L4" i="91"/>
  <c r="M4" i="91"/>
  <c r="M4" i="118" s="1"/>
  <c r="N4" i="91"/>
  <c r="N4" i="118" s="1"/>
  <c r="O4" i="91"/>
  <c r="O4" i="92" s="1"/>
  <c r="P4" i="91"/>
  <c r="Q4" i="91"/>
  <c r="Q4" i="118" s="1"/>
  <c r="R4" i="91"/>
  <c r="R4" i="118" s="1"/>
  <c r="S4" i="91"/>
  <c r="T4" i="91"/>
  <c r="U4" i="91"/>
  <c r="U4" i="118" s="1"/>
  <c r="V4" i="91"/>
  <c r="V4" i="118" s="1"/>
  <c r="W4" i="91"/>
  <c r="W4" i="92" s="1"/>
  <c r="X4" i="91"/>
  <c r="Y4" i="91"/>
  <c r="Y4" i="118" s="1"/>
  <c r="Z4" i="91"/>
  <c r="Z4" i="92" s="1"/>
  <c r="AA4" i="91"/>
  <c r="AB4" i="91"/>
  <c r="AC4" i="91"/>
  <c r="AC4" i="118" s="1"/>
  <c r="AD4" i="91"/>
  <c r="AD4" i="118" s="1"/>
  <c r="AE4" i="91"/>
  <c r="AF4" i="91"/>
  <c r="AG4" i="91"/>
  <c r="AG4" i="118" s="1"/>
  <c r="B5" i="91"/>
  <c r="C5" i="91"/>
  <c r="C5" i="118" s="1"/>
  <c r="D5" i="91"/>
  <c r="D5" i="118" s="1"/>
  <c r="E5" i="91"/>
  <c r="F5" i="91"/>
  <c r="G5" i="91"/>
  <c r="G5" i="118" s="1"/>
  <c r="H5" i="91"/>
  <c r="H5" i="92" s="1"/>
  <c r="I5" i="91"/>
  <c r="J5" i="91"/>
  <c r="K5" i="91"/>
  <c r="K5" i="92" s="1"/>
  <c r="L5" i="91"/>
  <c r="L5" i="118" s="1"/>
  <c r="M5" i="91"/>
  <c r="N5" i="91"/>
  <c r="O5" i="91"/>
  <c r="O5" i="118" s="1"/>
  <c r="P5" i="91"/>
  <c r="P5" i="118" s="1"/>
  <c r="Q5" i="91"/>
  <c r="R5" i="91"/>
  <c r="S5" i="91"/>
  <c r="S5" i="118" s="1"/>
  <c r="T5" i="91"/>
  <c r="T5" i="118" s="1"/>
  <c r="U5" i="91"/>
  <c r="V5" i="91"/>
  <c r="W5" i="91"/>
  <c r="W5" i="118" s="1"/>
  <c r="X5" i="91"/>
  <c r="X5" i="92" s="1"/>
  <c r="Y5" i="91"/>
  <c r="Z5" i="91"/>
  <c r="AA5" i="91"/>
  <c r="AA5" i="92" s="1"/>
  <c r="AB5" i="91"/>
  <c r="AB5" i="118" s="1"/>
  <c r="AC5" i="91"/>
  <c r="AD5" i="91"/>
  <c r="AE5" i="91"/>
  <c r="AE5" i="118" s="1"/>
  <c r="AF5" i="91"/>
  <c r="AF5" i="118" s="1"/>
  <c r="AG5" i="91"/>
  <c r="B7" i="91"/>
  <c r="C7" i="91"/>
  <c r="D7" i="91"/>
  <c r="E7" i="91"/>
  <c r="F7" i="91"/>
  <c r="G7" i="91"/>
  <c r="H7" i="91"/>
  <c r="I7" i="91"/>
  <c r="J7" i="91"/>
  <c r="K7" i="91"/>
  <c r="L7" i="91"/>
  <c r="M7" i="91"/>
  <c r="N7" i="91"/>
  <c r="O7" i="91"/>
  <c r="P7" i="91"/>
  <c r="Q7" i="91"/>
  <c r="R7" i="91"/>
  <c r="S7" i="91"/>
  <c r="T7" i="91"/>
  <c r="U7" i="91"/>
  <c r="V7" i="91"/>
  <c r="W7" i="91"/>
  <c r="X7" i="91"/>
  <c r="Y7" i="91"/>
  <c r="Z7" i="91"/>
  <c r="AA7" i="91"/>
  <c r="AB7" i="91"/>
  <c r="AC7" i="91"/>
  <c r="AD7" i="91"/>
  <c r="AE7" i="91"/>
  <c r="AF7" i="91"/>
  <c r="AG7" i="91"/>
  <c r="B4" i="94"/>
  <c r="C4" i="94"/>
  <c r="D4" i="94"/>
  <c r="E4" i="94"/>
  <c r="F4" i="94"/>
  <c r="G4" i="94"/>
  <c r="H4" i="94"/>
  <c r="I4" i="94"/>
  <c r="J4" i="94"/>
  <c r="K4" i="94"/>
  <c r="L4" i="94"/>
  <c r="M4" i="94"/>
  <c r="N4" i="94"/>
  <c r="O4" i="94"/>
  <c r="P4" i="94"/>
  <c r="Q4" i="94"/>
  <c r="R4" i="94"/>
  <c r="S4" i="94"/>
  <c r="T4" i="94"/>
  <c r="U4" i="94"/>
  <c r="V4" i="94"/>
  <c r="W4" i="94"/>
  <c r="X4" i="94"/>
  <c r="Y4" i="94"/>
  <c r="Z4" i="94"/>
  <c r="AA4" i="94"/>
  <c r="AB4" i="94"/>
  <c r="AC4" i="94"/>
  <c r="AD4" i="94"/>
  <c r="AE4" i="94"/>
  <c r="AF4" i="94"/>
  <c r="AG4" i="94"/>
  <c r="B5" i="94"/>
  <c r="C5" i="94"/>
  <c r="D5" i="94"/>
  <c r="E5" i="94"/>
  <c r="F5" i="94"/>
  <c r="G5" i="94"/>
  <c r="H5" i="94"/>
  <c r="I5" i="94"/>
  <c r="J5" i="94"/>
  <c r="K5" i="94"/>
  <c r="L5" i="94"/>
  <c r="M5" i="94"/>
  <c r="N5" i="94"/>
  <c r="O5" i="94"/>
  <c r="P5" i="94"/>
  <c r="Q5" i="94"/>
  <c r="R5" i="94"/>
  <c r="S5" i="94"/>
  <c r="T5" i="94"/>
  <c r="U5" i="94"/>
  <c r="V5" i="94"/>
  <c r="W5" i="94"/>
  <c r="X5" i="94"/>
  <c r="Y5" i="94"/>
  <c r="Z5" i="94"/>
  <c r="AA5" i="94"/>
  <c r="AB5" i="94"/>
  <c r="AC5" i="94"/>
  <c r="AD5" i="94"/>
  <c r="AE5" i="94"/>
  <c r="AF5" i="94"/>
  <c r="AG5" i="94"/>
  <c r="B7" i="94"/>
  <c r="C7" i="94"/>
  <c r="D7" i="94"/>
  <c r="E7" i="94"/>
  <c r="F7" i="94"/>
  <c r="G7" i="94"/>
  <c r="H7" i="94"/>
  <c r="I7" i="94"/>
  <c r="J7" i="94"/>
  <c r="K7" i="94"/>
  <c r="L7" i="94"/>
  <c r="M7" i="94"/>
  <c r="N7" i="94"/>
  <c r="O7" i="94"/>
  <c r="P7" i="94"/>
  <c r="Q7" i="94"/>
  <c r="R7" i="94"/>
  <c r="S7" i="94"/>
  <c r="T7" i="94"/>
  <c r="U7" i="94"/>
  <c r="V7" i="94"/>
  <c r="W7" i="94"/>
  <c r="X7" i="94"/>
  <c r="Y7" i="94"/>
  <c r="Z7" i="94"/>
  <c r="AA7" i="94"/>
  <c r="AB7" i="94"/>
  <c r="AC7" i="94"/>
  <c r="AD7" i="94"/>
  <c r="AE7" i="94"/>
  <c r="AF7" i="94"/>
  <c r="AG7" i="94"/>
  <c r="O3" i="40"/>
  <c r="P3" i="40"/>
  <c r="Q3" i="40"/>
  <c r="R3" i="40"/>
  <c r="S3" i="40"/>
  <c r="T3" i="40"/>
  <c r="U3" i="40"/>
  <c r="V3" i="40"/>
  <c r="W3" i="40"/>
  <c r="X3" i="40"/>
  <c r="Y3" i="40"/>
  <c r="Z3" i="40"/>
  <c r="AA3" i="40"/>
  <c r="AB3" i="40"/>
  <c r="AC3" i="40"/>
  <c r="AD3" i="40"/>
  <c r="AE3" i="40"/>
  <c r="AF3" i="40"/>
  <c r="AG3" i="40"/>
  <c r="AH3" i="40"/>
  <c r="AI3" i="40"/>
  <c r="AJ3" i="40"/>
  <c r="AK3" i="40"/>
  <c r="AL3" i="40"/>
  <c r="AM3" i="40"/>
  <c r="AN3" i="40"/>
  <c r="AO3" i="40"/>
  <c r="AP3" i="40"/>
  <c r="AQ3" i="40"/>
  <c r="AR3" i="40"/>
  <c r="AS3" i="40"/>
  <c r="AT3" i="40"/>
  <c r="AU3" i="40"/>
  <c r="AV3" i="40"/>
  <c r="AW3" i="40"/>
  <c r="O4" i="40"/>
  <c r="P4" i="40"/>
  <c r="Q4" i="40"/>
  <c r="R4" i="40"/>
  <c r="S4" i="40"/>
  <c r="T4" i="40"/>
  <c r="U4" i="40"/>
  <c r="V4" i="40"/>
  <c r="W4" i="40"/>
  <c r="X4" i="40"/>
  <c r="Y4" i="40"/>
  <c r="Z4" i="40"/>
  <c r="AA4" i="40"/>
  <c r="AB4" i="40"/>
  <c r="AC4" i="40"/>
  <c r="AD4" i="40"/>
  <c r="AE4" i="40"/>
  <c r="AF4" i="40"/>
  <c r="AG4" i="40"/>
  <c r="AH4" i="40"/>
  <c r="AI4" i="40"/>
  <c r="AJ4" i="40"/>
  <c r="AK4" i="40"/>
  <c r="AL4" i="40"/>
  <c r="AM4" i="40"/>
  <c r="AN4" i="40"/>
  <c r="AO4" i="40"/>
  <c r="AP4" i="40"/>
  <c r="AQ4" i="40"/>
  <c r="AR4" i="40"/>
  <c r="AS4" i="40"/>
  <c r="AT4" i="40"/>
  <c r="AU4" i="40"/>
  <c r="AV4" i="40"/>
  <c r="AW4" i="40"/>
  <c r="O6" i="40"/>
  <c r="P6" i="40"/>
  <c r="Q6" i="40"/>
  <c r="R6" i="40"/>
  <c r="S6" i="40"/>
  <c r="T6" i="40"/>
  <c r="U6" i="40"/>
  <c r="V6" i="40"/>
  <c r="W6" i="40"/>
  <c r="X6" i="40"/>
  <c r="Y6" i="40"/>
  <c r="Z6" i="40"/>
  <c r="AA6" i="40"/>
  <c r="AB6" i="40"/>
  <c r="AC6" i="40"/>
  <c r="AD6" i="40"/>
  <c r="AE6" i="40"/>
  <c r="AF6" i="40"/>
  <c r="AG6" i="40"/>
  <c r="AH6" i="40"/>
  <c r="AI6" i="40"/>
  <c r="AJ6" i="40"/>
  <c r="AK6" i="40"/>
  <c r="AL6" i="40"/>
  <c r="AM6" i="40"/>
  <c r="AN6" i="40"/>
  <c r="AO6" i="40"/>
  <c r="AP6" i="40"/>
  <c r="AQ6" i="40"/>
  <c r="AR6" i="40"/>
  <c r="AS6" i="40"/>
  <c r="AT6" i="40"/>
  <c r="AU6" i="40"/>
  <c r="AV6" i="40"/>
  <c r="AW6" i="40"/>
  <c r="O3" i="115"/>
  <c r="P3" i="115"/>
  <c r="Q3" i="115"/>
  <c r="R3" i="115"/>
  <c r="S3" i="115"/>
  <c r="T3" i="115"/>
  <c r="U3" i="115"/>
  <c r="V3" i="115"/>
  <c r="W3" i="115"/>
  <c r="X3" i="115"/>
  <c r="Y3" i="115"/>
  <c r="Z3" i="115"/>
  <c r="AA3" i="115"/>
  <c r="AB3" i="115"/>
  <c r="AC3" i="115"/>
  <c r="AD3" i="115"/>
  <c r="AE3" i="115"/>
  <c r="AF3" i="115"/>
  <c r="AG3" i="115"/>
  <c r="AH3" i="115"/>
  <c r="AI3" i="115"/>
  <c r="AJ3" i="115"/>
  <c r="AK3" i="115"/>
  <c r="AL3" i="115"/>
  <c r="AM3" i="115"/>
  <c r="AN3" i="115"/>
  <c r="AO3" i="115"/>
  <c r="AP3" i="115"/>
  <c r="AQ3" i="115"/>
  <c r="AR3" i="115"/>
  <c r="AS3" i="115"/>
  <c r="AT3" i="115"/>
  <c r="AU3" i="115"/>
  <c r="AV3" i="115"/>
  <c r="AW3" i="115"/>
  <c r="O4" i="115"/>
  <c r="P4" i="115"/>
  <c r="Q4" i="115"/>
  <c r="R4" i="115"/>
  <c r="S4" i="115"/>
  <c r="T4" i="115"/>
  <c r="U4" i="115"/>
  <c r="V4" i="115"/>
  <c r="W4" i="115"/>
  <c r="X4" i="115"/>
  <c r="Y4" i="115"/>
  <c r="Z4" i="115"/>
  <c r="AA4" i="115"/>
  <c r="AB4" i="115"/>
  <c r="AC4" i="115"/>
  <c r="AD4" i="115"/>
  <c r="AE4" i="115"/>
  <c r="AF4" i="115"/>
  <c r="AG4" i="115"/>
  <c r="AH4" i="115"/>
  <c r="AI4" i="115"/>
  <c r="AJ4" i="115"/>
  <c r="AK4" i="115"/>
  <c r="AL4" i="115"/>
  <c r="AM4" i="115"/>
  <c r="AN4" i="115"/>
  <c r="AO4" i="115"/>
  <c r="AP4" i="115"/>
  <c r="AQ4" i="115"/>
  <c r="AR4" i="115"/>
  <c r="AS4" i="115"/>
  <c r="AT4" i="115"/>
  <c r="AU4" i="115"/>
  <c r="AV4" i="115"/>
  <c r="AW4" i="115"/>
  <c r="O6" i="115"/>
  <c r="P6" i="115"/>
  <c r="Q6" i="115"/>
  <c r="R6" i="115"/>
  <c r="S6" i="115"/>
  <c r="T6" i="115"/>
  <c r="U6" i="115"/>
  <c r="V6" i="115"/>
  <c r="W6" i="115"/>
  <c r="X6" i="115"/>
  <c r="Y6" i="115"/>
  <c r="Z6" i="115"/>
  <c r="AA6" i="115"/>
  <c r="AB6" i="115"/>
  <c r="AC6" i="115"/>
  <c r="AD6" i="115"/>
  <c r="AE6" i="115"/>
  <c r="AF6" i="115"/>
  <c r="AG6" i="115"/>
  <c r="AH6" i="115"/>
  <c r="AI6" i="115"/>
  <c r="AJ6" i="115"/>
  <c r="AK6" i="115"/>
  <c r="AL6" i="115"/>
  <c r="AM6" i="115"/>
  <c r="AN6" i="115"/>
  <c r="AO6" i="115"/>
  <c r="AP6" i="115"/>
  <c r="AQ6" i="115"/>
  <c r="AR6" i="115"/>
  <c r="AS6" i="115"/>
  <c r="AT6" i="115"/>
  <c r="AU6" i="115"/>
  <c r="AV6" i="115"/>
  <c r="AW6" i="115"/>
  <c r="O3" i="77"/>
  <c r="P3" i="77"/>
  <c r="Q3" i="77"/>
  <c r="R3" i="77"/>
  <c r="S3" i="77"/>
  <c r="T3" i="77"/>
  <c r="U3" i="77"/>
  <c r="V3" i="77"/>
  <c r="W3" i="77"/>
  <c r="X3" i="77"/>
  <c r="Y3" i="77"/>
  <c r="Z3" i="77"/>
  <c r="AA3" i="77"/>
  <c r="AB3" i="77"/>
  <c r="AC3" i="77"/>
  <c r="AD3" i="77"/>
  <c r="AE3" i="77"/>
  <c r="AF3" i="77"/>
  <c r="AG3" i="77"/>
  <c r="AH3" i="77"/>
  <c r="AI3" i="77"/>
  <c r="AJ3" i="77"/>
  <c r="AK3" i="77"/>
  <c r="AL3" i="77"/>
  <c r="AM3" i="77"/>
  <c r="AN3" i="77"/>
  <c r="AO3" i="77"/>
  <c r="AP3" i="77"/>
  <c r="AQ3" i="77"/>
  <c r="AR3" i="77"/>
  <c r="AS3" i="77"/>
  <c r="AT3" i="77"/>
  <c r="AU3" i="77"/>
  <c r="AV3" i="77"/>
  <c r="AW3" i="77"/>
  <c r="O4" i="77"/>
  <c r="P4" i="77"/>
  <c r="Q4" i="77"/>
  <c r="R4" i="77"/>
  <c r="S4" i="77"/>
  <c r="T4" i="77"/>
  <c r="U4" i="77"/>
  <c r="V4" i="77"/>
  <c r="W4" i="77"/>
  <c r="X4" i="77"/>
  <c r="Y4" i="77"/>
  <c r="Z4" i="77"/>
  <c r="AA4" i="77"/>
  <c r="AB4" i="77"/>
  <c r="AC4" i="77"/>
  <c r="AD4" i="77"/>
  <c r="AE4" i="77"/>
  <c r="AF4" i="77"/>
  <c r="AG4" i="77"/>
  <c r="AH4" i="77"/>
  <c r="AI4" i="77"/>
  <c r="AJ4" i="77"/>
  <c r="AK4" i="77"/>
  <c r="AL4" i="77"/>
  <c r="AM4" i="77"/>
  <c r="AN4" i="77"/>
  <c r="AO4" i="77"/>
  <c r="AP4" i="77"/>
  <c r="AQ4" i="77"/>
  <c r="AR4" i="77"/>
  <c r="AS4" i="77"/>
  <c r="AT4" i="77"/>
  <c r="AU4" i="77"/>
  <c r="AV4" i="77"/>
  <c r="AW4" i="77"/>
  <c r="O6" i="77"/>
  <c r="P6" i="77"/>
  <c r="Q6" i="77"/>
  <c r="R6" i="77"/>
  <c r="S6" i="77"/>
  <c r="T6" i="77"/>
  <c r="U6" i="77"/>
  <c r="V6" i="77"/>
  <c r="W6" i="77"/>
  <c r="X6" i="77"/>
  <c r="Y6" i="77"/>
  <c r="Z6" i="77"/>
  <c r="AA6" i="77"/>
  <c r="AB6" i="77"/>
  <c r="AC6" i="77"/>
  <c r="AD6" i="77"/>
  <c r="AE6" i="77"/>
  <c r="AF6" i="77"/>
  <c r="AG6" i="77"/>
  <c r="AH6" i="77"/>
  <c r="AI6" i="77"/>
  <c r="AJ6" i="77"/>
  <c r="AK6" i="77"/>
  <c r="AL6" i="77"/>
  <c r="AM6" i="77"/>
  <c r="AN6" i="77"/>
  <c r="AO6" i="77"/>
  <c r="AP6" i="77"/>
  <c r="AQ6" i="77"/>
  <c r="AR6" i="77"/>
  <c r="AS6" i="77"/>
  <c r="AT6" i="77"/>
  <c r="AU6" i="77"/>
  <c r="AV6" i="77"/>
  <c r="AW6" i="77"/>
  <c r="O3" i="29"/>
  <c r="P3" i="29"/>
  <c r="Q3" i="29"/>
  <c r="R3" i="29"/>
  <c r="S3" i="29"/>
  <c r="T3" i="29"/>
  <c r="U3" i="29"/>
  <c r="V3" i="29"/>
  <c r="W3" i="29"/>
  <c r="X3" i="29"/>
  <c r="Y3" i="29"/>
  <c r="Z3" i="29"/>
  <c r="AA3" i="29"/>
  <c r="AB3" i="29"/>
  <c r="AC3" i="29"/>
  <c r="AD3" i="29"/>
  <c r="AE3" i="29"/>
  <c r="AF3" i="29"/>
  <c r="AG3" i="29"/>
  <c r="AH3" i="29"/>
  <c r="AI3" i="29"/>
  <c r="AJ3" i="29"/>
  <c r="AK3" i="29"/>
  <c r="AL3" i="29"/>
  <c r="AM3" i="29"/>
  <c r="AN3" i="29"/>
  <c r="AO3" i="29"/>
  <c r="AP3" i="29"/>
  <c r="AQ3" i="29"/>
  <c r="AR3" i="29"/>
  <c r="AS3" i="29"/>
  <c r="AT3" i="29"/>
  <c r="AU3" i="29"/>
  <c r="AV3" i="29"/>
  <c r="AW3" i="29"/>
  <c r="O4" i="29"/>
  <c r="P4" i="29"/>
  <c r="Q4" i="29"/>
  <c r="R4" i="29"/>
  <c r="S4" i="29"/>
  <c r="T4" i="29"/>
  <c r="U4" i="29"/>
  <c r="V4" i="29"/>
  <c r="W4" i="29"/>
  <c r="X4" i="29"/>
  <c r="Y4" i="29"/>
  <c r="Z4" i="29"/>
  <c r="AA4" i="29"/>
  <c r="AB4" i="29"/>
  <c r="AC4" i="29"/>
  <c r="AD4" i="29"/>
  <c r="AE4" i="29"/>
  <c r="AF4" i="29"/>
  <c r="AG4" i="29"/>
  <c r="AH4" i="29"/>
  <c r="AI4" i="29"/>
  <c r="AJ4" i="29"/>
  <c r="AK4" i="29"/>
  <c r="AL4" i="29"/>
  <c r="AM4" i="29"/>
  <c r="AN4" i="29"/>
  <c r="AO4" i="29"/>
  <c r="AP4" i="29"/>
  <c r="AQ4" i="29"/>
  <c r="AR4" i="29"/>
  <c r="AS4" i="29"/>
  <c r="AT4" i="29"/>
  <c r="AU4" i="29"/>
  <c r="AV4" i="29"/>
  <c r="AW4" i="29"/>
  <c r="O6" i="29"/>
  <c r="P6" i="29"/>
  <c r="Q6" i="29"/>
  <c r="R6" i="29"/>
  <c r="S6" i="29"/>
  <c r="T6" i="29"/>
  <c r="U6" i="29"/>
  <c r="V6" i="29"/>
  <c r="W6" i="29"/>
  <c r="X6" i="29"/>
  <c r="Y6" i="29"/>
  <c r="Z6" i="29"/>
  <c r="AA6" i="29"/>
  <c r="AB6" i="29"/>
  <c r="AC6" i="29"/>
  <c r="AD6" i="29"/>
  <c r="AE6" i="29"/>
  <c r="AF6" i="29"/>
  <c r="AG6" i="29"/>
  <c r="AH6" i="29"/>
  <c r="AI6" i="29"/>
  <c r="AJ6" i="29"/>
  <c r="AK6" i="29"/>
  <c r="AL6" i="29"/>
  <c r="AM6" i="29"/>
  <c r="AN6" i="29"/>
  <c r="AO6" i="29"/>
  <c r="AP6" i="29"/>
  <c r="AQ6" i="29"/>
  <c r="AR6" i="29"/>
  <c r="AS6" i="29"/>
  <c r="AT6" i="29"/>
  <c r="AU6" i="29"/>
  <c r="AV6" i="29"/>
  <c r="AW6" i="29"/>
  <c r="K3" i="21"/>
  <c r="L3" i="21"/>
  <c r="M3" i="21"/>
  <c r="N3" i="21"/>
  <c r="O3" i="21"/>
  <c r="P3" i="21"/>
  <c r="Q3" i="21"/>
  <c r="R3" i="21"/>
  <c r="S3" i="21"/>
  <c r="T3" i="21"/>
  <c r="U3" i="21"/>
  <c r="V3" i="21"/>
  <c r="W3" i="21"/>
  <c r="X3" i="21"/>
  <c r="Y3" i="21"/>
  <c r="Z3" i="21"/>
  <c r="AA3" i="21"/>
  <c r="AB3" i="21"/>
  <c r="AC3" i="21"/>
  <c r="AD3" i="21"/>
  <c r="AE3" i="21"/>
  <c r="AF3" i="21"/>
  <c r="AG3" i="21"/>
  <c r="AH3" i="21"/>
  <c r="AI3" i="21"/>
  <c r="AJ3" i="21"/>
  <c r="AK3" i="21"/>
  <c r="AL3" i="21"/>
  <c r="AM3" i="21"/>
  <c r="AN3" i="21"/>
  <c r="AO3" i="21"/>
  <c r="AP3" i="21"/>
  <c r="AQ3" i="21"/>
  <c r="AR3" i="21"/>
  <c r="AS3" i="21"/>
  <c r="AT3" i="21"/>
  <c r="AU3" i="21"/>
  <c r="AV3" i="21"/>
  <c r="AW3" i="21"/>
  <c r="K4" i="21"/>
  <c r="L4" i="21"/>
  <c r="M4" i="21"/>
  <c r="N4" i="21"/>
  <c r="O4" i="21"/>
  <c r="P4" i="21"/>
  <c r="Q4" i="21"/>
  <c r="R4" i="21"/>
  <c r="S4" i="21"/>
  <c r="T4" i="21"/>
  <c r="U4" i="21"/>
  <c r="V4" i="21"/>
  <c r="W4" i="21"/>
  <c r="X4" i="21"/>
  <c r="Y4" i="21"/>
  <c r="Z4" i="21"/>
  <c r="AA4" i="21"/>
  <c r="AB4" i="21"/>
  <c r="AC4" i="21"/>
  <c r="AD4" i="21"/>
  <c r="AE4" i="21"/>
  <c r="AF4" i="21"/>
  <c r="AG4" i="21"/>
  <c r="AH4" i="21"/>
  <c r="AI4" i="21"/>
  <c r="AJ4" i="21"/>
  <c r="AK4" i="21"/>
  <c r="AL4" i="21"/>
  <c r="AM4" i="21"/>
  <c r="AN4" i="21"/>
  <c r="AO4" i="21"/>
  <c r="AP4" i="21"/>
  <c r="AQ4" i="21"/>
  <c r="AR4" i="21"/>
  <c r="AS4" i="21"/>
  <c r="AT4" i="21"/>
  <c r="AU4" i="21"/>
  <c r="AV4" i="21"/>
  <c r="AW4" i="21"/>
  <c r="K6" i="21"/>
  <c r="L6" i="21"/>
  <c r="M6" i="21"/>
  <c r="N6" i="21"/>
  <c r="O6" i="21"/>
  <c r="P6" i="21"/>
  <c r="Q6" i="21"/>
  <c r="R6" i="21"/>
  <c r="S6" i="21"/>
  <c r="T6" i="21"/>
  <c r="U6" i="21"/>
  <c r="V6" i="21"/>
  <c r="W6" i="21"/>
  <c r="X6" i="21"/>
  <c r="Y6" i="21"/>
  <c r="Z6" i="21"/>
  <c r="AA6" i="21"/>
  <c r="AB6" i="21"/>
  <c r="AC6" i="21"/>
  <c r="AD6" i="21"/>
  <c r="AE6" i="21"/>
  <c r="AF6" i="21"/>
  <c r="AG6" i="21"/>
  <c r="AH6" i="21"/>
  <c r="AI6" i="21"/>
  <c r="AJ6" i="21"/>
  <c r="AK6" i="21"/>
  <c r="AL6" i="21"/>
  <c r="AM6" i="21"/>
  <c r="AN6" i="21"/>
  <c r="AO6" i="21"/>
  <c r="AP6" i="21"/>
  <c r="AQ6" i="21"/>
  <c r="AR6" i="21"/>
  <c r="AS6" i="21"/>
  <c r="AT6" i="21"/>
  <c r="AU6" i="21"/>
  <c r="AV6" i="21"/>
  <c r="AW6" i="21"/>
  <c r="K50" i="21"/>
  <c r="L50" i="21"/>
  <c r="M50" i="21"/>
  <c r="N50" i="21"/>
  <c r="O50" i="21"/>
  <c r="P50" i="21"/>
  <c r="Q50" i="21"/>
  <c r="R50" i="21"/>
  <c r="S50" i="21"/>
  <c r="T50" i="21"/>
  <c r="U50" i="21"/>
  <c r="V50" i="21"/>
  <c r="W50" i="21"/>
  <c r="X50" i="21"/>
  <c r="Y50" i="21"/>
  <c r="Z50" i="21"/>
  <c r="AA50" i="21"/>
  <c r="AB50" i="21"/>
  <c r="AC50" i="21"/>
  <c r="AD50" i="21"/>
  <c r="AE50" i="21"/>
  <c r="AF50" i="21"/>
  <c r="AG50" i="21"/>
  <c r="AH50" i="21"/>
  <c r="AI50" i="21"/>
  <c r="AJ50" i="21"/>
  <c r="AK50" i="21"/>
  <c r="AL50" i="21"/>
  <c r="AM50" i="21"/>
  <c r="AN50" i="21"/>
  <c r="AO50" i="21"/>
  <c r="AP50" i="21"/>
  <c r="AQ50" i="21"/>
  <c r="AR50" i="21"/>
  <c r="AS50" i="21"/>
  <c r="AT50" i="21"/>
  <c r="AU50" i="21"/>
  <c r="AV50" i="21"/>
  <c r="AW50" i="21"/>
  <c r="K53" i="21"/>
  <c r="L53" i="21"/>
  <c r="M53" i="21"/>
  <c r="N53" i="21"/>
  <c r="O53" i="21"/>
  <c r="P53" i="21"/>
  <c r="Q53" i="21"/>
  <c r="R53" i="21"/>
  <c r="S53" i="21"/>
  <c r="T53" i="21"/>
  <c r="U53" i="21"/>
  <c r="V53" i="21"/>
  <c r="W53" i="21"/>
  <c r="X53" i="21"/>
  <c r="Y53" i="21"/>
  <c r="Z53" i="21"/>
  <c r="AA53" i="21"/>
  <c r="AB53" i="21"/>
  <c r="AC53" i="21"/>
  <c r="AD53" i="21"/>
  <c r="AE53" i="21"/>
  <c r="AF53" i="21"/>
  <c r="AG53" i="21"/>
  <c r="AH53" i="21"/>
  <c r="AI53" i="21"/>
  <c r="AJ53" i="21"/>
  <c r="AK53" i="21"/>
  <c r="AL53" i="21"/>
  <c r="AM53" i="21"/>
  <c r="AN53" i="21"/>
  <c r="AO53" i="21"/>
  <c r="AP53" i="21"/>
  <c r="AQ53" i="21"/>
  <c r="AR53" i="21"/>
  <c r="AS53" i="21"/>
  <c r="AT53" i="21"/>
  <c r="AU53" i="21"/>
  <c r="AV53" i="21"/>
  <c r="AW53" i="21"/>
  <c r="B27" i="40" l="1"/>
  <c r="B27" i="115"/>
  <c r="B27" i="77"/>
  <c r="B27" i="29"/>
  <c r="B27" i="21"/>
  <c r="B27" i="104"/>
  <c r="B27" i="114"/>
  <c r="B27" i="99"/>
  <c r="B44" i="21"/>
  <c r="B44" i="104"/>
  <c r="B44" i="114"/>
  <c r="B44" i="99"/>
  <c r="C47" i="2"/>
  <c r="C46" i="21"/>
  <c r="C46" i="104"/>
  <c r="C46" i="99"/>
  <c r="C46" i="114"/>
  <c r="B36" i="40"/>
  <c r="B36" i="115"/>
  <c r="B36" i="29"/>
  <c r="B36" i="77"/>
  <c r="B36" i="21"/>
  <c r="B36" i="104"/>
  <c r="B36" i="114"/>
  <c r="B36" i="99"/>
  <c r="B32" i="40"/>
  <c r="B32" i="115"/>
  <c r="B32" i="77"/>
  <c r="B32" i="29"/>
  <c r="B32" i="21"/>
  <c r="B32" i="104"/>
  <c r="B32" i="99"/>
  <c r="B32" i="114"/>
  <c r="B56" i="21"/>
  <c r="B56" i="104"/>
  <c r="B56" i="99"/>
  <c r="B56" i="114"/>
  <c r="O4" i="118"/>
  <c r="B45" i="2"/>
  <c r="B37" i="2"/>
  <c r="B57" i="2"/>
  <c r="AE5" i="92"/>
  <c r="O5" i="92"/>
  <c r="G5" i="92"/>
  <c r="AG4" i="92"/>
  <c r="Y4" i="92"/>
  <c r="I4" i="92"/>
  <c r="AA5" i="118"/>
  <c r="K5" i="118"/>
  <c r="AB5" i="92"/>
  <c r="T5" i="92"/>
  <c r="L5" i="92"/>
  <c r="D5" i="92"/>
  <c r="AD4" i="92"/>
  <c r="V4" i="92"/>
  <c r="N4" i="92"/>
  <c r="F4" i="92"/>
  <c r="X5" i="118"/>
  <c r="H5" i="118"/>
  <c r="J4" i="118"/>
  <c r="W5" i="92"/>
  <c r="S5" i="92"/>
  <c r="C5" i="92"/>
  <c r="AC4" i="92"/>
  <c r="U4" i="92"/>
  <c r="M4" i="92"/>
  <c r="E4" i="92"/>
  <c r="Z4" i="118"/>
  <c r="B4" i="118"/>
  <c r="Q4" i="92"/>
  <c r="AF5" i="92"/>
  <c r="P5" i="92"/>
  <c r="R4" i="92"/>
  <c r="AD5" i="118"/>
  <c r="AD5" i="92"/>
  <c r="Z5" i="118"/>
  <c r="Z5" i="92"/>
  <c r="V5" i="118"/>
  <c r="V5" i="92"/>
  <c r="R5" i="118"/>
  <c r="R5" i="92"/>
  <c r="N5" i="118"/>
  <c r="N5" i="92"/>
  <c r="J5" i="118"/>
  <c r="J5" i="92"/>
  <c r="F5" i="118"/>
  <c r="F5" i="92"/>
  <c r="B5" i="118"/>
  <c r="B5" i="92"/>
  <c r="AF4" i="118"/>
  <c r="AF4" i="92"/>
  <c r="AB4" i="118"/>
  <c r="AB4" i="92"/>
  <c r="X4" i="118"/>
  <c r="X4" i="92"/>
  <c r="T4" i="118"/>
  <c r="T4" i="92"/>
  <c r="P4" i="118"/>
  <c r="P4" i="92"/>
  <c r="L4" i="118"/>
  <c r="L4" i="92"/>
  <c r="H4" i="118"/>
  <c r="H4" i="92"/>
  <c r="D4" i="118"/>
  <c r="D4" i="92"/>
  <c r="AG5" i="118"/>
  <c r="AG5" i="92"/>
  <c r="AC5" i="118"/>
  <c r="AC5" i="92"/>
  <c r="Y5" i="118"/>
  <c r="Y5" i="92"/>
  <c r="U5" i="118"/>
  <c r="U5" i="92"/>
  <c r="Q5" i="118"/>
  <c r="Q5" i="92"/>
  <c r="M5" i="118"/>
  <c r="M5" i="92"/>
  <c r="I5" i="118"/>
  <c r="I5" i="92"/>
  <c r="E5" i="118"/>
  <c r="E5" i="92"/>
  <c r="AE4" i="118"/>
  <c r="AE4" i="92"/>
  <c r="AA4" i="118"/>
  <c r="AA4" i="92"/>
  <c r="S4" i="118"/>
  <c r="S4" i="92"/>
  <c r="K4" i="118"/>
  <c r="K4" i="92"/>
  <c r="C4" i="118"/>
  <c r="C4" i="92"/>
  <c r="W4" i="118"/>
  <c r="G4" i="118"/>
  <c r="K3" i="104"/>
  <c r="L3" i="104"/>
  <c r="M3" i="104"/>
  <c r="N3" i="104"/>
  <c r="O3" i="104"/>
  <c r="P3" i="104"/>
  <c r="Q3" i="104"/>
  <c r="R3" i="104"/>
  <c r="S3" i="104"/>
  <c r="T3" i="104"/>
  <c r="U3" i="104"/>
  <c r="V3" i="104"/>
  <c r="W3" i="104"/>
  <c r="X3" i="104"/>
  <c r="Y3" i="104"/>
  <c r="Z3" i="104"/>
  <c r="AA3" i="104"/>
  <c r="AB3" i="104"/>
  <c r="AC3" i="104"/>
  <c r="AD3" i="104"/>
  <c r="AE3" i="104"/>
  <c r="AF3" i="104"/>
  <c r="AG3" i="104"/>
  <c r="AH3" i="104"/>
  <c r="AI3" i="104"/>
  <c r="AJ3" i="104"/>
  <c r="AK3" i="104"/>
  <c r="AL3" i="104"/>
  <c r="AM3" i="104"/>
  <c r="AN3" i="104"/>
  <c r="AO3" i="104"/>
  <c r="AP3" i="104"/>
  <c r="AQ3" i="104"/>
  <c r="AR3" i="104"/>
  <c r="AS3" i="104"/>
  <c r="AT3" i="104"/>
  <c r="AU3" i="104"/>
  <c r="AV3" i="104"/>
  <c r="AW3" i="104"/>
  <c r="K4" i="104"/>
  <c r="L4" i="104"/>
  <c r="M4" i="104"/>
  <c r="N4" i="104"/>
  <c r="O4" i="104"/>
  <c r="P4" i="104"/>
  <c r="Q4" i="104"/>
  <c r="R4" i="104"/>
  <c r="S4" i="104"/>
  <c r="T4" i="104"/>
  <c r="U4" i="104"/>
  <c r="V4" i="104"/>
  <c r="W4" i="104"/>
  <c r="X4" i="104"/>
  <c r="Y4" i="104"/>
  <c r="Z4" i="104"/>
  <c r="AA4" i="104"/>
  <c r="AB4" i="104"/>
  <c r="AC4" i="104"/>
  <c r="AD4" i="104"/>
  <c r="AE4" i="104"/>
  <c r="AF4" i="104"/>
  <c r="AG4" i="104"/>
  <c r="AH4" i="104"/>
  <c r="AI4" i="104"/>
  <c r="AJ4" i="104"/>
  <c r="AK4" i="104"/>
  <c r="AL4" i="104"/>
  <c r="AM4" i="104"/>
  <c r="AN4" i="104"/>
  <c r="AO4" i="104"/>
  <c r="AP4" i="104"/>
  <c r="AQ4" i="104"/>
  <c r="AR4" i="104"/>
  <c r="AS4" i="104"/>
  <c r="AT4" i="104"/>
  <c r="AU4" i="104"/>
  <c r="AV4" i="104"/>
  <c r="AW4" i="104"/>
  <c r="K6" i="104"/>
  <c r="L6" i="104"/>
  <c r="M6" i="104"/>
  <c r="N6" i="104"/>
  <c r="O6" i="104"/>
  <c r="P6" i="104"/>
  <c r="Q6" i="104"/>
  <c r="R6" i="104"/>
  <c r="S6" i="104"/>
  <c r="T6" i="104"/>
  <c r="U6" i="104"/>
  <c r="V6" i="104"/>
  <c r="W6" i="104"/>
  <c r="X6" i="104"/>
  <c r="Y6" i="104"/>
  <c r="Z6" i="104"/>
  <c r="AA6" i="104"/>
  <c r="AB6" i="104"/>
  <c r="AC6" i="104"/>
  <c r="AD6" i="104"/>
  <c r="AE6" i="104"/>
  <c r="AF6" i="104"/>
  <c r="AG6" i="104"/>
  <c r="AH6" i="104"/>
  <c r="AI6" i="104"/>
  <c r="AJ6" i="104"/>
  <c r="AK6" i="104"/>
  <c r="AL6" i="104"/>
  <c r="AM6" i="104"/>
  <c r="AN6" i="104"/>
  <c r="AO6" i="104"/>
  <c r="AP6" i="104"/>
  <c r="AQ6" i="104"/>
  <c r="AR6" i="104"/>
  <c r="AS6" i="104"/>
  <c r="AT6" i="104"/>
  <c r="AU6" i="104"/>
  <c r="AV6" i="104"/>
  <c r="AW6" i="104"/>
  <c r="K50" i="104"/>
  <c r="L50" i="104"/>
  <c r="M50" i="104"/>
  <c r="N50" i="104"/>
  <c r="O50" i="104"/>
  <c r="P50" i="104"/>
  <c r="Q50" i="104"/>
  <c r="R50" i="104"/>
  <c r="S50" i="104"/>
  <c r="T50" i="104"/>
  <c r="U50" i="104"/>
  <c r="V50" i="104"/>
  <c r="W50" i="104"/>
  <c r="X50" i="104"/>
  <c r="Y50" i="104"/>
  <c r="Z50" i="104"/>
  <c r="AA50" i="104"/>
  <c r="AB50" i="104"/>
  <c r="AC50" i="104"/>
  <c r="AD50" i="104"/>
  <c r="AE50" i="104"/>
  <c r="AF50" i="104"/>
  <c r="AG50" i="104"/>
  <c r="AH50" i="104"/>
  <c r="AI50" i="104"/>
  <c r="AJ50" i="104"/>
  <c r="AK50" i="104"/>
  <c r="AL50" i="104"/>
  <c r="AM50" i="104"/>
  <c r="AN50" i="104"/>
  <c r="AO50" i="104"/>
  <c r="AP50" i="104"/>
  <c r="AQ50" i="104"/>
  <c r="AR50" i="104"/>
  <c r="AS50" i="104"/>
  <c r="AT50" i="104"/>
  <c r="AU50" i="104"/>
  <c r="AV50" i="104"/>
  <c r="AW50" i="104"/>
  <c r="K53" i="104"/>
  <c r="L53" i="104"/>
  <c r="M53" i="104"/>
  <c r="N53" i="104"/>
  <c r="O53" i="104"/>
  <c r="P53" i="104"/>
  <c r="Q53" i="104"/>
  <c r="R53" i="104"/>
  <c r="S53" i="104"/>
  <c r="T53" i="104"/>
  <c r="U53" i="104"/>
  <c r="V53" i="104"/>
  <c r="W53" i="104"/>
  <c r="X53" i="104"/>
  <c r="Y53" i="104"/>
  <c r="Z53" i="104"/>
  <c r="AA53" i="104"/>
  <c r="AB53" i="104"/>
  <c r="AC53" i="104"/>
  <c r="AD53" i="104"/>
  <c r="AE53" i="104"/>
  <c r="AF53" i="104"/>
  <c r="AG53" i="104"/>
  <c r="AH53" i="104"/>
  <c r="AI53" i="104"/>
  <c r="AJ53" i="104"/>
  <c r="AK53" i="104"/>
  <c r="AL53" i="104"/>
  <c r="AM53" i="104"/>
  <c r="AN53" i="104"/>
  <c r="AO53" i="104"/>
  <c r="AP53" i="104"/>
  <c r="AQ53" i="104"/>
  <c r="AR53" i="104"/>
  <c r="AS53" i="104"/>
  <c r="AT53" i="104"/>
  <c r="AU53" i="104"/>
  <c r="AV53" i="104"/>
  <c r="AW53" i="104"/>
  <c r="K3" i="114"/>
  <c r="L3" i="114"/>
  <c r="M3" i="114"/>
  <c r="N3" i="114"/>
  <c r="O3" i="114"/>
  <c r="P3" i="114"/>
  <c r="Q3" i="114"/>
  <c r="R3" i="114"/>
  <c r="S3" i="114"/>
  <c r="T3" i="114"/>
  <c r="U3" i="114"/>
  <c r="V3" i="114"/>
  <c r="W3" i="114"/>
  <c r="X3" i="114"/>
  <c r="Y3" i="114"/>
  <c r="Z3" i="114"/>
  <c r="AA3" i="114"/>
  <c r="AB3" i="114"/>
  <c r="AC3" i="114"/>
  <c r="AD3" i="114"/>
  <c r="AE3" i="114"/>
  <c r="AF3" i="114"/>
  <c r="AG3" i="114"/>
  <c r="AH3" i="114"/>
  <c r="AI3" i="114"/>
  <c r="AJ3" i="114"/>
  <c r="AK3" i="114"/>
  <c r="AL3" i="114"/>
  <c r="AM3" i="114"/>
  <c r="AN3" i="114"/>
  <c r="AO3" i="114"/>
  <c r="AP3" i="114"/>
  <c r="AQ3" i="114"/>
  <c r="AR3" i="114"/>
  <c r="AS3" i="114"/>
  <c r="AT3" i="114"/>
  <c r="AU3" i="114"/>
  <c r="AV3" i="114"/>
  <c r="AW3" i="114"/>
  <c r="K4" i="114"/>
  <c r="L4" i="114"/>
  <c r="M4" i="114"/>
  <c r="N4" i="114"/>
  <c r="O4" i="114"/>
  <c r="P4" i="114"/>
  <c r="Q4" i="114"/>
  <c r="R4" i="114"/>
  <c r="S4" i="114"/>
  <c r="T4" i="114"/>
  <c r="U4" i="114"/>
  <c r="V4" i="114"/>
  <c r="W4" i="114"/>
  <c r="X4" i="114"/>
  <c r="Y4" i="114"/>
  <c r="Z4" i="114"/>
  <c r="AA4" i="114"/>
  <c r="AB4" i="114"/>
  <c r="AC4" i="114"/>
  <c r="AD4" i="114"/>
  <c r="AE4" i="114"/>
  <c r="AF4" i="114"/>
  <c r="AG4" i="114"/>
  <c r="AH4" i="114"/>
  <c r="AI4" i="114"/>
  <c r="AJ4" i="114"/>
  <c r="AK4" i="114"/>
  <c r="AL4" i="114"/>
  <c r="AM4" i="114"/>
  <c r="AN4" i="114"/>
  <c r="AO4" i="114"/>
  <c r="AP4" i="114"/>
  <c r="AQ4" i="114"/>
  <c r="AR4" i="114"/>
  <c r="AS4" i="114"/>
  <c r="AT4" i="114"/>
  <c r="AU4" i="114"/>
  <c r="AV4" i="114"/>
  <c r="AW4" i="114"/>
  <c r="K6" i="114"/>
  <c r="L6" i="114"/>
  <c r="M6" i="114"/>
  <c r="N6" i="114"/>
  <c r="O6" i="114"/>
  <c r="P6" i="114"/>
  <c r="Q6" i="114"/>
  <c r="R6" i="114"/>
  <c r="S6" i="114"/>
  <c r="T6" i="114"/>
  <c r="U6" i="114"/>
  <c r="V6" i="114"/>
  <c r="W6" i="114"/>
  <c r="X6" i="114"/>
  <c r="Y6" i="114"/>
  <c r="Z6" i="114"/>
  <c r="AA6" i="114"/>
  <c r="AB6" i="114"/>
  <c r="AC6" i="114"/>
  <c r="AD6" i="114"/>
  <c r="AE6" i="114"/>
  <c r="AF6" i="114"/>
  <c r="AG6" i="114"/>
  <c r="AH6" i="114"/>
  <c r="AI6" i="114"/>
  <c r="AJ6" i="114"/>
  <c r="AK6" i="114"/>
  <c r="AL6" i="114"/>
  <c r="AM6" i="114"/>
  <c r="AN6" i="114"/>
  <c r="AO6" i="114"/>
  <c r="AP6" i="114"/>
  <c r="AQ6" i="114"/>
  <c r="AR6" i="114"/>
  <c r="AS6" i="114"/>
  <c r="AT6" i="114"/>
  <c r="AU6" i="114"/>
  <c r="AV6" i="114"/>
  <c r="AW6" i="114"/>
  <c r="K50" i="114"/>
  <c r="L50" i="114"/>
  <c r="M50" i="114"/>
  <c r="N50" i="114"/>
  <c r="O50" i="114"/>
  <c r="P50" i="114"/>
  <c r="Q50" i="114"/>
  <c r="R50" i="114"/>
  <c r="S50" i="114"/>
  <c r="T50" i="114"/>
  <c r="U50" i="114"/>
  <c r="V50" i="114"/>
  <c r="W50" i="114"/>
  <c r="X50" i="114"/>
  <c r="Y50" i="114"/>
  <c r="Z50" i="114"/>
  <c r="AA50" i="114"/>
  <c r="AB50" i="114"/>
  <c r="AC50" i="114"/>
  <c r="AD50" i="114"/>
  <c r="AE50" i="114"/>
  <c r="AF50" i="114"/>
  <c r="AG50" i="114"/>
  <c r="AH50" i="114"/>
  <c r="AI50" i="114"/>
  <c r="AJ50" i="114"/>
  <c r="AK50" i="114"/>
  <c r="AL50" i="114"/>
  <c r="AM50" i="114"/>
  <c r="AN50" i="114"/>
  <c r="AO50" i="114"/>
  <c r="AP50" i="114"/>
  <c r="AQ50" i="114"/>
  <c r="AR50" i="114"/>
  <c r="AS50" i="114"/>
  <c r="AT50" i="114"/>
  <c r="AU50" i="114"/>
  <c r="AV50" i="114"/>
  <c r="AW50" i="114"/>
  <c r="K53" i="114"/>
  <c r="L53" i="114"/>
  <c r="M53" i="114"/>
  <c r="N53" i="114"/>
  <c r="O53" i="114"/>
  <c r="P53" i="114"/>
  <c r="Q53" i="114"/>
  <c r="R53" i="114"/>
  <c r="S53" i="114"/>
  <c r="T53" i="114"/>
  <c r="U53" i="114"/>
  <c r="V53" i="114"/>
  <c r="W53" i="114"/>
  <c r="X53" i="114"/>
  <c r="Y53" i="114"/>
  <c r="Z53" i="114"/>
  <c r="AA53" i="114"/>
  <c r="AB53" i="114"/>
  <c r="AC53" i="114"/>
  <c r="AD53" i="114"/>
  <c r="AE53" i="114"/>
  <c r="AF53" i="114"/>
  <c r="AG53" i="114"/>
  <c r="AH53" i="114"/>
  <c r="AI53" i="114"/>
  <c r="AJ53" i="114"/>
  <c r="AK53" i="114"/>
  <c r="AL53" i="114"/>
  <c r="AM53" i="114"/>
  <c r="AN53" i="114"/>
  <c r="AO53" i="114"/>
  <c r="AP53" i="114"/>
  <c r="AQ53" i="114"/>
  <c r="AR53" i="114"/>
  <c r="AS53" i="114"/>
  <c r="AT53" i="114"/>
  <c r="AU53" i="114"/>
  <c r="AV53" i="114"/>
  <c r="AW53" i="114"/>
  <c r="AW3" i="99"/>
  <c r="AW4" i="99"/>
  <c r="AW6" i="99"/>
  <c r="AW50" i="99"/>
  <c r="AW53" i="99"/>
  <c r="K3" i="99"/>
  <c r="L3" i="99"/>
  <c r="M3" i="99"/>
  <c r="N3" i="99"/>
  <c r="O3" i="99"/>
  <c r="P3" i="99"/>
  <c r="Q3" i="99"/>
  <c r="R3" i="99"/>
  <c r="S3" i="99"/>
  <c r="T3" i="99"/>
  <c r="U3" i="99"/>
  <c r="V3" i="99"/>
  <c r="W3" i="99"/>
  <c r="X3" i="99"/>
  <c r="Y3" i="99"/>
  <c r="Z3" i="99"/>
  <c r="AA3" i="99"/>
  <c r="AB3" i="99"/>
  <c r="AC3" i="99"/>
  <c r="AD3" i="99"/>
  <c r="AE3" i="99"/>
  <c r="AF3" i="99"/>
  <c r="AG3" i="99"/>
  <c r="AH3" i="99"/>
  <c r="AI3" i="99"/>
  <c r="AJ3" i="99"/>
  <c r="AK3" i="99"/>
  <c r="AL3" i="99"/>
  <c r="AM3" i="99"/>
  <c r="AN3" i="99"/>
  <c r="AO3" i="99"/>
  <c r="AP3" i="99"/>
  <c r="AQ3" i="99"/>
  <c r="AR3" i="99"/>
  <c r="AS3" i="99"/>
  <c r="AT3" i="99"/>
  <c r="AU3" i="99"/>
  <c r="AV3" i="99"/>
  <c r="K4" i="99"/>
  <c r="L4" i="99"/>
  <c r="M4" i="99"/>
  <c r="N4" i="99"/>
  <c r="O4" i="99"/>
  <c r="P4" i="99"/>
  <c r="Q4" i="99"/>
  <c r="R4" i="99"/>
  <c r="S4" i="99"/>
  <c r="T4" i="99"/>
  <c r="U4" i="99"/>
  <c r="V4" i="99"/>
  <c r="W4" i="99"/>
  <c r="X4" i="99"/>
  <c r="Y4" i="99"/>
  <c r="Z4" i="99"/>
  <c r="AA4" i="99"/>
  <c r="AB4" i="99"/>
  <c r="AC4" i="99"/>
  <c r="AD4" i="99"/>
  <c r="AE4" i="99"/>
  <c r="AF4" i="99"/>
  <c r="AG4" i="99"/>
  <c r="AH4" i="99"/>
  <c r="AI4" i="99"/>
  <c r="AJ4" i="99"/>
  <c r="AK4" i="99"/>
  <c r="AL4" i="99"/>
  <c r="AM4" i="99"/>
  <c r="AN4" i="99"/>
  <c r="AO4" i="99"/>
  <c r="AP4" i="99"/>
  <c r="AQ4" i="99"/>
  <c r="AR4" i="99"/>
  <c r="AS4" i="99"/>
  <c r="AT4" i="99"/>
  <c r="AU4" i="99"/>
  <c r="AV4" i="99"/>
  <c r="K6" i="99"/>
  <c r="L6" i="99"/>
  <c r="M6" i="99"/>
  <c r="N6" i="99"/>
  <c r="O6" i="99"/>
  <c r="P6" i="99"/>
  <c r="Q6" i="99"/>
  <c r="R6" i="99"/>
  <c r="S6" i="99"/>
  <c r="T6" i="99"/>
  <c r="U6" i="99"/>
  <c r="V6" i="99"/>
  <c r="W6" i="99"/>
  <c r="X6" i="99"/>
  <c r="Y6" i="99"/>
  <c r="Z6" i="99"/>
  <c r="AA6" i="99"/>
  <c r="AB6" i="99"/>
  <c r="AC6" i="99"/>
  <c r="AD6" i="99"/>
  <c r="AE6" i="99"/>
  <c r="AF6" i="99"/>
  <c r="AG6" i="99"/>
  <c r="AH6" i="99"/>
  <c r="AI6" i="99"/>
  <c r="AJ6" i="99"/>
  <c r="AK6" i="99"/>
  <c r="AL6" i="99"/>
  <c r="AM6" i="99"/>
  <c r="AN6" i="99"/>
  <c r="AO6" i="99"/>
  <c r="AP6" i="99"/>
  <c r="AQ6" i="99"/>
  <c r="AR6" i="99"/>
  <c r="AS6" i="99"/>
  <c r="AT6" i="99"/>
  <c r="AU6" i="99"/>
  <c r="AV6" i="99"/>
  <c r="K50" i="99"/>
  <c r="L50" i="99"/>
  <c r="M50" i="99"/>
  <c r="N50" i="99"/>
  <c r="O50" i="99"/>
  <c r="P50" i="99"/>
  <c r="Q50" i="99"/>
  <c r="R50" i="99"/>
  <c r="S50" i="99"/>
  <c r="T50" i="99"/>
  <c r="U50" i="99"/>
  <c r="V50" i="99"/>
  <c r="W50" i="99"/>
  <c r="X50" i="99"/>
  <c r="Y50" i="99"/>
  <c r="Z50" i="99"/>
  <c r="AA50" i="99"/>
  <c r="AB50" i="99"/>
  <c r="AC50" i="99"/>
  <c r="AD50" i="99"/>
  <c r="AE50" i="99"/>
  <c r="AF50" i="99"/>
  <c r="AG50" i="99"/>
  <c r="AH50" i="99"/>
  <c r="AI50" i="99"/>
  <c r="AJ50" i="99"/>
  <c r="AK50" i="99"/>
  <c r="AL50" i="99"/>
  <c r="AM50" i="99"/>
  <c r="AN50" i="99"/>
  <c r="AO50" i="99"/>
  <c r="AP50" i="99"/>
  <c r="AQ50" i="99"/>
  <c r="AR50" i="99"/>
  <c r="AS50" i="99"/>
  <c r="AT50" i="99"/>
  <c r="AU50" i="99"/>
  <c r="AV50" i="99"/>
  <c r="K53" i="99"/>
  <c r="L53" i="99"/>
  <c r="M53" i="99"/>
  <c r="N53" i="99"/>
  <c r="O53" i="99"/>
  <c r="P53" i="99"/>
  <c r="Q53" i="99"/>
  <c r="R53" i="99"/>
  <c r="S53" i="99"/>
  <c r="T53" i="99"/>
  <c r="U53" i="99"/>
  <c r="V53" i="99"/>
  <c r="W53" i="99"/>
  <c r="X53" i="99"/>
  <c r="Y53" i="99"/>
  <c r="Z53" i="99"/>
  <c r="AA53" i="99"/>
  <c r="AB53" i="99"/>
  <c r="AC53" i="99"/>
  <c r="AD53" i="99"/>
  <c r="AE53" i="99"/>
  <c r="AF53" i="99"/>
  <c r="AG53" i="99"/>
  <c r="AH53" i="99"/>
  <c r="AI53" i="99"/>
  <c r="AJ53" i="99"/>
  <c r="AK53" i="99"/>
  <c r="AL53" i="99"/>
  <c r="AM53" i="99"/>
  <c r="AN53" i="99"/>
  <c r="AO53" i="99"/>
  <c r="AP53" i="99"/>
  <c r="AQ53" i="99"/>
  <c r="AR53" i="99"/>
  <c r="AS53" i="99"/>
  <c r="AT53" i="99"/>
  <c r="AU53" i="99"/>
  <c r="AV53" i="99"/>
  <c r="AL7" i="2"/>
  <c r="AL9" i="2"/>
  <c r="AL10" i="2" s="1"/>
  <c r="AL12" i="2"/>
  <c r="AL15" i="2"/>
  <c r="AL16" i="2" s="1"/>
  <c r="AL18" i="2"/>
  <c r="AL18" i="99" s="1"/>
  <c r="AL21" i="2"/>
  <c r="AL22" i="2" s="1"/>
  <c r="AL24" i="2"/>
  <c r="AL29" i="2"/>
  <c r="AL30" i="2" s="1"/>
  <c r="AL34" i="2"/>
  <c r="AL34" i="99" s="1"/>
  <c r="AL41" i="2"/>
  <c r="AL41" i="99" s="1"/>
  <c r="AL51" i="2"/>
  <c r="AL54" i="2"/>
  <c r="AL54" i="99" s="1"/>
  <c r="O7" i="2"/>
  <c r="O9" i="2"/>
  <c r="O12" i="2"/>
  <c r="O15" i="2"/>
  <c r="O18" i="2"/>
  <c r="O21" i="2"/>
  <c r="O24" i="2"/>
  <c r="O29" i="2"/>
  <c r="O30" i="2" s="1"/>
  <c r="O30" i="104" s="1"/>
  <c r="O34" i="2"/>
  <c r="O41" i="2"/>
  <c r="O51" i="2"/>
  <c r="O51" i="99" s="1"/>
  <c r="O54" i="2"/>
  <c r="O54" i="99" s="1"/>
  <c r="J7" i="2"/>
  <c r="J9" i="2"/>
  <c r="J12" i="2"/>
  <c r="J15" i="2"/>
  <c r="J18" i="2"/>
  <c r="J21" i="2"/>
  <c r="J24" i="2"/>
  <c r="J29" i="2"/>
  <c r="J34" i="2"/>
  <c r="J41" i="2"/>
  <c r="J51" i="2"/>
  <c r="J54" i="2"/>
  <c r="J35" i="2" l="1"/>
  <c r="J34" i="40"/>
  <c r="J34" i="115"/>
  <c r="J34" i="29"/>
  <c r="J34" i="21"/>
  <c r="J34" i="77"/>
  <c r="J34" i="104"/>
  <c r="J34" i="99"/>
  <c r="J34" i="114"/>
  <c r="J7" i="40"/>
  <c r="J7" i="77"/>
  <c r="J7" i="115"/>
  <c r="J7" i="29"/>
  <c r="J7" i="21"/>
  <c r="J7" i="104"/>
  <c r="J7" i="114"/>
  <c r="J7" i="99"/>
  <c r="J55" i="2"/>
  <c r="J56" i="2" s="1"/>
  <c r="J54" i="21"/>
  <c r="J54" i="104"/>
  <c r="J54" i="114"/>
  <c r="J54" i="99"/>
  <c r="J51" i="21"/>
  <c r="J51" i="104"/>
  <c r="J51" i="99"/>
  <c r="J51" i="114"/>
  <c r="J24" i="40"/>
  <c r="J24" i="115"/>
  <c r="J24" i="29"/>
  <c r="J24" i="21"/>
  <c r="J24" i="77"/>
  <c r="J24" i="104"/>
  <c r="J24" i="114"/>
  <c r="J24" i="99"/>
  <c r="J12" i="40"/>
  <c r="J12" i="115"/>
  <c r="J12" i="77"/>
  <c r="J12" i="29"/>
  <c r="J12" i="21"/>
  <c r="J12" i="104"/>
  <c r="J12" i="114"/>
  <c r="J12" i="99"/>
  <c r="B57" i="21"/>
  <c r="B57" i="104"/>
  <c r="B57" i="99"/>
  <c r="B57" i="114"/>
  <c r="J15" i="40"/>
  <c r="J15" i="115"/>
  <c r="J15" i="77"/>
  <c r="J15" i="21"/>
  <c r="J15" i="29"/>
  <c r="J15" i="104"/>
  <c r="J15" i="99"/>
  <c r="J15" i="114"/>
  <c r="J41" i="21"/>
  <c r="J41" i="104"/>
  <c r="J41" i="114"/>
  <c r="J41" i="99"/>
  <c r="J21" i="40"/>
  <c r="J21" i="115"/>
  <c r="J21" i="29"/>
  <c r="J21" i="21"/>
  <c r="J21" i="77"/>
  <c r="J21" i="104"/>
  <c r="J21" i="99"/>
  <c r="J21" i="114"/>
  <c r="J9" i="40"/>
  <c r="J9" i="77"/>
  <c r="J9" i="115"/>
  <c r="J9" i="21"/>
  <c r="J9" i="29"/>
  <c r="J9" i="104"/>
  <c r="J9" i="99"/>
  <c r="J9" i="114"/>
  <c r="B37" i="40"/>
  <c r="B37" i="115"/>
  <c r="B37" i="77"/>
  <c r="B37" i="29"/>
  <c r="B37" i="21"/>
  <c r="B37" i="104"/>
  <c r="B37" i="99"/>
  <c r="B37" i="114"/>
  <c r="B45" i="21"/>
  <c r="B45" i="104"/>
  <c r="B45" i="114"/>
  <c r="B45" i="99"/>
  <c r="C48" i="2"/>
  <c r="C47" i="21"/>
  <c r="C47" i="104"/>
  <c r="C47" i="114"/>
  <c r="C47" i="99"/>
  <c r="J18" i="40"/>
  <c r="J18" i="115"/>
  <c r="J18" i="77"/>
  <c r="J18" i="29"/>
  <c r="J18" i="21"/>
  <c r="J18" i="104"/>
  <c r="J18" i="114"/>
  <c r="J18" i="99"/>
  <c r="J30" i="2"/>
  <c r="J29" i="40"/>
  <c r="J29" i="115"/>
  <c r="J29" i="77"/>
  <c r="J29" i="29"/>
  <c r="J29" i="21"/>
  <c r="J29" i="104"/>
  <c r="J29" i="114"/>
  <c r="J29" i="99"/>
  <c r="D10" i="153"/>
  <c r="D10" i="155"/>
  <c r="D10" i="151"/>
  <c r="D10" i="152" s="1"/>
  <c r="D10" i="154"/>
  <c r="O7" i="104"/>
  <c r="D8" i="153"/>
  <c r="D8" i="155"/>
  <c r="D8" i="151"/>
  <c r="D8" i="152" s="1"/>
  <c r="D8" i="154"/>
  <c r="O12" i="114"/>
  <c r="D13" i="154"/>
  <c r="D13" i="151"/>
  <c r="D13" i="152" s="1"/>
  <c r="D13" i="153"/>
  <c r="D13" i="155"/>
  <c r="AL42" i="2"/>
  <c r="B58" i="2"/>
  <c r="B38" i="2"/>
  <c r="B46" i="2"/>
  <c r="O55" i="2"/>
  <c r="O55" i="104" s="1"/>
  <c r="J31" i="2"/>
  <c r="O41" i="21"/>
  <c r="O41" i="104"/>
  <c r="O41" i="114"/>
  <c r="AL51" i="21"/>
  <c r="AL51" i="104"/>
  <c r="AL51" i="114"/>
  <c r="AA11" i="93"/>
  <c r="AA11" i="92"/>
  <c r="AA11" i="118"/>
  <c r="AA11" i="91"/>
  <c r="AA11" i="94"/>
  <c r="AL10" i="40"/>
  <c r="AL10" i="115"/>
  <c r="AL10" i="77"/>
  <c r="AL10" i="29"/>
  <c r="AL10" i="21"/>
  <c r="AL10" i="104"/>
  <c r="AL10" i="114"/>
  <c r="AL10" i="99"/>
  <c r="O56" i="2"/>
  <c r="O55" i="21"/>
  <c r="O55" i="114"/>
  <c r="O10" i="2"/>
  <c r="O9" i="104"/>
  <c r="O9" i="99"/>
  <c r="O9" i="114"/>
  <c r="AL31" i="2"/>
  <c r="AL30" i="40"/>
  <c r="AL30" i="115"/>
  <c r="AL30" i="77"/>
  <c r="AL30" i="29"/>
  <c r="AL30" i="21"/>
  <c r="AL30" i="104"/>
  <c r="AL30" i="114"/>
  <c r="AA10" i="93"/>
  <c r="AA10" i="92"/>
  <c r="AA10" i="118"/>
  <c r="AA10" i="91"/>
  <c r="AA10" i="94"/>
  <c r="AL9" i="40"/>
  <c r="AL9" i="115"/>
  <c r="AL9" i="77"/>
  <c r="AL9" i="29"/>
  <c r="AL9" i="21"/>
  <c r="AL9" i="104"/>
  <c r="AL9" i="114"/>
  <c r="J22" i="2"/>
  <c r="J13" i="2"/>
  <c r="O54" i="21"/>
  <c r="O54" i="104"/>
  <c r="O54" i="114"/>
  <c r="O18" i="104"/>
  <c r="O18" i="114"/>
  <c r="AL41" i="21"/>
  <c r="AL41" i="104"/>
  <c r="AL41" i="114"/>
  <c r="AL29" i="40"/>
  <c r="AL29" i="115"/>
  <c r="AL29" i="77"/>
  <c r="AL29" i="29"/>
  <c r="AL29" i="21"/>
  <c r="AL29" i="104"/>
  <c r="AL29" i="114"/>
  <c r="AL21" i="40"/>
  <c r="AL21" i="115"/>
  <c r="AL21" i="77"/>
  <c r="AL21" i="29"/>
  <c r="AL21" i="21"/>
  <c r="AL21" i="104"/>
  <c r="AL21" i="114"/>
  <c r="AL21" i="99"/>
  <c r="AL15" i="40"/>
  <c r="AL15" i="115"/>
  <c r="AL15" i="77"/>
  <c r="AL15" i="29"/>
  <c r="AL15" i="21"/>
  <c r="AL15" i="104"/>
  <c r="AL15" i="99"/>
  <c r="AL15" i="114"/>
  <c r="AA8" i="93"/>
  <c r="AA8" i="92"/>
  <c r="AA8" i="118"/>
  <c r="AA8" i="91"/>
  <c r="AA8" i="94"/>
  <c r="AL7" i="40"/>
  <c r="AL7" i="115"/>
  <c r="AL7" i="77"/>
  <c r="AL7" i="29"/>
  <c r="AL7" i="21"/>
  <c r="AL7" i="104"/>
  <c r="AL7" i="114"/>
  <c r="AL7" i="99"/>
  <c r="AL30" i="99"/>
  <c r="O24" i="104"/>
  <c r="O24" i="114"/>
  <c r="AL24" i="40"/>
  <c r="AL24" i="115"/>
  <c r="AL24" i="77"/>
  <c r="AL24" i="29"/>
  <c r="AL24" i="21"/>
  <c r="AL24" i="104"/>
  <c r="AL24" i="114"/>
  <c r="J16" i="2"/>
  <c r="O34" i="99"/>
  <c r="O34" i="104"/>
  <c r="O34" i="114"/>
  <c r="AL43" i="2"/>
  <c r="AL42" i="21"/>
  <c r="AL42" i="104"/>
  <c r="AL42" i="114"/>
  <c r="AL16" i="40"/>
  <c r="AL16" i="115"/>
  <c r="AL16" i="77"/>
  <c r="AL16" i="29"/>
  <c r="AL16" i="21"/>
  <c r="AL16" i="104"/>
  <c r="AL16" i="114"/>
  <c r="AL16" i="99"/>
  <c r="J42" i="2"/>
  <c r="J19" i="2"/>
  <c r="J10" i="2"/>
  <c r="O51" i="21"/>
  <c r="O51" i="104"/>
  <c r="O51" i="114"/>
  <c r="O29" i="104"/>
  <c r="O29" i="114"/>
  <c r="O16" i="2"/>
  <c r="O15" i="104"/>
  <c r="O15" i="114"/>
  <c r="O15" i="99"/>
  <c r="AL55" i="2"/>
  <c r="AL54" i="21"/>
  <c r="AL54" i="104"/>
  <c r="AL54" i="114"/>
  <c r="AL35" i="2"/>
  <c r="AL25" i="2"/>
  <c r="AL19" i="2"/>
  <c r="AL13" i="2"/>
  <c r="AA13" i="93"/>
  <c r="AA13" i="118"/>
  <c r="AA13" i="92"/>
  <c r="AA13" i="91"/>
  <c r="AA13" i="94"/>
  <c r="AL12" i="40"/>
  <c r="AL12" i="115"/>
  <c r="AL12" i="77"/>
  <c r="AL12" i="29"/>
  <c r="AL12" i="21"/>
  <c r="AL12" i="104"/>
  <c r="AL12" i="114"/>
  <c r="AL12" i="99"/>
  <c r="O55" i="99"/>
  <c r="AL51" i="99"/>
  <c r="AL42" i="99"/>
  <c r="O41" i="99"/>
  <c r="AL29" i="99"/>
  <c r="AL24" i="99"/>
  <c r="AL34" i="40"/>
  <c r="AL34" i="115"/>
  <c r="AL34" i="77"/>
  <c r="AL34" i="29"/>
  <c r="AL34" i="21"/>
  <c r="AL34" i="104"/>
  <c r="AL34" i="114"/>
  <c r="AL9" i="99"/>
  <c r="AL18" i="40"/>
  <c r="AL18" i="115"/>
  <c r="AL18" i="77"/>
  <c r="AL18" i="29"/>
  <c r="AL18" i="21"/>
  <c r="AL18" i="104"/>
  <c r="AL18" i="114"/>
  <c r="J25" i="2"/>
  <c r="AL22" i="40"/>
  <c r="AL22" i="115"/>
  <c r="AL22" i="77"/>
  <c r="AL22" i="29"/>
  <c r="AL22" i="21"/>
  <c r="AL22" i="104"/>
  <c r="AL22" i="114"/>
  <c r="AL22" i="99"/>
  <c r="D11" i="93"/>
  <c r="D11" i="92"/>
  <c r="D11" i="91"/>
  <c r="D11" i="94"/>
  <c r="D11" i="118"/>
  <c r="O10" i="40"/>
  <c r="O10" i="115"/>
  <c r="O10" i="77"/>
  <c r="O10" i="29"/>
  <c r="O10" i="21"/>
  <c r="O10" i="99"/>
  <c r="O10" i="104"/>
  <c r="O10" i="114"/>
  <c r="O16" i="40"/>
  <c r="O16" i="115"/>
  <c r="O16" i="77"/>
  <c r="O16" i="29"/>
  <c r="O16" i="21"/>
  <c r="O16" i="99"/>
  <c r="O16" i="104"/>
  <c r="O16" i="114"/>
  <c r="O21" i="40"/>
  <c r="O21" i="115"/>
  <c r="O21" i="77"/>
  <c r="O21" i="29"/>
  <c r="O21" i="21"/>
  <c r="O21" i="99"/>
  <c r="O21" i="114"/>
  <c r="O42" i="2"/>
  <c r="O29" i="40"/>
  <c r="O29" i="115"/>
  <c r="O29" i="77"/>
  <c r="O29" i="29"/>
  <c r="O29" i="21"/>
  <c r="O19" i="2"/>
  <c r="O18" i="40"/>
  <c r="O18" i="115"/>
  <c r="O18" i="77"/>
  <c r="O18" i="29"/>
  <c r="O18" i="21"/>
  <c r="O30" i="99"/>
  <c r="O7" i="99"/>
  <c r="O13" i="2"/>
  <c r="O12" i="40"/>
  <c r="O12" i="115"/>
  <c r="O12" i="77"/>
  <c r="O12" i="29"/>
  <c r="O12" i="21"/>
  <c r="D13" i="92"/>
  <c r="D13" i="91"/>
  <c r="D13" i="94"/>
  <c r="D13" i="118"/>
  <c r="D13" i="93"/>
  <c r="O21" i="104"/>
  <c r="O12" i="104"/>
  <c r="O25" i="2"/>
  <c r="O24" i="40"/>
  <c r="O24" i="115"/>
  <c r="O24" i="77"/>
  <c r="O24" i="29"/>
  <c r="O24" i="21"/>
  <c r="O9" i="40"/>
  <c r="O9" i="115"/>
  <c r="O9" i="77"/>
  <c r="O9" i="29"/>
  <c r="O9" i="21"/>
  <c r="D10" i="92"/>
  <c r="D10" i="91"/>
  <c r="D10" i="94"/>
  <c r="D10" i="93"/>
  <c r="D10" i="118"/>
  <c r="O29" i="99"/>
  <c r="O24" i="99"/>
  <c r="O18" i="99"/>
  <c r="O12" i="99"/>
  <c r="O30" i="114"/>
  <c r="O7" i="114"/>
  <c r="O31" i="2"/>
  <c r="O30" i="21"/>
  <c r="O30" i="40"/>
  <c r="O30" i="115"/>
  <c r="O30" i="77"/>
  <c r="O30" i="29"/>
  <c r="O35" i="2"/>
  <c r="O34" i="40"/>
  <c r="O34" i="115"/>
  <c r="O34" i="77"/>
  <c r="O34" i="29"/>
  <c r="O34" i="21"/>
  <c r="O22" i="2"/>
  <c r="O15" i="40"/>
  <c r="O15" i="115"/>
  <c r="O15" i="77"/>
  <c r="O15" i="29"/>
  <c r="O15" i="21"/>
  <c r="D8" i="118"/>
  <c r="D8" i="93"/>
  <c r="D8" i="92"/>
  <c r="D8" i="91"/>
  <c r="D8" i="94"/>
  <c r="O7" i="40"/>
  <c r="O7" i="115"/>
  <c r="O7" i="77"/>
  <c r="O7" i="29"/>
  <c r="O7" i="21"/>
  <c r="B4" i="165"/>
  <c r="C4" i="165"/>
  <c r="D4" i="165"/>
  <c r="B5" i="165"/>
  <c r="C5" i="165"/>
  <c r="D5" i="165"/>
  <c r="B7" i="165"/>
  <c r="C7" i="165"/>
  <c r="D7" i="165"/>
  <c r="B4" i="164"/>
  <c r="C4" i="164"/>
  <c r="D4" i="164"/>
  <c r="B5" i="164"/>
  <c r="C5" i="164"/>
  <c r="D5" i="164"/>
  <c r="B7" i="164"/>
  <c r="C7" i="164"/>
  <c r="D7" i="164"/>
  <c r="B3" i="163"/>
  <c r="C3" i="163"/>
  <c r="D3" i="163"/>
  <c r="B4" i="163"/>
  <c r="C4" i="163"/>
  <c r="D4" i="163"/>
  <c r="B6" i="163"/>
  <c r="C6" i="163"/>
  <c r="D6" i="163"/>
  <c r="B8" i="125"/>
  <c r="C8" i="125"/>
  <c r="D8" i="125"/>
  <c r="E8" i="125"/>
  <c r="F8" i="125"/>
  <c r="G8" i="125"/>
  <c r="B7" i="97"/>
  <c r="C7" i="97"/>
  <c r="D7" i="97"/>
  <c r="E7" i="97"/>
  <c r="F7" i="97"/>
  <c r="G7" i="97"/>
  <c r="B7" i="95"/>
  <c r="B8" i="96" s="1"/>
  <c r="C7" i="95"/>
  <c r="C8" i="96" s="1"/>
  <c r="D7" i="95"/>
  <c r="D8" i="96" s="1"/>
  <c r="E7" i="95"/>
  <c r="E8" i="96" s="1"/>
  <c r="F7" i="95"/>
  <c r="F8" i="96" s="1"/>
  <c r="G7" i="95"/>
  <c r="G8" i="96" s="1"/>
  <c r="B4" i="98"/>
  <c r="B4" i="95" s="1"/>
  <c r="B5" i="96" s="1"/>
  <c r="B5" i="125" s="1"/>
  <c r="C4" i="98"/>
  <c r="C4" i="97" s="1"/>
  <c r="D4" i="98"/>
  <c r="D4" i="97" s="1"/>
  <c r="E4" i="98"/>
  <c r="E4" i="97" s="1"/>
  <c r="F4" i="98"/>
  <c r="F4" i="97" s="1"/>
  <c r="G4" i="98"/>
  <c r="G4" i="97" s="1"/>
  <c r="B5" i="98"/>
  <c r="B5" i="97" s="1"/>
  <c r="C5" i="98"/>
  <c r="C5" i="97" s="1"/>
  <c r="D5" i="98"/>
  <c r="D5" i="97" s="1"/>
  <c r="E5" i="98"/>
  <c r="E5" i="97" s="1"/>
  <c r="F5" i="98"/>
  <c r="F5" i="97" s="1"/>
  <c r="G5" i="98"/>
  <c r="G5" i="95" s="1"/>
  <c r="G6" i="96" s="1"/>
  <c r="G6" i="125" s="1"/>
  <c r="B7" i="98"/>
  <c r="C7" i="98"/>
  <c r="D7" i="98"/>
  <c r="E7" i="98"/>
  <c r="F7" i="98"/>
  <c r="G7" i="98"/>
  <c r="F54" i="2"/>
  <c r="G54" i="2"/>
  <c r="H54" i="2"/>
  <c r="K54" i="2"/>
  <c r="L54" i="2"/>
  <c r="M54" i="2"/>
  <c r="N54" i="2"/>
  <c r="P54" i="2"/>
  <c r="Q54" i="2"/>
  <c r="R54" i="2"/>
  <c r="S54" i="2"/>
  <c r="T54" i="2"/>
  <c r="U54" i="2"/>
  <c r="V54" i="2"/>
  <c r="W54" i="2"/>
  <c r="X54" i="2"/>
  <c r="Y54" i="2"/>
  <c r="Z54" i="2"/>
  <c r="AA54" i="2"/>
  <c r="AB54" i="2"/>
  <c r="AC54" i="2"/>
  <c r="AD54" i="2"/>
  <c r="AE54" i="2"/>
  <c r="AF54" i="2"/>
  <c r="AG54" i="2"/>
  <c r="AH54" i="2"/>
  <c r="AI54" i="2"/>
  <c r="AJ54" i="2"/>
  <c r="AK54" i="2"/>
  <c r="AM54" i="2"/>
  <c r="AN54" i="2"/>
  <c r="AO54" i="2"/>
  <c r="AP54" i="2"/>
  <c r="AQ54" i="2"/>
  <c r="AQ55" i="2" s="1"/>
  <c r="AR54" i="2"/>
  <c r="AS54" i="2"/>
  <c r="AT54" i="2"/>
  <c r="AU54" i="2"/>
  <c r="AV54" i="2"/>
  <c r="AV55" i="2" s="1"/>
  <c r="AW54" i="2"/>
  <c r="AW55" i="2" s="1"/>
  <c r="F55" i="2"/>
  <c r="G55" i="2"/>
  <c r="H55" i="2"/>
  <c r="K55" i="2"/>
  <c r="L55" i="2"/>
  <c r="M55" i="2"/>
  <c r="N55" i="2"/>
  <c r="P55" i="2"/>
  <c r="Q55" i="2"/>
  <c r="R55" i="2"/>
  <c r="S55" i="2"/>
  <c r="T55" i="2"/>
  <c r="T56" i="2" s="1"/>
  <c r="U55" i="2"/>
  <c r="U56" i="2" s="1"/>
  <c r="V55" i="2"/>
  <c r="W55" i="2"/>
  <c r="X55" i="2"/>
  <c r="Y55" i="2"/>
  <c r="Z55" i="2"/>
  <c r="AA55" i="2"/>
  <c r="AB55" i="2"/>
  <c r="AC55" i="2"/>
  <c r="AD55" i="2"/>
  <c r="AE55" i="2"/>
  <c r="AF55" i="2"/>
  <c r="AG55" i="2"/>
  <c r="AG56" i="2" s="1"/>
  <c r="AH55" i="2"/>
  <c r="AI55" i="2"/>
  <c r="AJ55" i="2"/>
  <c r="AJ56" i="2" s="1"/>
  <c r="AK55" i="2"/>
  <c r="AK56" i="2" s="1"/>
  <c r="AM55" i="2"/>
  <c r="AN55" i="2"/>
  <c r="AN56" i="2" s="1"/>
  <c r="AO55" i="2"/>
  <c r="Q56" i="2"/>
  <c r="E54" i="2"/>
  <c r="D54" i="2"/>
  <c r="D51" i="2"/>
  <c r="H54" i="104" l="1"/>
  <c r="H54" i="21"/>
  <c r="H54" i="114"/>
  <c r="H54" i="99"/>
  <c r="G55" i="21"/>
  <c r="G55" i="104"/>
  <c r="G55" i="114"/>
  <c r="G55" i="99"/>
  <c r="G54" i="21"/>
  <c r="G54" i="114"/>
  <c r="G54" i="104"/>
  <c r="G54" i="99"/>
  <c r="J19" i="40"/>
  <c r="J19" i="115"/>
  <c r="J19" i="29"/>
  <c r="J19" i="21"/>
  <c r="J19" i="77"/>
  <c r="J19" i="104"/>
  <c r="J19" i="114"/>
  <c r="J19" i="99"/>
  <c r="J22" i="40"/>
  <c r="J22" i="115"/>
  <c r="J22" i="29"/>
  <c r="J22" i="21"/>
  <c r="J22" i="77"/>
  <c r="J22" i="104"/>
  <c r="J22" i="114"/>
  <c r="J22" i="99"/>
  <c r="B46" i="21"/>
  <c r="B46" i="104"/>
  <c r="B46" i="99"/>
  <c r="B46" i="114"/>
  <c r="J55" i="21"/>
  <c r="J55" i="104"/>
  <c r="J55" i="114"/>
  <c r="J55" i="99"/>
  <c r="F56" i="2"/>
  <c r="F55" i="21"/>
  <c r="F55" i="104"/>
  <c r="F55" i="114"/>
  <c r="F55" i="99"/>
  <c r="J42" i="21"/>
  <c r="J42" i="104"/>
  <c r="J42" i="99"/>
  <c r="J42" i="114"/>
  <c r="B38" i="40"/>
  <c r="B38" i="115"/>
  <c r="B38" i="29"/>
  <c r="B38" i="77"/>
  <c r="B38" i="21"/>
  <c r="B38" i="104"/>
  <c r="B38" i="99"/>
  <c r="B38" i="114"/>
  <c r="C48" i="21"/>
  <c r="C48" i="104"/>
  <c r="C48" i="114"/>
  <c r="C48" i="99"/>
  <c r="E54" i="21"/>
  <c r="E54" i="104"/>
  <c r="E54" i="114"/>
  <c r="E54" i="99"/>
  <c r="H55" i="21"/>
  <c r="H55" i="104"/>
  <c r="H55" i="114"/>
  <c r="H55" i="99"/>
  <c r="D51" i="21"/>
  <c r="D51" i="104"/>
  <c r="D51" i="114"/>
  <c r="D51" i="99"/>
  <c r="F54" i="21"/>
  <c r="F54" i="104"/>
  <c r="F54" i="114"/>
  <c r="F54" i="99"/>
  <c r="D54" i="104"/>
  <c r="D54" i="21"/>
  <c r="D54" i="114"/>
  <c r="D54" i="99"/>
  <c r="J56" i="21"/>
  <c r="J56" i="104"/>
  <c r="J56" i="114"/>
  <c r="J56" i="99"/>
  <c r="J31" i="40"/>
  <c r="J31" i="115"/>
  <c r="J31" i="29"/>
  <c r="J31" i="21"/>
  <c r="J31" i="77"/>
  <c r="J31" i="104"/>
  <c r="J31" i="114"/>
  <c r="J31" i="99"/>
  <c r="B58" i="21"/>
  <c r="B58" i="104"/>
  <c r="B58" i="114"/>
  <c r="B58" i="99"/>
  <c r="J25" i="40"/>
  <c r="J25" i="115"/>
  <c r="J25" i="77"/>
  <c r="J25" i="29"/>
  <c r="J25" i="21"/>
  <c r="J25" i="104"/>
  <c r="J25" i="114"/>
  <c r="J25" i="99"/>
  <c r="J10" i="40"/>
  <c r="J10" i="77"/>
  <c r="J10" i="115"/>
  <c r="J10" i="29"/>
  <c r="J10" i="21"/>
  <c r="J10" i="104"/>
  <c r="J10" i="114"/>
  <c r="J10" i="99"/>
  <c r="J16" i="40"/>
  <c r="J16" i="115"/>
  <c r="J16" i="77"/>
  <c r="J16" i="21"/>
  <c r="J16" i="29"/>
  <c r="J16" i="104"/>
  <c r="J16" i="114"/>
  <c r="J16" i="99"/>
  <c r="J13" i="40"/>
  <c r="J13" i="77"/>
  <c r="J13" i="115"/>
  <c r="J13" i="29"/>
  <c r="J13" i="21"/>
  <c r="J13" i="104"/>
  <c r="J13" i="114"/>
  <c r="J13" i="99"/>
  <c r="J30" i="40"/>
  <c r="J30" i="115"/>
  <c r="J30" i="77"/>
  <c r="J30" i="29"/>
  <c r="J30" i="21"/>
  <c r="J30" i="104"/>
  <c r="J30" i="114"/>
  <c r="J30" i="99"/>
  <c r="J36" i="2"/>
  <c r="J35" i="40"/>
  <c r="J35" i="115"/>
  <c r="J35" i="77"/>
  <c r="J35" i="29"/>
  <c r="J35" i="21"/>
  <c r="J35" i="104"/>
  <c r="J35" i="114"/>
  <c r="J35" i="99"/>
  <c r="D14" i="153"/>
  <c r="D14" i="155"/>
  <c r="D14" i="151"/>
  <c r="D14" i="152" s="1"/>
  <c r="D14" i="154"/>
  <c r="D11" i="154"/>
  <c r="D11" i="153"/>
  <c r="D11" i="151"/>
  <c r="D11" i="152" s="1"/>
  <c r="D11" i="155"/>
  <c r="D55" i="2"/>
  <c r="B39" i="2"/>
  <c r="B47" i="2"/>
  <c r="AJ56" i="21"/>
  <c r="AJ56" i="114"/>
  <c r="AJ56" i="104"/>
  <c r="AJ56" i="99"/>
  <c r="U56" i="21"/>
  <c r="U56" i="114"/>
  <c r="U56" i="104"/>
  <c r="U56" i="99"/>
  <c r="AW55" i="21"/>
  <c r="AW55" i="104"/>
  <c r="AW55" i="99"/>
  <c r="AW55" i="114"/>
  <c r="B51" i="112"/>
  <c r="B51" i="106"/>
  <c r="AV55" i="21"/>
  <c r="AV55" i="114"/>
  <c r="AV55" i="104"/>
  <c r="AV55" i="99"/>
  <c r="AM55" i="21"/>
  <c r="AM55" i="114"/>
  <c r="AM55" i="104"/>
  <c r="AM55" i="99"/>
  <c r="AH56" i="2"/>
  <c r="AH55" i="21"/>
  <c r="AH55" i="114"/>
  <c r="AH55" i="104"/>
  <c r="AH55" i="99"/>
  <c r="AD55" i="21"/>
  <c r="AD55" i="114"/>
  <c r="AD55" i="104"/>
  <c r="AD55" i="99"/>
  <c r="Z55" i="21"/>
  <c r="Z55" i="114"/>
  <c r="Z55" i="104"/>
  <c r="Z55" i="99"/>
  <c r="V55" i="21"/>
  <c r="V55" i="114"/>
  <c r="V55" i="104"/>
  <c r="V55" i="99"/>
  <c r="R55" i="21"/>
  <c r="R55" i="114"/>
  <c r="R55" i="104"/>
  <c r="R55" i="99"/>
  <c r="M55" i="21"/>
  <c r="M55" i="104"/>
  <c r="M55" i="114"/>
  <c r="M55" i="99"/>
  <c r="AU54" i="21"/>
  <c r="AU54" i="104"/>
  <c r="AU54" i="114"/>
  <c r="AU54" i="99"/>
  <c r="AQ54" i="21"/>
  <c r="AQ54" i="104"/>
  <c r="AQ54" i="114"/>
  <c r="AQ54" i="99"/>
  <c r="AM54" i="21"/>
  <c r="AM54" i="104"/>
  <c r="AM54" i="114"/>
  <c r="AM54" i="99"/>
  <c r="AH54" i="21"/>
  <c r="AH54" i="104"/>
  <c r="AH54" i="114"/>
  <c r="AH54" i="99"/>
  <c r="AD54" i="21"/>
  <c r="AD54" i="104"/>
  <c r="AD54" i="114"/>
  <c r="AD54" i="99"/>
  <c r="Z54" i="21"/>
  <c r="Z54" i="104"/>
  <c r="Z54" i="114"/>
  <c r="Z54" i="99"/>
  <c r="V54" i="21"/>
  <c r="V54" i="104"/>
  <c r="V54" i="114"/>
  <c r="V54" i="99"/>
  <c r="R54" i="21"/>
  <c r="R54" i="104"/>
  <c r="R54" i="114"/>
  <c r="R54" i="99"/>
  <c r="M54" i="21"/>
  <c r="M54" i="114"/>
  <c r="M54" i="104"/>
  <c r="M54" i="99"/>
  <c r="AL36" i="2"/>
  <c r="AL35" i="40"/>
  <c r="AL35" i="115"/>
  <c r="AL35" i="77"/>
  <c r="AL35" i="29"/>
  <c r="AL35" i="21"/>
  <c r="AL35" i="104"/>
  <c r="AL35" i="114"/>
  <c r="AL35" i="99"/>
  <c r="AL56" i="2"/>
  <c r="AL55" i="21"/>
  <c r="AL55" i="114"/>
  <c r="AL55" i="104"/>
  <c r="AL55" i="99"/>
  <c r="AO55" i="21"/>
  <c r="AO55" i="104"/>
  <c r="AO55" i="114"/>
  <c r="AO55" i="99"/>
  <c r="B54" i="112"/>
  <c r="B54" i="106"/>
  <c r="T56" i="21"/>
  <c r="T56" i="114"/>
  <c r="T56" i="104"/>
  <c r="T56" i="99"/>
  <c r="AI55" i="21"/>
  <c r="AI55" i="114"/>
  <c r="AI55" i="104"/>
  <c r="AI55" i="99"/>
  <c r="D56" i="2"/>
  <c r="AW56" i="2"/>
  <c r="AW57" i="2" s="1"/>
  <c r="Q56" i="21"/>
  <c r="Q56" i="114"/>
  <c r="Q56" i="104"/>
  <c r="Q56" i="99"/>
  <c r="AO56" i="2"/>
  <c r="AG56" i="21"/>
  <c r="AG56" i="114"/>
  <c r="AG56" i="104"/>
  <c r="AG56" i="99"/>
  <c r="M56" i="2"/>
  <c r="AQ55" i="21"/>
  <c r="AQ55" i="114"/>
  <c r="AQ55" i="104"/>
  <c r="AQ55" i="99"/>
  <c r="AK55" i="21"/>
  <c r="AK55" i="104"/>
  <c r="AK55" i="114"/>
  <c r="AK55" i="99"/>
  <c r="AG55" i="21"/>
  <c r="AG55" i="104"/>
  <c r="AG55" i="114"/>
  <c r="AG55" i="99"/>
  <c r="AC55" i="21"/>
  <c r="AC55" i="104"/>
  <c r="AC55" i="114"/>
  <c r="AC55" i="99"/>
  <c r="Y55" i="21"/>
  <c r="Y55" i="104"/>
  <c r="Y55" i="114"/>
  <c r="Y55" i="99"/>
  <c r="U55" i="21"/>
  <c r="U55" i="104"/>
  <c r="U55" i="114"/>
  <c r="U55" i="99"/>
  <c r="Q55" i="21"/>
  <c r="Q55" i="104"/>
  <c r="Q55" i="114"/>
  <c r="Q55" i="99"/>
  <c r="L55" i="21"/>
  <c r="L55" i="104"/>
  <c r="L55" i="114"/>
  <c r="L55" i="99"/>
  <c r="AT54" i="21"/>
  <c r="AT54" i="104"/>
  <c r="AT54" i="114"/>
  <c r="AT54" i="99"/>
  <c r="AP54" i="21"/>
  <c r="AP54" i="104"/>
  <c r="AP54" i="114"/>
  <c r="AP54" i="99"/>
  <c r="AK54" i="21"/>
  <c r="AK54" i="114"/>
  <c r="AK54" i="104"/>
  <c r="AK54" i="99"/>
  <c r="AG54" i="21"/>
  <c r="AG54" i="104"/>
  <c r="AG54" i="114"/>
  <c r="AG54" i="99"/>
  <c r="AC54" i="21"/>
  <c r="AC54" i="114"/>
  <c r="AC54" i="104"/>
  <c r="AC54" i="99"/>
  <c r="Y54" i="21"/>
  <c r="Y54" i="104"/>
  <c r="Y54" i="114"/>
  <c r="Y54" i="99"/>
  <c r="U54" i="21"/>
  <c r="U54" i="114"/>
  <c r="U54" i="104"/>
  <c r="U54" i="99"/>
  <c r="Q54" i="21"/>
  <c r="Q54" i="104"/>
  <c r="Q54" i="114"/>
  <c r="Q54" i="99"/>
  <c r="L54" i="21"/>
  <c r="L54" i="104"/>
  <c r="L54" i="114"/>
  <c r="L54" i="99"/>
  <c r="J26" i="2"/>
  <c r="AA14" i="93"/>
  <c r="AA14" i="92"/>
  <c r="AA14" i="118"/>
  <c r="AA14" i="91"/>
  <c r="AA14" i="94"/>
  <c r="AL13" i="40"/>
  <c r="AL13" i="115"/>
  <c r="AL13" i="77"/>
  <c r="AL13" i="29"/>
  <c r="AL13" i="21"/>
  <c r="AL13" i="104"/>
  <c r="AL13" i="114"/>
  <c r="AL13" i="99"/>
  <c r="J43" i="2"/>
  <c r="AL32" i="2"/>
  <c r="AL31" i="40"/>
  <c r="AL31" i="115"/>
  <c r="AL31" i="77"/>
  <c r="AL31" i="29"/>
  <c r="AL31" i="21"/>
  <c r="AL31" i="104"/>
  <c r="AL31" i="114"/>
  <c r="AL31" i="99"/>
  <c r="O57" i="2"/>
  <c r="O56" i="21"/>
  <c r="O56" i="104"/>
  <c r="O56" i="114"/>
  <c r="O56" i="99"/>
  <c r="F57" i="2"/>
  <c r="AJ55" i="21"/>
  <c r="AJ55" i="114"/>
  <c r="AJ55" i="104"/>
  <c r="AJ55" i="99"/>
  <c r="AF55" i="21"/>
  <c r="AF55" i="114"/>
  <c r="AF55" i="104"/>
  <c r="AF55" i="99"/>
  <c r="AB55" i="21"/>
  <c r="AB55" i="114"/>
  <c r="AB55" i="104"/>
  <c r="AB55" i="99"/>
  <c r="X55" i="21"/>
  <c r="X55" i="114"/>
  <c r="X55" i="104"/>
  <c r="X55" i="99"/>
  <c r="T55" i="21"/>
  <c r="T55" i="114"/>
  <c r="T55" i="104"/>
  <c r="T55" i="99"/>
  <c r="P55" i="21"/>
  <c r="P55" i="104"/>
  <c r="P55" i="114"/>
  <c r="P55" i="99"/>
  <c r="K55" i="21"/>
  <c r="K55" i="104"/>
  <c r="K55" i="114"/>
  <c r="K55" i="99"/>
  <c r="AW54" i="21"/>
  <c r="AW54" i="104"/>
  <c r="AW54" i="114"/>
  <c r="AW54" i="99"/>
  <c r="AS54" i="21"/>
  <c r="AS54" i="114"/>
  <c r="AS54" i="104"/>
  <c r="AS54" i="99"/>
  <c r="AO54" i="21"/>
  <c r="AO54" i="104"/>
  <c r="AO54" i="114"/>
  <c r="AO54" i="99"/>
  <c r="AJ54" i="21"/>
  <c r="AJ54" i="104"/>
  <c r="AJ54" i="114"/>
  <c r="AJ54" i="99"/>
  <c r="AF54" i="21"/>
  <c r="AF54" i="104"/>
  <c r="AF54" i="114"/>
  <c r="AF54" i="99"/>
  <c r="AB54" i="21"/>
  <c r="AB54" i="104"/>
  <c r="AB54" i="114"/>
  <c r="AB54" i="99"/>
  <c r="X54" i="21"/>
  <c r="X54" i="104"/>
  <c r="X54" i="114"/>
  <c r="X54" i="99"/>
  <c r="T54" i="21"/>
  <c r="T54" i="104"/>
  <c r="T54" i="114"/>
  <c r="T54" i="99"/>
  <c r="P54" i="21"/>
  <c r="P54" i="104"/>
  <c r="P54" i="114"/>
  <c r="P54" i="99"/>
  <c r="K54" i="21"/>
  <c r="K54" i="104"/>
  <c r="K54" i="114"/>
  <c r="K54" i="99"/>
  <c r="AL19" i="40"/>
  <c r="AL19" i="115"/>
  <c r="AL19" i="77"/>
  <c r="AL19" i="29"/>
  <c r="AL19" i="21"/>
  <c r="AL19" i="104"/>
  <c r="AL19" i="114"/>
  <c r="AL19" i="99"/>
  <c r="J57" i="2"/>
  <c r="AN56" i="21"/>
  <c r="AN56" i="114"/>
  <c r="AN56" i="104"/>
  <c r="AN56" i="99"/>
  <c r="AK56" i="21"/>
  <c r="AK56" i="114"/>
  <c r="AK56" i="104"/>
  <c r="AK56" i="99"/>
  <c r="AN55" i="21"/>
  <c r="AN55" i="114"/>
  <c r="AN55" i="104"/>
  <c r="AN55" i="99"/>
  <c r="AE55" i="21"/>
  <c r="AE55" i="114"/>
  <c r="AE55" i="104"/>
  <c r="AE55" i="99"/>
  <c r="AA56" i="2"/>
  <c r="AA55" i="21"/>
  <c r="AA55" i="114"/>
  <c r="AA55" i="104"/>
  <c r="AA55" i="99"/>
  <c r="W56" i="2"/>
  <c r="W57" i="2" s="1"/>
  <c r="W55" i="21"/>
  <c r="W55" i="114"/>
  <c r="W55" i="104"/>
  <c r="W55" i="99"/>
  <c r="S55" i="21"/>
  <c r="S55" i="114"/>
  <c r="S55" i="104"/>
  <c r="S55" i="99"/>
  <c r="N55" i="21"/>
  <c r="N55" i="114"/>
  <c r="N55" i="104"/>
  <c r="N55" i="99"/>
  <c r="AV54" i="21"/>
  <c r="AV54" i="104"/>
  <c r="AV54" i="114"/>
  <c r="AV54" i="99"/>
  <c r="AR54" i="21"/>
  <c r="AR54" i="104"/>
  <c r="AR54" i="114"/>
  <c r="AR54" i="99"/>
  <c r="AN54" i="21"/>
  <c r="AN54" i="104"/>
  <c r="AN54" i="114"/>
  <c r="AN54" i="99"/>
  <c r="AI54" i="21"/>
  <c r="AI54" i="104"/>
  <c r="AI54" i="114"/>
  <c r="AI54" i="99"/>
  <c r="AE54" i="21"/>
  <c r="AE54" i="104"/>
  <c r="AE54" i="114"/>
  <c r="AE54" i="99"/>
  <c r="AA54" i="21"/>
  <c r="AA54" i="104"/>
  <c r="AA54" i="114"/>
  <c r="AA54" i="99"/>
  <c r="W54" i="21"/>
  <c r="W54" i="104"/>
  <c r="W54" i="114"/>
  <c r="W54" i="99"/>
  <c r="S54" i="21"/>
  <c r="S54" i="104"/>
  <c r="S54" i="114"/>
  <c r="S54" i="99"/>
  <c r="N54" i="21"/>
  <c r="N54" i="104"/>
  <c r="N54" i="114"/>
  <c r="N54" i="99"/>
  <c r="AL26" i="2"/>
  <c r="AL25" i="40"/>
  <c r="AL25" i="115"/>
  <c r="AL25" i="77"/>
  <c r="AL25" i="29"/>
  <c r="AL25" i="21"/>
  <c r="AL25" i="104"/>
  <c r="AL25" i="114"/>
  <c r="AL25" i="99"/>
  <c r="AL44" i="2"/>
  <c r="AL43" i="21"/>
  <c r="AL43" i="104"/>
  <c r="AL43" i="114"/>
  <c r="AL43" i="99"/>
  <c r="J32" i="2"/>
  <c r="O19" i="40"/>
  <c r="O19" i="115"/>
  <c r="O19" i="77"/>
  <c r="O19" i="29"/>
  <c r="O19" i="21"/>
  <c r="O19" i="104"/>
  <c r="O19" i="114"/>
  <c r="O19" i="99"/>
  <c r="O22" i="21"/>
  <c r="O22" i="40"/>
  <c r="O22" i="115"/>
  <c r="O22" i="77"/>
  <c r="O22" i="29"/>
  <c r="O22" i="99"/>
  <c r="O22" i="104"/>
  <c r="O22" i="114"/>
  <c r="D14" i="118"/>
  <c r="D14" i="93"/>
  <c r="D14" i="92"/>
  <c r="D14" i="91"/>
  <c r="D14" i="94"/>
  <c r="O13" i="40"/>
  <c r="O13" i="115"/>
  <c r="O13" i="77"/>
  <c r="O13" i="29"/>
  <c r="O13" i="21"/>
  <c r="O13" i="104"/>
  <c r="O13" i="114"/>
  <c r="O13" i="99"/>
  <c r="O42" i="21"/>
  <c r="O42" i="99"/>
  <c r="O42" i="104"/>
  <c r="O42" i="114"/>
  <c r="O43" i="2"/>
  <c r="O32" i="2"/>
  <c r="O31" i="40"/>
  <c r="O31" i="115"/>
  <c r="O31" i="77"/>
  <c r="O31" i="29"/>
  <c r="O31" i="21"/>
  <c r="O31" i="114"/>
  <c r="O31" i="99"/>
  <c r="O31" i="104"/>
  <c r="O26" i="2"/>
  <c r="O25" i="40"/>
  <c r="O25" i="115"/>
  <c r="O25" i="77"/>
  <c r="O25" i="29"/>
  <c r="O25" i="21"/>
  <c r="O25" i="104"/>
  <c r="O25" i="114"/>
  <c r="O25" i="99"/>
  <c r="O36" i="2"/>
  <c r="O35" i="21"/>
  <c r="O35" i="40"/>
  <c r="O35" i="115"/>
  <c r="O35" i="77"/>
  <c r="O35" i="29"/>
  <c r="O35" i="104"/>
  <c r="O35" i="114"/>
  <c r="O35" i="99"/>
  <c r="AN57" i="2"/>
  <c r="AN58" i="2" s="1"/>
  <c r="AE56" i="2"/>
  <c r="AE57" i="2" s="1"/>
  <c r="H56" i="2"/>
  <c r="AR55" i="2"/>
  <c r="S56" i="2"/>
  <c r="S57" i="2" s="1"/>
  <c r="D57" i="2"/>
  <c r="AI56" i="2"/>
  <c r="AH57" i="2"/>
  <c r="F58" i="2"/>
  <c r="AJ57" i="2"/>
  <c r="U57" i="2"/>
  <c r="E55" i="2"/>
  <c r="AD56" i="2"/>
  <c r="Y56" i="2"/>
  <c r="L56" i="2"/>
  <c r="AV56" i="2"/>
  <c r="AB56" i="2"/>
  <c r="P56" i="2"/>
  <c r="AI57" i="2"/>
  <c r="AC56" i="2"/>
  <c r="X56" i="2"/>
  <c r="H57" i="2"/>
  <c r="AU55" i="2"/>
  <c r="N56" i="2"/>
  <c r="AK57" i="2"/>
  <c r="Q57" i="2"/>
  <c r="AM56" i="2"/>
  <c r="V56" i="2"/>
  <c r="R56" i="2"/>
  <c r="G56" i="2"/>
  <c r="M57" i="2"/>
  <c r="AQ56" i="2"/>
  <c r="AP55" i="2"/>
  <c r="AG57" i="2"/>
  <c r="Z56" i="2"/>
  <c r="AT55" i="2"/>
  <c r="AO57" i="2"/>
  <c r="T57" i="2"/>
  <c r="AF56" i="2"/>
  <c r="K56" i="2"/>
  <c r="AS55" i="2"/>
  <c r="C5" i="95"/>
  <c r="C6" i="96" s="1"/>
  <c r="C6" i="125" s="1"/>
  <c r="G5" i="97"/>
  <c r="B4" i="97"/>
  <c r="F5" i="95"/>
  <c r="F6" i="96" s="1"/>
  <c r="F6" i="125" s="1"/>
  <c r="B5" i="95"/>
  <c r="B6" i="96" s="1"/>
  <c r="B6" i="125" s="1"/>
  <c r="E4" i="95"/>
  <c r="E5" i="96" s="1"/>
  <c r="E5" i="125" s="1"/>
  <c r="F4" i="95"/>
  <c r="F5" i="96" s="1"/>
  <c r="F5" i="125" s="1"/>
  <c r="E5" i="95"/>
  <c r="E6" i="96" s="1"/>
  <c r="E6" i="125" s="1"/>
  <c r="D4" i="95"/>
  <c r="D5" i="96" s="1"/>
  <c r="D5" i="125" s="1"/>
  <c r="D5" i="95"/>
  <c r="D6" i="96" s="1"/>
  <c r="D6" i="125" s="1"/>
  <c r="G4" i="95"/>
  <c r="G5" i="96" s="1"/>
  <c r="G5" i="125" s="1"/>
  <c r="C4" i="95"/>
  <c r="C5" i="96" s="1"/>
  <c r="C5" i="125" s="1"/>
  <c r="AF7" i="2"/>
  <c r="AG7" i="2"/>
  <c r="AH7" i="2"/>
  <c r="AF9" i="2"/>
  <c r="AG9" i="2"/>
  <c r="AH9" i="2"/>
  <c r="AF12" i="2"/>
  <c r="AG12" i="2"/>
  <c r="AH12" i="2"/>
  <c r="AF15" i="2"/>
  <c r="AG15" i="2"/>
  <c r="AH15" i="2"/>
  <c r="AF18" i="2"/>
  <c r="AG18" i="2"/>
  <c r="AH18" i="2"/>
  <c r="AF21" i="2"/>
  <c r="AG21" i="2"/>
  <c r="AH21" i="2"/>
  <c r="AF24" i="2"/>
  <c r="AG24" i="2"/>
  <c r="AH24" i="2"/>
  <c r="AF29" i="2"/>
  <c r="AG29" i="2"/>
  <c r="AH29" i="2"/>
  <c r="AF34" i="2"/>
  <c r="AG34" i="2"/>
  <c r="AH34" i="2"/>
  <c r="AF41" i="2"/>
  <c r="AG41" i="2"/>
  <c r="AH41" i="2"/>
  <c r="AF51" i="2"/>
  <c r="AG51" i="2"/>
  <c r="AH51" i="2"/>
  <c r="AE41" i="2"/>
  <c r="AW51" i="2"/>
  <c r="AV51" i="2"/>
  <c r="AU51" i="2"/>
  <c r="AT51" i="2"/>
  <c r="AS51" i="2"/>
  <c r="AR51" i="2"/>
  <c r="AQ51" i="2"/>
  <c r="AP51" i="2"/>
  <c r="AO51" i="2"/>
  <c r="AN51" i="2"/>
  <c r="AM51" i="2"/>
  <c r="AK51" i="2"/>
  <c r="AJ51" i="2"/>
  <c r="AI51" i="2"/>
  <c r="AE51" i="2"/>
  <c r="N51" i="2"/>
  <c r="P51" i="2"/>
  <c r="Q51" i="2"/>
  <c r="R51" i="2"/>
  <c r="S51" i="2"/>
  <c r="T51" i="2"/>
  <c r="U51" i="2"/>
  <c r="V51" i="2"/>
  <c r="W51" i="2"/>
  <c r="X51" i="2"/>
  <c r="Y51" i="2"/>
  <c r="Z51" i="2"/>
  <c r="AA51" i="2"/>
  <c r="AB51" i="2"/>
  <c r="AC51" i="2"/>
  <c r="AD51" i="2"/>
  <c r="M51" i="2"/>
  <c r="F51" i="2"/>
  <c r="G51" i="2"/>
  <c r="H51" i="2"/>
  <c r="K51" i="2"/>
  <c r="L51" i="2"/>
  <c r="E51" i="2"/>
  <c r="Z9" i="2"/>
  <c r="AA9" i="2"/>
  <c r="AB9" i="2"/>
  <c r="AC9" i="2"/>
  <c r="AD9" i="2"/>
  <c r="Z12" i="2"/>
  <c r="AA12" i="2"/>
  <c r="AB12" i="2"/>
  <c r="AB13" i="2" s="1"/>
  <c r="AC12" i="2"/>
  <c r="AD12" i="2"/>
  <c r="Z15" i="2"/>
  <c r="AA15" i="2"/>
  <c r="AB15" i="2"/>
  <c r="AC15" i="2"/>
  <c r="AD15" i="2"/>
  <c r="Z18" i="2"/>
  <c r="AA18" i="2"/>
  <c r="AB18" i="2"/>
  <c r="AB19" i="2" s="1"/>
  <c r="AC18" i="2"/>
  <c r="AD18" i="2"/>
  <c r="Z21" i="2"/>
  <c r="AA21" i="2"/>
  <c r="AB21" i="2"/>
  <c r="AC21" i="2"/>
  <c r="AD21" i="2"/>
  <c r="Z24" i="2"/>
  <c r="AA24" i="2"/>
  <c r="AB24" i="2"/>
  <c r="AC24" i="2"/>
  <c r="AD24" i="2"/>
  <c r="AB25" i="2"/>
  <c r="Z29" i="2"/>
  <c r="AA29" i="2"/>
  <c r="AB29" i="2"/>
  <c r="AC29" i="2"/>
  <c r="AD29" i="2"/>
  <c r="Z34" i="2"/>
  <c r="AA34" i="2"/>
  <c r="AB34" i="2"/>
  <c r="AB35" i="2" s="1"/>
  <c r="AC34" i="2"/>
  <c r="AD34" i="2"/>
  <c r="Z41" i="2"/>
  <c r="AA41" i="2"/>
  <c r="AB41" i="2"/>
  <c r="AC41" i="2"/>
  <c r="AD41" i="2"/>
  <c r="Z7" i="2"/>
  <c r="AA7" i="2"/>
  <c r="AB7" i="2"/>
  <c r="AC7" i="2"/>
  <c r="AD7" i="2"/>
  <c r="N9" i="2"/>
  <c r="P9" i="2"/>
  <c r="Q9" i="2"/>
  <c r="R9" i="2"/>
  <c r="S9" i="2"/>
  <c r="T9" i="2"/>
  <c r="U9" i="2"/>
  <c r="V9" i="2"/>
  <c r="W9" i="2"/>
  <c r="X9" i="2"/>
  <c r="Q10" i="2"/>
  <c r="N12" i="2"/>
  <c r="P12" i="2"/>
  <c r="Q12" i="2"/>
  <c r="R12" i="2"/>
  <c r="S12" i="2"/>
  <c r="T12" i="2"/>
  <c r="U12" i="2"/>
  <c r="V12" i="2"/>
  <c r="W12" i="2"/>
  <c r="X12" i="2"/>
  <c r="Q13" i="2"/>
  <c r="R13" i="2"/>
  <c r="N15" i="2"/>
  <c r="P15" i="2"/>
  <c r="Q15" i="2"/>
  <c r="R15" i="2"/>
  <c r="S15" i="2"/>
  <c r="T15" i="2"/>
  <c r="U15" i="2"/>
  <c r="V15" i="2"/>
  <c r="V16" i="2" s="1"/>
  <c r="W15" i="2"/>
  <c r="X15" i="2"/>
  <c r="Q16" i="2"/>
  <c r="R16" i="2"/>
  <c r="N18" i="2"/>
  <c r="P18" i="2"/>
  <c r="Q18" i="2"/>
  <c r="R18" i="2"/>
  <c r="S18" i="2"/>
  <c r="T18" i="2"/>
  <c r="U18" i="2"/>
  <c r="V18" i="2"/>
  <c r="W18" i="2"/>
  <c r="X18" i="2"/>
  <c r="Q19" i="2"/>
  <c r="R19" i="2"/>
  <c r="N21" i="2"/>
  <c r="P21" i="2"/>
  <c r="Q21" i="2"/>
  <c r="R21" i="2"/>
  <c r="S21" i="2"/>
  <c r="T21" i="2"/>
  <c r="U21" i="2"/>
  <c r="V21" i="2"/>
  <c r="W21" i="2"/>
  <c r="X21" i="2"/>
  <c r="Q22" i="2"/>
  <c r="N24" i="2"/>
  <c r="P24" i="2"/>
  <c r="Q24" i="2"/>
  <c r="R24" i="2"/>
  <c r="S24" i="2"/>
  <c r="T24" i="2"/>
  <c r="U24" i="2"/>
  <c r="V24" i="2"/>
  <c r="W24" i="2"/>
  <c r="X24" i="2"/>
  <c r="N29" i="2"/>
  <c r="P29" i="2"/>
  <c r="Q29" i="2"/>
  <c r="R29" i="2"/>
  <c r="S29" i="2"/>
  <c r="T29" i="2"/>
  <c r="T30" i="2" s="1"/>
  <c r="U29" i="2"/>
  <c r="V29" i="2"/>
  <c r="W29" i="2"/>
  <c r="X29" i="2"/>
  <c r="N34" i="2"/>
  <c r="P34" i="2"/>
  <c r="Q34" i="2"/>
  <c r="R34" i="2"/>
  <c r="S34" i="2"/>
  <c r="T34" i="2"/>
  <c r="U34" i="2"/>
  <c r="V34" i="2"/>
  <c r="W34" i="2"/>
  <c r="X34" i="2"/>
  <c r="N41" i="2"/>
  <c r="P41" i="2"/>
  <c r="Q41" i="2"/>
  <c r="R41" i="2"/>
  <c r="S41" i="2"/>
  <c r="T41" i="2"/>
  <c r="U41" i="2"/>
  <c r="U42" i="2" s="1"/>
  <c r="V41" i="2"/>
  <c r="V42" i="2" s="1"/>
  <c r="W41" i="2"/>
  <c r="X41" i="2"/>
  <c r="Q42" i="2"/>
  <c r="N21" i="40" l="1"/>
  <c r="N21" i="115"/>
  <c r="N21" i="29"/>
  <c r="N21" i="77"/>
  <c r="N18" i="40"/>
  <c r="N18" i="77"/>
  <c r="N18" i="115"/>
  <c r="N18" i="29"/>
  <c r="N9" i="40"/>
  <c r="N9" i="115"/>
  <c r="N9" i="77"/>
  <c r="N9" i="29"/>
  <c r="E51" i="21"/>
  <c r="E51" i="104"/>
  <c r="E51" i="114"/>
  <c r="E51" i="99"/>
  <c r="G51" i="21"/>
  <c r="G51" i="104"/>
  <c r="G51" i="99"/>
  <c r="G51" i="114"/>
  <c r="F58" i="21"/>
  <c r="F58" i="104"/>
  <c r="F58" i="114"/>
  <c r="F58" i="99"/>
  <c r="J32" i="40"/>
  <c r="J32" i="115"/>
  <c r="J32" i="29"/>
  <c r="J32" i="21"/>
  <c r="J32" i="77"/>
  <c r="J32" i="104"/>
  <c r="J32" i="99"/>
  <c r="J32" i="114"/>
  <c r="J26" i="40"/>
  <c r="J26" i="115"/>
  <c r="J26" i="29"/>
  <c r="J26" i="21"/>
  <c r="J26" i="77"/>
  <c r="J26" i="104"/>
  <c r="J26" i="99"/>
  <c r="J26" i="114"/>
  <c r="D56" i="21"/>
  <c r="D56" i="104"/>
  <c r="D56" i="114"/>
  <c r="D56" i="99"/>
  <c r="N34" i="40"/>
  <c r="N34" i="115"/>
  <c r="N34" i="29"/>
  <c r="N34" i="77"/>
  <c r="N24" i="40"/>
  <c r="N24" i="115"/>
  <c r="N24" i="29"/>
  <c r="N24" i="77"/>
  <c r="N15" i="40"/>
  <c r="N15" i="115"/>
  <c r="N15" i="77"/>
  <c r="N15" i="29"/>
  <c r="N12" i="40"/>
  <c r="N12" i="115"/>
  <c r="N12" i="77"/>
  <c r="N12" i="29"/>
  <c r="F51" i="21"/>
  <c r="F51" i="104"/>
  <c r="F51" i="99"/>
  <c r="F51" i="114"/>
  <c r="E55" i="21"/>
  <c r="E55" i="114"/>
  <c r="E55" i="104"/>
  <c r="E55" i="99"/>
  <c r="F57" i="21"/>
  <c r="F57" i="104"/>
  <c r="F57" i="99"/>
  <c r="F57" i="114"/>
  <c r="J43" i="104"/>
  <c r="J43" i="21"/>
  <c r="J43" i="99"/>
  <c r="J43" i="114"/>
  <c r="B47" i="21"/>
  <c r="B47" i="104"/>
  <c r="B47" i="99"/>
  <c r="B47" i="114"/>
  <c r="J36" i="40"/>
  <c r="J36" i="115"/>
  <c r="J36" i="29"/>
  <c r="J36" i="77"/>
  <c r="J36" i="104"/>
  <c r="J36" i="21"/>
  <c r="J36" i="114"/>
  <c r="J36" i="99"/>
  <c r="J37" i="2"/>
  <c r="F56" i="21"/>
  <c r="F56" i="104"/>
  <c r="F56" i="114"/>
  <c r="F56" i="99"/>
  <c r="H56" i="21"/>
  <c r="H56" i="104"/>
  <c r="H56" i="114"/>
  <c r="H56" i="99"/>
  <c r="J57" i="21"/>
  <c r="J57" i="104"/>
  <c r="J57" i="99"/>
  <c r="J57" i="114"/>
  <c r="B39" i="40"/>
  <c r="B39" i="115"/>
  <c r="B39" i="77"/>
  <c r="B39" i="29"/>
  <c r="B39" i="21"/>
  <c r="B39" i="104"/>
  <c r="B39" i="114"/>
  <c r="B39" i="99"/>
  <c r="N29" i="40"/>
  <c r="N29" i="115"/>
  <c r="N29" i="29"/>
  <c r="N29" i="77"/>
  <c r="H51" i="21"/>
  <c r="H51" i="104"/>
  <c r="H51" i="114"/>
  <c r="H51" i="99"/>
  <c r="G56" i="21"/>
  <c r="G56" i="99"/>
  <c r="G56" i="104"/>
  <c r="G56" i="114"/>
  <c r="H57" i="21"/>
  <c r="H57" i="104"/>
  <c r="H57" i="99"/>
  <c r="H57" i="114"/>
  <c r="D57" i="21"/>
  <c r="D57" i="104"/>
  <c r="D57" i="114"/>
  <c r="D57" i="99"/>
  <c r="D55" i="21"/>
  <c r="D55" i="104"/>
  <c r="D55" i="99"/>
  <c r="D55" i="114"/>
  <c r="F14" i="154"/>
  <c r="F14" i="153"/>
  <c r="F14" i="151"/>
  <c r="F14" i="152" s="1"/>
  <c r="F14" i="155"/>
  <c r="F13" i="153"/>
  <c r="F13" i="155"/>
  <c r="F13" i="151"/>
  <c r="F13" i="152" s="1"/>
  <c r="F13" i="154"/>
  <c r="E10" i="151"/>
  <c r="E10" i="152" s="1"/>
  <c r="E10" i="153"/>
  <c r="E10" i="155"/>
  <c r="E10" i="154"/>
  <c r="E13" i="153"/>
  <c r="E13" i="155"/>
  <c r="E13" i="154"/>
  <c r="E13" i="151"/>
  <c r="E13" i="152" s="1"/>
  <c r="C10" i="154"/>
  <c r="C10" i="153"/>
  <c r="C10" i="155"/>
  <c r="C10" i="151"/>
  <c r="C10" i="152" s="1"/>
  <c r="C13" i="154"/>
  <c r="C13" i="153"/>
  <c r="C13" i="155"/>
  <c r="C13" i="151"/>
  <c r="C13" i="152" s="1"/>
  <c r="R10" i="2"/>
  <c r="F11" i="153"/>
  <c r="F11" i="155"/>
  <c r="F11" i="151"/>
  <c r="F11" i="152" s="1"/>
  <c r="F11" i="154"/>
  <c r="F10" i="154"/>
  <c r="F10" i="153"/>
  <c r="F10" i="151"/>
  <c r="F10" i="152" s="1"/>
  <c r="F10" i="155"/>
  <c r="B48" i="2"/>
  <c r="T30" i="40"/>
  <c r="T30" i="115"/>
  <c r="T30" i="77"/>
  <c r="T30" i="29"/>
  <c r="T30" i="21"/>
  <c r="T30" i="104"/>
  <c r="T30" i="114"/>
  <c r="T30" i="99"/>
  <c r="S57" i="21"/>
  <c r="S57" i="104"/>
  <c r="S57" i="99"/>
  <c r="S57" i="114"/>
  <c r="AN58" i="21"/>
  <c r="AN58" i="114"/>
  <c r="AN58" i="104"/>
  <c r="AN58" i="99"/>
  <c r="G11" i="93"/>
  <c r="G11" i="92"/>
  <c r="G11" i="118"/>
  <c r="G11" i="91"/>
  <c r="G11" i="94"/>
  <c r="R10" i="40"/>
  <c r="R10" i="115"/>
  <c r="R10" i="77"/>
  <c r="R10" i="29"/>
  <c r="R10" i="21"/>
  <c r="R10" i="104"/>
  <c r="R10" i="114"/>
  <c r="R10" i="99"/>
  <c r="AE57" i="21"/>
  <c r="AE57" i="104"/>
  <c r="AE57" i="99"/>
  <c r="AE57" i="114"/>
  <c r="W41" i="21"/>
  <c r="W41" i="104"/>
  <c r="W41" i="114"/>
  <c r="W41" i="99"/>
  <c r="Q34" i="40"/>
  <c r="Q34" i="115"/>
  <c r="Q34" i="77"/>
  <c r="Q34" i="29"/>
  <c r="Q34" i="21"/>
  <c r="Q34" i="104"/>
  <c r="Q34" i="114"/>
  <c r="Q34" i="99"/>
  <c r="V24" i="40"/>
  <c r="V24" i="115"/>
  <c r="V24" i="77"/>
  <c r="V24" i="29"/>
  <c r="V24" i="21"/>
  <c r="V24" i="104"/>
  <c r="V24" i="114"/>
  <c r="V24" i="99"/>
  <c r="Q21" i="40"/>
  <c r="Q21" i="115"/>
  <c r="Q21" i="77"/>
  <c r="Q21" i="29"/>
  <c r="Q21" i="21"/>
  <c r="Q21" i="104"/>
  <c r="Q21" i="114"/>
  <c r="Q21" i="99"/>
  <c r="R18" i="40"/>
  <c r="R18" i="115"/>
  <c r="R18" i="77"/>
  <c r="R18" i="29"/>
  <c r="R18" i="21"/>
  <c r="R18" i="104"/>
  <c r="R18" i="114"/>
  <c r="R18" i="99"/>
  <c r="W15" i="40"/>
  <c r="W15" i="115"/>
  <c r="W15" i="77"/>
  <c r="W15" i="29"/>
  <c r="W15" i="21"/>
  <c r="W15" i="104"/>
  <c r="W15" i="114"/>
  <c r="W15" i="99"/>
  <c r="L13" i="93"/>
  <c r="L13" i="118"/>
  <c r="L13" i="92"/>
  <c r="L13" i="91"/>
  <c r="L13" i="94"/>
  <c r="W12" i="40"/>
  <c r="W12" i="115"/>
  <c r="W12" i="77"/>
  <c r="W12" i="29"/>
  <c r="W12" i="21"/>
  <c r="W12" i="104"/>
  <c r="W12" i="114"/>
  <c r="W12" i="99"/>
  <c r="H10" i="118"/>
  <c r="H10" i="92"/>
  <c r="H10" i="93"/>
  <c r="H10" i="91"/>
  <c r="H10" i="94"/>
  <c r="S9" i="40"/>
  <c r="S9" i="115"/>
  <c r="S9" i="77"/>
  <c r="S9" i="29"/>
  <c r="S9" i="21"/>
  <c r="S9" i="104"/>
  <c r="S9" i="99"/>
  <c r="S9" i="114"/>
  <c r="AB35" i="40"/>
  <c r="AB35" i="115"/>
  <c r="AB35" i="77"/>
  <c r="AB35" i="21"/>
  <c r="AB35" i="29"/>
  <c r="AB35" i="104"/>
  <c r="AB35" i="114"/>
  <c r="AB35" i="99"/>
  <c r="AC21" i="40"/>
  <c r="AC21" i="115"/>
  <c r="AC21" i="77"/>
  <c r="AC21" i="29"/>
  <c r="AC21" i="21"/>
  <c r="AC21" i="104"/>
  <c r="AC21" i="114"/>
  <c r="AC21" i="99"/>
  <c r="Q14" i="93"/>
  <c r="Q14" i="118"/>
  <c r="Q14" i="92"/>
  <c r="Q14" i="91"/>
  <c r="Q14" i="94"/>
  <c r="AB13" i="40"/>
  <c r="AB13" i="115"/>
  <c r="AB13" i="77"/>
  <c r="AB13" i="29"/>
  <c r="AB13" i="21"/>
  <c r="AB13" i="104"/>
  <c r="AB13" i="114"/>
  <c r="AB13" i="99"/>
  <c r="R10" i="93"/>
  <c r="R10" i="91"/>
  <c r="R10" i="118"/>
  <c r="R10" i="92"/>
  <c r="R10" i="94"/>
  <c r="AC9" i="40"/>
  <c r="AC9" i="115"/>
  <c r="AC9" i="77"/>
  <c r="AC9" i="29"/>
  <c r="AC9" i="21"/>
  <c r="AC9" i="104"/>
  <c r="AC9" i="114"/>
  <c r="AC9" i="99"/>
  <c r="AC51" i="21"/>
  <c r="AC51" i="114"/>
  <c r="AC51" i="104"/>
  <c r="AC51" i="99"/>
  <c r="Q51" i="21"/>
  <c r="Q51" i="104"/>
  <c r="Q51" i="114"/>
  <c r="Q51" i="99"/>
  <c r="AR51" i="21"/>
  <c r="AR51" i="104"/>
  <c r="AR51" i="114"/>
  <c r="AR51" i="99"/>
  <c r="AF34" i="40"/>
  <c r="AF34" i="115"/>
  <c r="AF34" i="77"/>
  <c r="AF34" i="29"/>
  <c r="AF34" i="21"/>
  <c r="AF34" i="104"/>
  <c r="AF34" i="114"/>
  <c r="AF34" i="99"/>
  <c r="AF29" i="40"/>
  <c r="AF29" i="115"/>
  <c r="AF29" i="77"/>
  <c r="AF29" i="29"/>
  <c r="AF29" i="21"/>
  <c r="AF29" i="104"/>
  <c r="AF29" i="114"/>
  <c r="AF29" i="99"/>
  <c r="AG15" i="40"/>
  <c r="AG15" i="115"/>
  <c r="AG15" i="77"/>
  <c r="AG15" i="29"/>
  <c r="AG15" i="21"/>
  <c r="AG15" i="104"/>
  <c r="AG15" i="114"/>
  <c r="AG15" i="99"/>
  <c r="V13" i="93"/>
  <c r="V13" i="91"/>
  <c r="V13" i="118"/>
  <c r="V13" i="94"/>
  <c r="V13" i="92"/>
  <c r="AG12" i="40"/>
  <c r="AG12" i="115"/>
  <c r="AG12" i="77"/>
  <c r="AG12" i="29"/>
  <c r="AG12" i="21"/>
  <c r="AG12" i="104"/>
  <c r="AG12" i="114"/>
  <c r="AG12" i="99"/>
  <c r="V41" i="21"/>
  <c r="V41" i="104"/>
  <c r="V41" i="114"/>
  <c r="V41" i="99"/>
  <c r="T35" i="2"/>
  <c r="T36" i="2" s="1"/>
  <c r="T34" i="40"/>
  <c r="T34" i="115"/>
  <c r="T34" i="77"/>
  <c r="T34" i="29"/>
  <c r="T34" i="21"/>
  <c r="T34" i="104"/>
  <c r="T34" i="114"/>
  <c r="T34" i="99"/>
  <c r="N29" i="21"/>
  <c r="N29" i="104"/>
  <c r="N29" i="114"/>
  <c r="N29" i="99"/>
  <c r="X21" i="40"/>
  <c r="X21" i="115"/>
  <c r="X21" i="77"/>
  <c r="X21" i="29"/>
  <c r="X21" i="21"/>
  <c r="X21" i="104"/>
  <c r="X21" i="114"/>
  <c r="X21" i="99"/>
  <c r="Q19" i="40"/>
  <c r="Q19" i="115"/>
  <c r="Q19" i="77"/>
  <c r="Q19" i="29"/>
  <c r="Q19" i="21"/>
  <c r="Q19" i="104"/>
  <c r="Q19" i="114"/>
  <c r="Q19" i="99"/>
  <c r="U18" i="40"/>
  <c r="U18" i="115"/>
  <c r="U18" i="77"/>
  <c r="U18" i="29"/>
  <c r="U18" i="21"/>
  <c r="U18" i="104"/>
  <c r="U18" i="114"/>
  <c r="U18" i="99"/>
  <c r="V15" i="40"/>
  <c r="V15" i="115"/>
  <c r="V15" i="77"/>
  <c r="V15" i="29"/>
  <c r="V15" i="21"/>
  <c r="V15" i="104"/>
  <c r="V15" i="99"/>
  <c r="V15" i="114"/>
  <c r="K13" i="93"/>
  <c r="K13" i="118"/>
  <c r="K13" i="92"/>
  <c r="K13" i="91"/>
  <c r="K13" i="94"/>
  <c r="V12" i="40"/>
  <c r="V12" i="115"/>
  <c r="V12" i="77"/>
  <c r="V12" i="29"/>
  <c r="V12" i="21"/>
  <c r="V12" i="104"/>
  <c r="V12" i="114"/>
  <c r="V12" i="99"/>
  <c r="S8" i="93"/>
  <c r="S8" i="92"/>
  <c r="S8" i="118"/>
  <c r="S8" i="91"/>
  <c r="S8" i="94"/>
  <c r="AD7" i="40"/>
  <c r="AD7" i="115"/>
  <c r="AD7" i="77"/>
  <c r="AD7" i="29"/>
  <c r="AD7" i="21"/>
  <c r="AD7" i="104"/>
  <c r="AD7" i="114"/>
  <c r="AD7" i="99"/>
  <c r="AB41" i="21"/>
  <c r="AB41" i="104"/>
  <c r="AB41" i="114"/>
  <c r="AB41" i="99"/>
  <c r="AB29" i="40"/>
  <c r="AB29" i="115"/>
  <c r="AB29" i="77"/>
  <c r="AB29" i="29"/>
  <c r="AB29" i="21"/>
  <c r="AB29" i="104"/>
  <c r="AB29" i="114"/>
  <c r="AB29" i="99"/>
  <c r="AB21" i="40"/>
  <c r="AB21" i="115"/>
  <c r="AB21" i="77"/>
  <c r="AB21" i="29"/>
  <c r="AB21" i="21"/>
  <c r="AB21" i="104"/>
  <c r="AB21" i="114"/>
  <c r="AB21" i="99"/>
  <c r="AB15" i="40"/>
  <c r="AB15" i="115"/>
  <c r="AB15" i="77"/>
  <c r="AB15" i="29"/>
  <c r="AB15" i="21"/>
  <c r="AB15" i="104"/>
  <c r="AB15" i="114"/>
  <c r="AB15" i="99"/>
  <c r="Q10" i="118"/>
  <c r="Q10" i="91"/>
  <c r="Q10" i="92"/>
  <c r="Q10" i="93"/>
  <c r="Q10" i="94"/>
  <c r="AB9" i="40"/>
  <c r="AB9" i="115"/>
  <c r="AB9" i="77"/>
  <c r="AB9" i="29"/>
  <c r="AB9" i="21"/>
  <c r="AB9" i="104"/>
  <c r="AB9" i="114"/>
  <c r="AB9" i="99"/>
  <c r="P51" i="21"/>
  <c r="P51" i="104"/>
  <c r="P51" i="114"/>
  <c r="P51" i="99"/>
  <c r="AO51" i="21"/>
  <c r="AO51" i="104"/>
  <c r="AO51" i="114"/>
  <c r="AO51" i="99"/>
  <c r="AW51" i="21"/>
  <c r="AW51" i="104"/>
  <c r="AW51" i="114"/>
  <c r="AW51" i="99"/>
  <c r="AF35" i="2"/>
  <c r="AH24" i="40"/>
  <c r="AH24" i="115"/>
  <c r="AH24" i="77"/>
  <c r="AH24" i="29"/>
  <c r="AH24" i="21"/>
  <c r="AH24" i="104"/>
  <c r="AH24" i="114"/>
  <c r="AH24" i="99"/>
  <c r="AG22" i="2"/>
  <c r="AG21" i="40"/>
  <c r="AG21" i="115"/>
  <c r="AG21" i="77"/>
  <c r="AG21" i="29"/>
  <c r="AG21" i="21"/>
  <c r="AG21" i="104"/>
  <c r="AG21" i="114"/>
  <c r="AG21" i="99"/>
  <c r="AF15" i="40"/>
  <c r="AF15" i="115"/>
  <c r="AF15" i="77"/>
  <c r="AF15" i="29"/>
  <c r="AF15" i="21"/>
  <c r="AF15" i="104"/>
  <c r="AF15" i="114"/>
  <c r="AF15" i="99"/>
  <c r="U13" i="93"/>
  <c r="U13" i="92"/>
  <c r="U13" i="91"/>
  <c r="U13" i="118"/>
  <c r="U13" i="94"/>
  <c r="AF12" i="40"/>
  <c r="AF12" i="115"/>
  <c r="AF12" i="77"/>
  <c r="AF12" i="29"/>
  <c r="AF12" i="21"/>
  <c r="AF12" i="104"/>
  <c r="AF12" i="114"/>
  <c r="AF12" i="99"/>
  <c r="W8" i="93"/>
  <c r="W8" i="118"/>
  <c r="W8" i="92"/>
  <c r="W8" i="91"/>
  <c r="W8" i="94"/>
  <c r="AH7" i="40"/>
  <c r="AH7" i="115"/>
  <c r="AH7" i="77"/>
  <c r="AH7" i="21"/>
  <c r="AH7" i="29"/>
  <c r="AH7" i="104"/>
  <c r="AH7" i="114"/>
  <c r="AH7" i="99"/>
  <c r="AC56" i="21"/>
  <c r="AC56" i="114"/>
  <c r="AC56" i="104"/>
  <c r="AC56" i="99"/>
  <c r="AV56" i="21"/>
  <c r="AV56" i="114"/>
  <c r="AV56" i="104"/>
  <c r="AV56" i="99"/>
  <c r="U41" i="21"/>
  <c r="U41" i="104"/>
  <c r="U41" i="114"/>
  <c r="U41" i="99"/>
  <c r="S34" i="40"/>
  <c r="S34" i="115"/>
  <c r="S34" i="77"/>
  <c r="S34" i="29"/>
  <c r="S34" i="21"/>
  <c r="S34" i="104"/>
  <c r="S34" i="114"/>
  <c r="S34" i="99"/>
  <c r="R29" i="40"/>
  <c r="R29" i="115"/>
  <c r="R29" i="77"/>
  <c r="R29" i="29"/>
  <c r="R29" i="21"/>
  <c r="R29" i="104"/>
  <c r="R29" i="114"/>
  <c r="R29" i="99"/>
  <c r="P24" i="40"/>
  <c r="P24" i="115"/>
  <c r="P24" i="77"/>
  <c r="P24" i="29"/>
  <c r="P24" i="21"/>
  <c r="P24" i="104"/>
  <c r="P24" i="99"/>
  <c r="P24" i="114"/>
  <c r="S21" i="40"/>
  <c r="S21" i="115"/>
  <c r="S21" i="77"/>
  <c r="S21" i="29"/>
  <c r="S21" i="21"/>
  <c r="S21" i="104"/>
  <c r="S21" i="114"/>
  <c r="S21" i="99"/>
  <c r="X18" i="40"/>
  <c r="X18" i="115"/>
  <c r="X18" i="77"/>
  <c r="X18" i="29"/>
  <c r="X18" i="21"/>
  <c r="X18" i="104"/>
  <c r="X18" i="114"/>
  <c r="X18" i="99"/>
  <c r="P18" i="40"/>
  <c r="P18" i="115"/>
  <c r="P18" i="77"/>
  <c r="P18" i="29"/>
  <c r="P18" i="21"/>
  <c r="P18" i="104"/>
  <c r="P18" i="114"/>
  <c r="P18" i="99"/>
  <c r="Q15" i="40"/>
  <c r="Q15" i="115"/>
  <c r="Q15" i="77"/>
  <c r="Q15" i="29"/>
  <c r="Q15" i="21"/>
  <c r="Q15" i="104"/>
  <c r="Q15" i="114"/>
  <c r="Q15" i="99"/>
  <c r="F11" i="93"/>
  <c r="F11" i="91"/>
  <c r="F11" i="92"/>
  <c r="F11" i="94"/>
  <c r="F11" i="118"/>
  <c r="Q10" i="40"/>
  <c r="Q10" i="115"/>
  <c r="Q10" i="77"/>
  <c r="Q10" i="29"/>
  <c r="Q10" i="21"/>
  <c r="Q10" i="104"/>
  <c r="Q10" i="114"/>
  <c r="Q10" i="99"/>
  <c r="R8" i="93"/>
  <c r="R8" i="118"/>
  <c r="R8" i="91"/>
  <c r="R8" i="94"/>
  <c r="R8" i="92"/>
  <c r="AC7" i="40"/>
  <c r="AC7" i="115"/>
  <c r="AC7" i="77"/>
  <c r="AC7" i="29"/>
  <c r="AC7" i="21"/>
  <c r="AC7" i="104"/>
  <c r="AC7" i="114"/>
  <c r="AC7" i="99"/>
  <c r="AC34" i="40"/>
  <c r="AC34" i="77"/>
  <c r="AC34" i="115"/>
  <c r="AC34" i="29"/>
  <c r="AC34" i="21"/>
  <c r="AC34" i="104"/>
  <c r="AC34" i="114"/>
  <c r="AC34" i="99"/>
  <c r="AB22" i="2"/>
  <c r="AB16" i="2"/>
  <c r="R13" i="93"/>
  <c r="R13" i="91"/>
  <c r="R13" i="92"/>
  <c r="R13" i="118"/>
  <c r="R13" i="94"/>
  <c r="AC12" i="40"/>
  <c r="AC12" i="115"/>
  <c r="AC12" i="77"/>
  <c r="AC12" i="29"/>
  <c r="AC12" i="21"/>
  <c r="AC12" i="104"/>
  <c r="AC12" i="114"/>
  <c r="AC12" i="99"/>
  <c r="P10" i="118"/>
  <c r="P10" i="92"/>
  <c r="P10" i="91"/>
  <c r="P10" i="93"/>
  <c r="P10" i="94"/>
  <c r="AA9" i="40"/>
  <c r="AA9" i="115"/>
  <c r="AA9" i="77"/>
  <c r="AA9" i="29"/>
  <c r="AA9" i="21"/>
  <c r="AA9" i="104"/>
  <c r="AA9" i="99"/>
  <c r="AA9" i="114"/>
  <c r="M51" i="21"/>
  <c r="M51" i="114"/>
  <c r="M51" i="104"/>
  <c r="M51" i="99"/>
  <c r="W51" i="21"/>
  <c r="W51" i="104"/>
  <c r="W51" i="114"/>
  <c r="W51" i="99"/>
  <c r="N51" i="21"/>
  <c r="N51" i="104"/>
  <c r="N51" i="114"/>
  <c r="N51" i="99"/>
  <c r="AP51" i="21"/>
  <c r="AP51" i="104"/>
  <c r="AP51" i="114"/>
  <c r="AP51" i="99"/>
  <c r="AT51" i="21"/>
  <c r="AT51" i="104"/>
  <c r="AT51" i="114"/>
  <c r="AT51" i="99"/>
  <c r="AH42" i="2"/>
  <c r="AH41" i="21"/>
  <c r="AH41" i="104"/>
  <c r="AH41" i="114"/>
  <c r="AH41" i="99"/>
  <c r="AH34" i="40"/>
  <c r="AH34" i="115"/>
  <c r="AH34" i="77"/>
  <c r="AH34" i="21"/>
  <c r="AH34" i="29"/>
  <c r="AH34" i="104"/>
  <c r="AH34" i="114"/>
  <c r="AH34" i="99"/>
  <c r="AH29" i="40"/>
  <c r="AH29" i="115"/>
  <c r="AH29" i="77"/>
  <c r="AH29" i="29"/>
  <c r="AH29" i="21"/>
  <c r="AH29" i="104"/>
  <c r="AH29" i="114"/>
  <c r="AH29" i="99"/>
  <c r="AG24" i="40"/>
  <c r="AG24" i="115"/>
  <c r="AG24" i="77"/>
  <c r="AG24" i="29"/>
  <c r="AG24" i="21"/>
  <c r="AG24" i="104"/>
  <c r="AG24" i="114"/>
  <c r="AG24" i="99"/>
  <c r="AF21" i="40"/>
  <c r="AF21" i="115"/>
  <c r="AF21" i="77"/>
  <c r="AF21" i="29"/>
  <c r="AF21" i="21"/>
  <c r="AF21" i="104"/>
  <c r="AF21" i="114"/>
  <c r="AF21" i="99"/>
  <c r="AF18" i="40"/>
  <c r="AF18" i="115"/>
  <c r="AF18" i="77"/>
  <c r="AF18" i="29"/>
  <c r="AF18" i="21"/>
  <c r="AF18" i="104"/>
  <c r="AF18" i="114"/>
  <c r="AF18" i="99"/>
  <c r="AF13" i="2"/>
  <c r="W10" i="93"/>
  <c r="W10" i="92"/>
  <c r="W10" i="118"/>
  <c r="W10" i="91"/>
  <c r="W10" i="94"/>
  <c r="AH9" i="40"/>
  <c r="AH9" i="115"/>
  <c r="AH9" i="77"/>
  <c r="AH9" i="29"/>
  <c r="AH9" i="21"/>
  <c r="AH9" i="104"/>
  <c r="AH9" i="114"/>
  <c r="AH9" i="99"/>
  <c r="V8" i="93"/>
  <c r="V8" i="118"/>
  <c r="V8" i="91"/>
  <c r="V8" i="92"/>
  <c r="V8" i="94"/>
  <c r="AG7" i="40"/>
  <c r="AG7" i="115"/>
  <c r="AG7" i="77"/>
  <c r="AG7" i="29"/>
  <c r="AG7" i="21"/>
  <c r="AG7" i="104"/>
  <c r="AG7" i="114"/>
  <c r="AG7" i="99"/>
  <c r="K56" i="21"/>
  <c r="K56" i="104"/>
  <c r="K56" i="114"/>
  <c r="K56" i="99"/>
  <c r="AG57" i="21"/>
  <c r="AG57" i="104"/>
  <c r="AG57" i="114"/>
  <c r="AG57" i="99"/>
  <c r="B55" i="106"/>
  <c r="B55" i="112"/>
  <c r="M57" i="21"/>
  <c r="M57" i="104"/>
  <c r="M57" i="114"/>
  <c r="M57" i="99"/>
  <c r="R56" i="21"/>
  <c r="R56" i="114"/>
  <c r="R56" i="104"/>
  <c r="R56" i="99"/>
  <c r="W57" i="21"/>
  <c r="W57" i="104"/>
  <c r="W57" i="114"/>
  <c r="W57" i="99"/>
  <c r="AI57" i="21"/>
  <c r="AI57" i="104"/>
  <c r="AI57" i="114"/>
  <c r="AI57" i="99"/>
  <c r="L56" i="21"/>
  <c r="L56" i="114"/>
  <c r="L56" i="104"/>
  <c r="L56" i="99"/>
  <c r="AR55" i="21"/>
  <c r="AR55" i="114"/>
  <c r="AR55" i="104"/>
  <c r="AR55" i="99"/>
  <c r="W56" i="21"/>
  <c r="W56" i="104"/>
  <c r="W56" i="114"/>
  <c r="W56" i="99"/>
  <c r="O58" i="2"/>
  <c r="O57" i="21"/>
  <c r="O57" i="104"/>
  <c r="O57" i="114"/>
  <c r="O57" i="99"/>
  <c r="J27" i="2"/>
  <c r="AL57" i="2"/>
  <c r="AL56" i="21"/>
  <c r="AL56" i="114"/>
  <c r="AL56" i="104"/>
  <c r="AL56" i="99"/>
  <c r="V42" i="21"/>
  <c r="V42" i="104"/>
  <c r="V42" i="114"/>
  <c r="V42" i="99"/>
  <c r="N41" i="21"/>
  <c r="N41" i="104"/>
  <c r="N41" i="114"/>
  <c r="N41" i="99"/>
  <c r="X29" i="40"/>
  <c r="X29" i="115"/>
  <c r="X29" i="77"/>
  <c r="X29" i="29"/>
  <c r="X29" i="21"/>
  <c r="X29" i="104"/>
  <c r="X29" i="114"/>
  <c r="X29" i="99"/>
  <c r="P30" i="2"/>
  <c r="P29" i="40"/>
  <c r="P29" i="115"/>
  <c r="P29" i="77"/>
  <c r="P29" i="29"/>
  <c r="P29" i="21"/>
  <c r="P29" i="104"/>
  <c r="P29" i="114"/>
  <c r="P29" i="99"/>
  <c r="U22" i="2"/>
  <c r="U21" i="40"/>
  <c r="U21" i="115"/>
  <c r="U21" i="77"/>
  <c r="U21" i="29"/>
  <c r="U21" i="21"/>
  <c r="U21" i="104"/>
  <c r="U21" i="114"/>
  <c r="U21" i="99"/>
  <c r="V18" i="40"/>
  <c r="V18" i="115"/>
  <c r="V18" i="77"/>
  <c r="V18" i="29"/>
  <c r="V18" i="21"/>
  <c r="V18" i="104"/>
  <c r="V18" i="114"/>
  <c r="V18" i="99"/>
  <c r="N15" i="21"/>
  <c r="N15" i="104"/>
  <c r="N15" i="99"/>
  <c r="N15" i="114"/>
  <c r="H13" i="118"/>
  <c r="H13" i="92"/>
  <c r="H13" i="93"/>
  <c r="H13" i="94"/>
  <c r="H13" i="91"/>
  <c r="S12" i="40"/>
  <c r="S12" i="115"/>
  <c r="S12" i="77"/>
  <c r="S12" i="29"/>
  <c r="S12" i="21"/>
  <c r="S12" i="104"/>
  <c r="S12" i="114"/>
  <c r="S12" i="99"/>
  <c r="C10" i="118"/>
  <c r="C10" i="93"/>
  <c r="C10" i="92"/>
  <c r="C10" i="91"/>
  <c r="C10" i="94"/>
  <c r="N9" i="21"/>
  <c r="N9" i="104"/>
  <c r="N9" i="114"/>
  <c r="N9" i="99"/>
  <c r="AC41" i="21"/>
  <c r="AC41" i="104"/>
  <c r="AC41" i="114"/>
  <c r="AC41" i="99"/>
  <c r="AC29" i="40"/>
  <c r="AC29" i="115"/>
  <c r="AC29" i="77"/>
  <c r="AC29" i="29"/>
  <c r="AC29" i="21"/>
  <c r="AC29" i="104"/>
  <c r="AC29" i="114"/>
  <c r="AC29" i="99"/>
  <c r="AA24" i="40"/>
  <c r="AA24" i="115"/>
  <c r="AA24" i="77"/>
  <c r="AA24" i="29"/>
  <c r="AA24" i="21"/>
  <c r="AA24" i="104"/>
  <c r="AA24" i="114"/>
  <c r="AA24" i="99"/>
  <c r="AA18" i="40"/>
  <c r="AA18" i="115"/>
  <c r="AA18" i="77"/>
  <c r="AA18" i="29"/>
  <c r="AA18" i="21"/>
  <c r="AA18" i="104"/>
  <c r="AA18" i="114"/>
  <c r="AA18" i="99"/>
  <c r="Y51" i="21"/>
  <c r="Y51" i="104"/>
  <c r="Y51" i="114"/>
  <c r="Y51" i="99"/>
  <c r="AI51" i="21"/>
  <c r="AI51" i="104"/>
  <c r="AI51" i="114"/>
  <c r="AI51" i="99"/>
  <c r="AN51" i="21"/>
  <c r="AN51" i="104"/>
  <c r="AN51" i="114"/>
  <c r="AN51" i="99"/>
  <c r="AF41" i="21"/>
  <c r="AF41" i="104"/>
  <c r="AF41" i="114"/>
  <c r="AF41" i="99"/>
  <c r="AH22" i="2"/>
  <c r="AH21" i="40"/>
  <c r="AH21" i="115"/>
  <c r="AH21" i="77"/>
  <c r="AH21" i="29"/>
  <c r="AH21" i="21"/>
  <c r="AH21" i="104"/>
  <c r="AH21" i="114"/>
  <c r="AH21" i="99"/>
  <c r="R41" i="21"/>
  <c r="R41" i="104"/>
  <c r="R41" i="114"/>
  <c r="R41" i="99"/>
  <c r="P35" i="2"/>
  <c r="P36" i="2" s="1"/>
  <c r="P34" i="40"/>
  <c r="P34" i="115"/>
  <c r="P34" i="77"/>
  <c r="P34" i="29"/>
  <c r="P34" i="21"/>
  <c r="P34" i="104"/>
  <c r="P34" i="114"/>
  <c r="P34" i="99"/>
  <c r="S29" i="40"/>
  <c r="S29" i="115"/>
  <c r="S29" i="77"/>
  <c r="S29" i="29"/>
  <c r="S29" i="21"/>
  <c r="S29" i="104"/>
  <c r="S29" i="114"/>
  <c r="S29" i="99"/>
  <c r="Q25" i="2"/>
  <c r="Q24" i="40"/>
  <c r="Q24" i="115"/>
  <c r="Q24" i="77"/>
  <c r="Q24" i="29"/>
  <c r="Q24" i="21"/>
  <c r="Q24" i="104"/>
  <c r="Q24" i="114"/>
  <c r="Q24" i="99"/>
  <c r="P21" i="40"/>
  <c r="P21" i="115"/>
  <c r="P21" i="77"/>
  <c r="P21" i="29"/>
  <c r="P21" i="21"/>
  <c r="P21" i="104"/>
  <c r="P21" i="114"/>
  <c r="P21" i="99"/>
  <c r="R16" i="40"/>
  <c r="R16" i="115"/>
  <c r="R16" i="77"/>
  <c r="R16" i="29"/>
  <c r="R16" i="21"/>
  <c r="R16" i="104"/>
  <c r="R16" i="114"/>
  <c r="R16" i="99"/>
  <c r="R15" i="40"/>
  <c r="R15" i="115"/>
  <c r="R15" i="77"/>
  <c r="R15" i="29"/>
  <c r="R15" i="21"/>
  <c r="R15" i="104"/>
  <c r="R15" i="99"/>
  <c r="R15" i="114"/>
  <c r="G13" i="93"/>
  <c r="G13" i="118"/>
  <c r="G13" i="92"/>
  <c r="G13" i="91"/>
  <c r="G13" i="94"/>
  <c r="R12" i="40"/>
  <c r="R12" i="115"/>
  <c r="R12" i="77"/>
  <c r="R12" i="29"/>
  <c r="R12" i="21"/>
  <c r="R12" i="104"/>
  <c r="R12" i="114"/>
  <c r="R12" i="99"/>
  <c r="V10" i="2"/>
  <c r="K10" i="93"/>
  <c r="K10" i="92"/>
  <c r="K10" i="118"/>
  <c r="K10" i="91"/>
  <c r="K10" i="94"/>
  <c r="V9" i="40"/>
  <c r="V9" i="115"/>
  <c r="V9" i="77"/>
  <c r="V9" i="29"/>
  <c r="V9" i="21"/>
  <c r="V9" i="104"/>
  <c r="V9" i="114"/>
  <c r="V9" i="99"/>
  <c r="O8" i="93"/>
  <c r="O8" i="118"/>
  <c r="O8" i="92"/>
  <c r="O8" i="91"/>
  <c r="O8" i="94"/>
  <c r="Z7" i="40"/>
  <c r="Z7" i="115"/>
  <c r="Z7" i="77"/>
  <c r="Z7" i="21"/>
  <c r="Z7" i="29"/>
  <c r="Z7" i="104"/>
  <c r="Z7" i="114"/>
  <c r="Z7" i="99"/>
  <c r="AD35" i="2"/>
  <c r="AD34" i="40"/>
  <c r="AD34" i="115"/>
  <c r="AD34" i="77"/>
  <c r="AD34" i="29"/>
  <c r="AD34" i="21"/>
  <c r="AD34" i="104"/>
  <c r="AD34" i="114"/>
  <c r="AD34" i="99"/>
  <c r="AD25" i="2"/>
  <c r="AD24" i="40"/>
  <c r="AD24" i="115"/>
  <c r="AD24" i="77"/>
  <c r="AD24" i="29"/>
  <c r="AD24" i="21"/>
  <c r="AD24" i="104"/>
  <c r="AD24" i="114"/>
  <c r="AD24" i="99"/>
  <c r="Z25" i="2"/>
  <c r="Z24" i="40"/>
  <c r="Z24" i="115"/>
  <c r="Z24" i="77"/>
  <c r="Z24" i="29"/>
  <c r="Z24" i="21"/>
  <c r="Z24" i="104"/>
  <c r="Z24" i="114"/>
  <c r="Z24" i="99"/>
  <c r="Z19" i="2"/>
  <c r="Z18" i="40"/>
  <c r="Z18" i="115"/>
  <c r="Z18" i="77"/>
  <c r="Z18" i="29"/>
  <c r="Z18" i="21"/>
  <c r="Z18" i="104"/>
  <c r="Z18" i="114"/>
  <c r="Z18" i="99"/>
  <c r="AD13" i="2"/>
  <c r="S13" i="93"/>
  <c r="S13" i="118"/>
  <c r="S13" i="92"/>
  <c r="S13" i="94"/>
  <c r="S13" i="91"/>
  <c r="AD12" i="40"/>
  <c r="AD12" i="115"/>
  <c r="AD12" i="77"/>
  <c r="AD12" i="29"/>
  <c r="AD12" i="21"/>
  <c r="AD12" i="104"/>
  <c r="AD12" i="114"/>
  <c r="AD12" i="99"/>
  <c r="L51" i="21"/>
  <c r="L51" i="104"/>
  <c r="L51" i="114"/>
  <c r="L51" i="99"/>
  <c r="AB51" i="21"/>
  <c r="AB51" i="104"/>
  <c r="AB51" i="114"/>
  <c r="AB51" i="99"/>
  <c r="T51" i="21"/>
  <c r="T51" i="104"/>
  <c r="T51" i="114"/>
  <c r="T51" i="99"/>
  <c r="AJ51" i="21"/>
  <c r="AJ51" i="104"/>
  <c r="AJ51" i="114"/>
  <c r="AJ51" i="99"/>
  <c r="AS51" i="21"/>
  <c r="AS51" i="114"/>
  <c r="AS51" i="104"/>
  <c r="AS51" i="99"/>
  <c r="AF30" i="2"/>
  <c r="AF31" i="2" s="1"/>
  <c r="AG18" i="40"/>
  <c r="AG18" i="115"/>
  <c r="AG18" i="77"/>
  <c r="AG18" i="29"/>
  <c r="AG18" i="21"/>
  <c r="AG18" i="104"/>
  <c r="AG18" i="114"/>
  <c r="AG18" i="99"/>
  <c r="AS55" i="21"/>
  <c r="AS55" i="104"/>
  <c r="AS55" i="114"/>
  <c r="AS55" i="99"/>
  <c r="Z56" i="21"/>
  <c r="Z56" i="114"/>
  <c r="Z56" i="104"/>
  <c r="Z56" i="99"/>
  <c r="AQ56" i="21"/>
  <c r="AQ56" i="104"/>
  <c r="AQ56" i="114"/>
  <c r="AQ56" i="99"/>
  <c r="AU55" i="21"/>
  <c r="AU55" i="114"/>
  <c r="AU55" i="104"/>
  <c r="AU55" i="99"/>
  <c r="Q42" i="21"/>
  <c r="Q42" i="104"/>
  <c r="Q42" i="114"/>
  <c r="Q42" i="99"/>
  <c r="Q41" i="21"/>
  <c r="Q41" i="104"/>
  <c r="Q41" i="114"/>
  <c r="Q41" i="99"/>
  <c r="W34" i="40"/>
  <c r="W34" i="115"/>
  <c r="W34" i="29"/>
  <c r="W34" i="77"/>
  <c r="W34" i="21"/>
  <c r="W34" i="104"/>
  <c r="W34" i="114"/>
  <c r="W34" i="99"/>
  <c r="N34" i="21"/>
  <c r="N34" i="104"/>
  <c r="N34" i="114"/>
  <c r="N34" i="99"/>
  <c r="V30" i="2"/>
  <c r="V31" i="2" s="1"/>
  <c r="V29" i="40"/>
  <c r="V29" i="115"/>
  <c r="V29" i="77"/>
  <c r="V29" i="29"/>
  <c r="V29" i="21"/>
  <c r="V29" i="104"/>
  <c r="V29" i="114"/>
  <c r="V29" i="99"/>
  <c r="X24" i="40"/>
  <c r="X24" i="115"/>
  <c r="X24" i="77"/>
  <c r="X24" i="29"/>
  <c r="X24" i="21"/>
  <c r="X24" i="104"/>
  <c r="X24" i="99"/>
  <c r="X24" i="114"/>
  <c r="T24" i="40"/>
  <c r="T24" i="115"/>
  <c r="T24" i="77"/>
  <c r="T24" i="29"/>
  <c r="T24" i="21"/>
  <c r="T24" i="104"/>
  <c r="T24" i="99"/>
  <c r="T24" i="114"/>
  <c r="W21" i="40"/>
  <c r="W21" i="115"/>
  <c r="W21" i="77"/>
  <c r="W21" i="29"/>
  <c r="W21" i="21"/>
  <c r="W21" i="104"/>
  <c r="W21" i="114"/>
  <c r="W21" i="99"/>
  <c r="N21" i="21"/>
  <c r="N21" i="104"/>
  <c r="N21" i="114"/>
  <c r="N21" i="99"/>
  <c r="T18" i="40"/>
  <c r="T18" i="115"/>
  <c r="T18" i="77"/>
  <c r="T18" i="29"/>
  <c r="T18" i="21"/>
  <c r="T18" i="104"/>
  <c r="T18" i="114"/>
  <c r="T18" i="99"/>
  <c r="Q16" i="40"/>
  <c r="Q16" i="115"/>
  <c r="Q16" i="77"/>
  <c r="Q16" i="29"/>
  <c r="Q16" i="21"/>
  <c r="Q16" i="104"/>
  <c r="Q16" i="114"/>
  <c r="Q16" i="99"/>
  <c r="U16" i="2"/>
  <c r="U15" i="40"/>
  <c r="U15" i="115"/>
  <c r="U15" i="77"/>
  <c r="U15" i="29"/>
  <c r="U15" i="21"/>
  <c r="U15" i="104"/>
  <c r="U15" i="114"/>
  <c r="U15" i="99"/>
  <c r="F14" i="93"/>
  <c r="F14" i="118"/>
  <c r="F14" i="92"/>
  <c r="F14" i="94"/>
  <c r="F14" i="91"/>
  <c r="Q13" i="40"/>
  <c r="Q13" i="115"/>
  <c r="Q13" i="77"/>
  <c r="Q13" i="29"/>
  <c r="Q13" i="21"/>
  <c r="Q13" i="104"/>
  <c r="Q13" i="114"/>
  <c r="Q13" i="99"/>
  <c r="U13" i="2"/>
  <c r="J13" i="93"/>
  <c r="J13" i="91"/>
  <c r="J13" i="92"/>
  <c r="J13" i="118"/>
  <c r="J13" i="94"/>
  <c r="U12" i="40"/>
  <c r="U12" i="115"/>
  <c r="U12" i="77"/>
  <c r="U12" i="29"/>
  <c r="U12" i="21"/>
  <c r="U12" i="104"/>
  <c r="U12" i="114"/>
  <c r="U12" i="99"/>
  <c r="F13" i="93"/>
  <c r="F13" i="91"/>
  <c r="F13" i="118"/>
  <c r="F13" i="94"/>
  <c r="F13" i="92"/>
  <c r="Q12" i="40"/>
  <c r="Q12" i="115"/>
  <c r="Q12" i="77"/>
  <c r="Q12" i="29"/>
  <c r="Q12" i="21"/>
  <c r="Q12" i="104"/>
  <c r="Q12" i="114"/>
  <c r="Q12" i="99"/>
  <c r="J10" i="93"/>
  <c r="J10" i="91"/>
  <c r="J10" i="92"/>
  <c r="J10" i="94"/>
  <c r="J10" i="118"/>
  <c r="U9" i="40"/>
  <c r="U9" i="115"/>
  <c r="U9" i="77"/>
  <c r="U9" i="29"/>
  <c r="U9" i="21"/>
  <c r="U9" i="104"/>
  <c r="U9" i="114"/>
  <c r="U9" i="99"/>
  <c r="F10" i="93"/>
  <c r="F10" i="118"/>
  <c r="F10" i="91"/>
  <c r="F10" i="94"/>
  <c r="F10" i="92"/>
  <c r="Q9" i="40"/>
  <c r="Q9" i="115"/>
  <c r="Q9" i="29"/>
  <c r="Q9" i="77"/>
  <c r="Q9" i="21"/>
  <c r="Q9" i="104"/>
  <c r="Q9" i="114"/>
  <c r="Q9" i="99"/>
  <c r="AB42" i="2"/>
  <c r="AA41" i="21"/>
  <c r="AA41" i="104"/>
  <c r="AA41" i="114"/>
  <c r="AA41" i="99"/>
  <c r="AB30" i="2"/>
  <c r="AB31" i="2" s="1"/>
  <c r="AA29" i="40"/>
  <c r="AA29" i="115"/>
  <c r="AA29" i="77"/>
  <c r="AA29" i="29"/>
  <c r="AA29" i="21"/>
  <c r="AA29" i="104"/>
  <c r="AA29" i="114"/>
  <c r="AA29" i="99"/>
  <c r="AC24" i="40"/>
  <c r="AC24" i="115"/>
  <c r="AC24" i="77"/>
  <c r="AC24" i="29"/>
  <c r="AC24" i="21"/>
  <c r="AC24" i="104"/>
  <c r="AC24" i="114"/>
  <c r="AC24" i="99"/>
  <c r="AA21" i="40"/>
  <c r="AA21" i="115"/>
  <c r="AA21" i="77"/>
  <c r="AA21" i="29"/>
  <c r="AA21" i="21"/>
  <c r="AA21" i="104"/>
  <c r="AA21" i="114"/>
  <c r="AA21" i="99"/>
  <c r="AC18" i="40"/>
  <c r="AC18" i="115"/>
  <c r="AC18" i="77"/>
  <c r="AC18" i="29"/>
  <c r="AC18" i="21"/>
  <c r="AC18" i="104"/>
  <c r="AC18" i="114"/>
  <c r="AC18" i="99"/>
  <c r="AA15" i="40"/>
  <c r="AA15" i="115"/>
  <c r="AA15" i="77"/>
  <c r="AA15" i="29"/>
  <c r="AA15" i="21"/>
  <c r="AA15" i="104"/>
  <c r="AA15" i="114"/>
  <c r="AA15" i="99"/>
  <c r="AB10" i="2"/>
  <c r="K51" i="21"/>
  <c r="K51" i="104"/>
  <c r="K51" i="114"/>
  <c r="K51" i="99"/>
  <c r="AA51" i="21"/>
  <c r="AA51" i="104"/>
  <c r="AA51" i="114"/>
  <c r="AA51" i="99"/>
  <c r="S51" i="21"/>
  <c r="S51" i="104"/>
  <c r="S51" i="114"/>
  <c r="S51" i="99"/>
  <c r="AK51" i="21"/>
  <c r="AK51" i="114"/>
  <c r="AK51" i="104"/>
  <c r="AK51" i="99"/>
  <c r="AE41" i="21"/>
  <c r="AE41" i="104"/>
  <c r="AE41" i="114"/>
  <c r="AE41" i="99"/>
  <c r="X42" i="2"/>
  <c r="X41" i="21"/>
  <c r="X41" i="104"/>
  <c r="X41" i="114"/>
  <c r="X41" i="99"/>
  <c r="T42" i="2"/>
  <c r="T41" i="21"/>
  <c r="T41" i="114"/>
  <c r="T41" i="104"/>
  <c r="T41" i="99"/>
  <c r="P42" i="2"/>
  <c r="P41" i="21"/>
  <c r="P41" i="104"/>
  <c r="P41" i="114"/>
  <c r="P41" i="99"/>
  <c r="V34" i="40"/>
  <c r="V34" i="115"/>
  <c r="V34" i="77"/>
  <c r="V34" i="29"/>
  <c r="V34" i="21"/>
  <c r="V34" i="104"/>
  <c r="V34" i="114"/>
  <c r="V34" i="99"/>
  <c r="R34" i="40"/>
  <c r="R34" i="115"/>
  <c r="R34" i="77"/>
  <c r="R34" i="21"/>
  <c r="R34" i="29"/>
  <c r="R34" i="104"/>
  <c r="R34" i="114"/>
  <c r="R34" i="99"/>
  <c r="U30" i="2"/>
  <c r="U31" i="2" s="1"/>
  <c r="U29" i="40"/>
  <c r="U29" i="115"/>
  <c r="U29" i="77"/>
  <c r="U29" i="29"/>
  <c r="U29" i="21"/>
  <c r="U29" i="104"/>
  <c r="U29" i="114"/>
  <c r="U29" i="99"/>
  <c r="Q30" i="2"/>
  <c r="Q31" i="2" s="1"/>
  <c r="Q29" i="40"/>
  <c r="Q29" i="77"/>
  <c r="Q29" i="115"/>
  <c r="Q29" i="29"/>
  <c r="Q29" i="21"/>
  <c r="Q29" i="104"/>
  <c r="Q29" i="114"/>
  <c r="Q29" i="99"/>
  <c r="W24" i="40"/>
  <c r="W24" i="115"/>
  <c r="W24" i="77"/>
  <c r="W24" i="29"/>
  <c r="W24" i="21"/>
  <c r="W24" i="104"/>
  <c r="W24" i="114"/>
  <c r="W24" i="99"/>
  <c r="S24" i="40"/>
  <c r="S24" i="115"/>
  <c r="S24" i="77"/>
  <c r="S24" i="29"/>
  <c r="S24" i="21"/>
  <c r="S24" i="104"/>
  <c r="S24" i="114"/>
  <c r="S24" i="99"/>
  <c r="N24" i="21"/>
  <c r="N24" i="104"/>
  <c r="N24" i="114"/>
  <c r="N24" i="99"/>
  <c r="V22" i="2"/>
  <c r="V21" i="40"/>
  <c r="V21" i="115"/>
  <c r="V21" i="77"/>
  <c r="V21" i="29"/>
  <c r="V21" i="21"/>
  <c r="V21" i="104"/>
  <c r="V21" i="114"/>
  <c r="V21" i="99"/>
  <c r="R22" i="2"/>
  <c r="R21" i="40"/>
  <c r="R21" i="115"/>
  <c r="R21" i="77"/>
  <c r="R21" i="29"/>
  <c r="R21" i="21"/>
  <c r="R21" i="104"/>
  <c r="R21" i="114"/>
  <c r="R21" i="99"/>
  <c r="U19" i="2"/>
  <c r="W18" i="40"/>
  <c r="W18" i="115"/>
  <c r="W18" i="77"/>
  <c r="W18" i="29"/>
  <c r="W18" i="21"/>
  <c r="W18" i="104"/>
  <c r="W18" i="114"/>
  <c r="W18" i="99"/>
  <c r="S18" i="40"/>
  <c r="S18" i="115"/>
  <c r="S18" i="77"/>
  <c r="S18" i="29"/>
  <c r="S18" i="21"/>
  <c r="S18" i="104"/>
  <c r="S18" i="114"/>
  <c r="S18" i="99"/>
  <c r="N18" i="21"/>
  <c r="N18" i="104"/>
  <c r="N18" i="114"/>
  <c r="N18" i="99"/>
  <c r="X15" i="40"/>
  <c r="X15" i="115"/>
  <c r="X15" i="77"/>
  <c r="X15" i="29"/>
  <c r="X15" i="21"/>
  <c r="X15" i="104"/>
  <c r="X15" i="114"/>
  <c r="X15" i="99"/>
  <c r="T15" i="40"/>
  <c r="T15" i="115"/>
  <c r="T15" i="77"/>
  <c r="T15" i="29"/>
  <c r="T15" i="21"/>
  <c r="T15" i="104"/>
  <c r="T15" i="114"/>
  <c r="T15" i="99"/>
  <c r="P15" i="40"/>
  <c r="P15" i="115"/>
  <c r="P15" i="77"/>
  <c r="P15" i="29"/>
  <c r="P15" i="21"/>
  <c r="P15" i="104"/>
  <c r="P15" i="114"/>
  <c r="P15" i="99"/>
  <c r="M13" i="93"/>
  <c r="M13" i="92"/>
  <c r="M13" i="118"/>
  <c r="M13" i="91"/>
  <c r="M13" i="94"/>
  <c r="X12" i="40"/>
  <c r="X12" i="115"/>
  <c r="X12" i="77"/>
  <c r="X12" i="29"/>
  <c r="X12" i="21"/>
  <c r="X12" i="104"/>
  <c r="X12" i="114"/>
  <c r="X12" i="99"/>
  <c r="I13" i="92"/>
  <c r="I13" i="118"/>
  <c r="I13" i="91"/>
  <c r="I13" i="93"/>
  <c r="I13" i="94"/>
  <c r="T12" i="40"/>
  <c r="T12" i="115"/>
  <c r="T12" i="77"/>
  <c r="T12" i="29"/>
  <c r="T12" i="21"/>
  <c r="T12" i="104"/>
  <c r="T12" i="114"/>
  <c r="T12" i="99"/>
  <c r="E13" i="91"/>
  <c r="E13" i="93"/>
  <c r="E13" i="92"/>
  <c r="E13" i="118"/>
  <c r="E13" i="94"/>
  <c r="P12" i="40"/>
  <c r="P12" i="115"/>
  <c r="P12" i="77"/>
  <c r="P12" i="29"/>
  <c r="P12" i="21"/>
  <c r="P12" i="104"/>
  <c r="P12" i="114"/>
  <c r="P12" i="99"/>
  <c r="M10" i="118"/>
  <c r="M10" i="91"/>
  <c r="M10" i="93"/>
  <c r="M10" i="92"/>
  <c r="M10" i="94"/>
  <c r="X9" i="40"/>
  <c r="X9" i="115"/>
  <c r="X9" i="77"/>
  <c r="X9" i="21"/>
  <c r="X9" i="29"/>
  <c r="X9" i="104"/>
  <c r="X9" i="114"/>
  <c r="X9" i="99"/>
  <c r="I10" i="118"/>
  <c r="I10" i="91"/>
  <c r="I10" i="92"/>
  <c r="I10" i="93"/>
  <c r="I10" i="94"/>
  <c r="T9" i="40"/>
  <c r="T9" i="115"/>
  <c r="T9" i="77"/>
  <c r="T9" i="29"/>
  <c r="T9" i="21"/>
  <c r="T9" i="104"/>
  <c r="T9" i="114"/>
  <c r="T9" i="99"/>
  <c r="E10" i="118"/>
  <c r="E10" i="91"/>
  <c r="E10" i="93"/>
  <c r="E10" i="92"/>
  <c r="E10" i="94"/>
  <c r="P9" i="40"/>
  <c r="P9" i="115"/>
  <c r="P9" i="77"/>
  <c r="P9" i="21"/>
  <c r="P9" i="29"/>
  <c r="P9" i="104"/>
  <c r="P9" i="114"/>
  <c r="P9" i="99"/>
  <c r="Q8" i="118"/>
  <c r="Q8" i="91"/>
  <c r="Q8" i="93"/>
  <c r="Q8" i="92"/>
  <c r="Q8" i="94"/>
  <c r="AB7" i="40"/>
  <c r="AB7" i="115"/>
  <c r="AB7" i="77"/>
  <c r="AB7" i="29"/>
  <c r="AB7" i="21"/>
  <c r="AB7" i="104"/>
  <c r="AB7" i="114"/>
  <c r="AB7" i="99"/>
  <c r="AD42" i="2"/>
  <c r="AD43" i="2" s="1"/>
  <c r="AD41" i="21"/>
  <c r="AD41" i="104"/>
  <c r="AD41" i="114"/>
  <c r="AD41" i="99"/>
  <c r="Z42" i="2"/>
  <c r="Z41" i="21"/>
  <c r="Z41" i="104"/>
  <c r="Z41" i="114"/>
  <c r="Z41" i="99"/>
  <c r="AB34" i="40"/>
  <c r="AB34" i="115"/>
  <c r="AB34" i="77"/>
  <c r="AB34" i="29"/>
  <c r="AB34" i="21"/>
  <c r="AB34" i="104"/>
  <c r="AB34" i="114"/>
  <c r="AB34" i="99"/>
  <c r="AD30" i="2"/>
  <c r="AD29" i="40"/>
  <c r="AD29" i="115"/>
  <c r="AD29" i="77"/>
  <c r="AD29" i="29"/>
  <c r="AD29" i="21"/>
  <c r="AD29" i="104"/>
  <c r="AD29" i="114"/>
  <c r="AD29" i="99"/>
  <c r="Z30" i="2"/>
  <c r="Z29" i="40"/>
  <c r="Z29" i="115"/>
  <c r="Z29" i="77"/>
  <c r="Z29" i="29"/>
  <c r="Z29" i="21"/>
  <c r="Z29" i="104"/>
  <c r="Z29" i="114"/>
  <c r="Z29" i="99"/>
  <c r="AB24" i="40"/>
  <c r="AB24" i="115"/>
  <c r="AB24" i="77"/>
  <c r="AB24" i="29"/>
  <c r="AB24" i="21"/>
  <c r="AB24" i="104"/>
  <c r="AB24" i="99"/>
  <c r="AB24" i="114"/>
  <c r="AD22" i="2"/>
  <c r="AD21" i="40"/>
  <c r="AD21" i="115"/>
  <c r="AD21" i="77"/>
  <c r="AD21" i="29"/>
  <c r="AD21" i="21"/>
  <c r="AD21" i="104"/>
  <c r="AD21" i="114"/>
  <c r="AD21" i="99"/>
  <c r="Z22" i="2"/>
  <c r="Z21" i="40"/>
  <c r="Z21" i="115"/>
  <c r="Z21" i="77"/>
  <c r="Z21" i="29"/>
  <c r="Z21" i="21"/>
  <c r="Z21" i="104"/>
  <c r="Z21" i="114"/>
  <c r="Z21" i="99"/>
  <c r="AB18" i="40"/>
  <c r="AB18" i="115"/>
  <c r="AB18" i="77"/>
  <c r="AB18" i="29"/>
  <c r="AB18" i="21"/>
  <c r="AB18" i="104"/>
  <c r="AB18" i="114"/>
  <c r="AB18" i="99"/>
  <c r="AD16" i="2"/>
  <c r="AD15" i="40"/>
  <c r="AD15" i="115"/>
  <c r="AD15" i="77"/>
  <c r="AD15" i="29"/>
  <c r="AD15" i="21"/>
  <c r="AD15" i="104"/>
  <c r="AD15" i="99"/>
  <c r="AD15" i="114"/>
  <c r="Z16" i="2"/>
  <c r="Z15" i="40"/>
  <c r="Z15" i="115"/>
  <c r="Z15" i="77"/>
  <c r="Z15" i="29"/>
  <c r="Z15" i="21"/>
  <c r="Z15" i="104"/>
  <c r="Z15" i="99"/>
  <c r="Z15" i="114"/>
  <c r="Q13" i="92"/>
  <c r="Q13" i="93"/>
  <c r="Q13" i="118"/>
  <c r="Q13" i="91"/>
  <c r="Q13" i="94"/>
  <c r="AB12" i="40"/>
  <c r="AB12" i="115"/>
  <c r="AB12" i="77"/>
  <c r="AB12" i="29"/>
  <c r="AB12" i="21"/>
  <c r="AB12" i="104"/>
  <c r="AB12" i="114"/>
  <c r="AB12" i="99"/>
  <c r="AD10" i="2"/>
  <c r="S10" i="93"/>
  <c r="S10" i="92"/>
  <c r="S10" i="91"/>
  <c r="S10" i="118"/>
  <c r="S10" i="94"/>
  <c r="AD9" i="40"/>
  <c r="AD9" i="115"/>
  <c r="AD9" i="77"/>
  <c r="AD9" i="29"/>
  <c r="AD9" i="21"/>
  <c r="AD9" i="104"/>
  <c r="AD9" i="114"/>
  <c r="AD9" i="99"/>
  <c r="Z10" i="2"/>
  <c r="O10" i="93"/>
  <c r="O10" i="92"/>
  <c r="O10" i="118"/>
  <c r="O10" i="91"/>
  <c r="O10" i="94"/>
  <c r="Z9" i="40"/>
  <c r="Z9" i="115"/>
  <c r="Z9" i="77"/>
  <c r="Z9" i="29"/>
  <c r="Z9" i="21"/>
  <c r="Z9" i="104"/>
  <c r="Z9" i="114"/>
  <c r="Z9" i="99"/>
  <c r="AD51" i="21"/>
  <c r="AD51" i="104"/>
  <c r="AD51" i="114"/>
  <c r="AD51" i="99"/>
  <c r="Z51" i="21"/>
  <c r="Z51" i="104"/>
  <c r="Z51" i="114"/>
  <c r="Z51" i="99"/>
  <c r="V51" i="21"/>
  <c r="V51" i="104"/>
  <c r="V51" i="114"/>
  <c r="V51" i="99"/>
  <c r="R51" i="21"/>
  <c r="R51" i="104"/>
  <c r="R51" i="114"/>
  <c r="R51" i="99"/>
  <c r="AE51" i="21"/>
  <c r="AE51" i="104"/>
  <c r="AE51" i="114"/>
  <c r="AE51" i="99"/>
  <c r="AM51" i="21"/>
  <c r="AM51" i="104"/>
  <c r="AM51" i="114"/>
  <c r="AM51" i="99"/>
  <c r="AQ51" i="21"/>
  <c r="AQ51" i="104"/>
  <c r="AQ51" i="114"/>
  <c r="AQ51" i="99"/>
  <c r="AU51" i="21"/>
  <c r="AU51" i="104"/>
  <c r="AU51" i="114"/>
  <c r="AU51" i="99"/>
  <c r="AH51" i="21"/>
  <c r="AH51" i="104"/>
  <c r="AH51" i="114"/>
  <c r="AH51" i="99"/>
  <c r="AG42" i="2"/>
  <c r="AG41" i="21"/>
  <c r="AG41" i="104"/>
  <c r="AG41" i="114"/>
  <c r="AG41" i="99"/>
  <c r="AG34" i="40"/>
  <c r="AG34" i="115"/>
  <c r="AG34" i="77"/>
  <c r="AG34" i="29"/>
  <c r="AG34" i="21"/>
  <c r="AG34" i="104"/>
  <c r="AG34" i="114"/>
  <c r="AG34" i="99"/>
  <c r="AG29" i="40"/>
  <c r="AG29" i="77"/>
  <c r="AG29" i="115"/>
  <c r="AG29" i="29"/>
  <c r="AG29" i="21"/>
  <c r="AG29" i="104"/>
  <c r="AG29" i="114"/>
  <c r="AG29" i="99"/>
  <c r="AF25" i="2"/>
  <c r="AF26" i="2" s="1"/>
  <c r="AF24" i="40"/>
  <c r="AF24" i="115"/>
  <c r="AF24" i="77"/>
  <c r="AF24" i="29"/>
  <c r="AF24" i="21"/>
  <c r="AF24" i="104"/>
  <c r="AF24" i="99"/>
  <c r="AF24" i="114"/>
  <c r="AF19" i="2"/>
  <c r="AH16" i="2"/>
  <c r="AH15" i="40"/>
  <c r="AH15" i="115"/>
  <c r="AH15" i="77"/>
  <c r="AH15" i="29"/>
  <c r="AH15" i="21"/>
  <c r="AH15" i="104"/>
  <c r="AH15" i="99"/>
  <c r="AH15" i="114"/>
  <c r="W13" i="93"/>
  <c r="W13" i="118"/>
  <c r="W13" i="92"/>
  <c r="W13" i="91"/>
  <c r="W13" i="94"/>
  <c r="AH12" i="40"/>
  <c r="AH12" i="115"/>
  <c r="AH12" i="77"/>
  <c r="AH12" i="29"/>
  <c r="AH12" i="21"/>
  <c r="AH12" i="104"/>
  <c r="AH12" i="114"/>
  <c r="AH12" i="99"/>
  <c r="AG10" i="2"/>
  <c r="V10" i="93"/>
  <c r="V10" i="118"/>
  <c r="V10" i="91"/>
  <c r="V10" i="94"/>
  <c r="V10" i="92"/>
  <c r="AG9" i="40"/>
  <c r="AG9" i="115"/>
  <c r="AG9" i="29"/>
  <c r="AG9" i="77"/>
  <c r="AG9" i="21"/>
  <c r="AG9" i="104"/>
  <c r="AG9" i="114"/>
  <c r="AG9" i="99"/>
  <c r="U8" i="118"/>
  <c r="U8" i="91"/>
  <c r="U8" i="92"/>
  <c r="U8" i="93"/>
  <c r="U8" i="94"/>
  <c r="AF7" i="40"/>
  <c r="AF7" i="115"/>
  <c r="AF7" i="77"/>
  <c r="AF7" i="29"/>
  <c r="AF7" i="21"/>
  <c r="AF7" i="104"/>
  <c r="AF7" i="114"/>
  <c r="AF7" i="99"/>
  <c r="AF56" i="21"/>
  <c r="AF56" i="114"/>
  <c r="AF56" i="104"/>
  <c r="AF56" i="99"/>
  <c r="V56" i="21"/>
  <c r="V56" i="114"/>
  <c r="V56" i="104"/>
  <c r="V56" i="99"/>
  <c r="AK57" i="21"/>
  <c r="AK57" i="104"/>
  <c r="AK57" i="114"/>
  <c r="AK57" i="99"/>
  <c r="P56" i="21"/>
  <c r="P56" i="114"/>
  <c r="P56" i="104"/>
  <c r="P56" i="99"/>
  <c r="Y56" i="21"/>
  <c r="Y56" i="114"/>
  <c r="Y56" i="104"/>
  <c r="Y56" i="99"/>
  <c r="AI56" i="21"/>
  <c r="AI56" i="104"/>
  <c r="AI56" i="114"/>
  <c r="AI56" i="99"/>
  <c r="AL45" i="2"/>
  <c r="AL44" i="21"/>
  <c r="AL44" i="104"/>
  <c r="AL44" i="114"/>
  <c r="AL44" i="99"/>
  <c r="AA57" i="2"/>
  <c r="AA56" i="21"/>
  <c r="AA56" i="104"/>
  <c r="AA56" i="114"/>
  <c r="AA56" i="99"/>
  <c r="M56" i="21"/>
  <c r="M56" i="114"/>
  <c r="M56" i="104"/>
  <c r="M56" i="99"/>
  <c r="U35" i="2"/>
  <c r="U34" i="40"/>
  <c r="U34" i="77"/>
  <c r="U34" i="115"/>
  <c r="U34" i="29"/>
  <c r="U34" i="21"/>
  <c r="U34" i="114"/>
  <c r="U34" i="104"/>
  <c r="U34" i="99"/>
  <c r="R24" i="40"/>
  <c r="R24" i="115"/>
  <c r="R24" i="77"/>
  <c r="R24" i="29"/>
  <c r="R24" i="21"/>
  <c r="R24" i="104"/>
  <c r="R24" i="114"/>
  <c r="R24" i="99"/>
  <c r="V16" i="40"/>
  <c r="V16" i="115"/>
  <c r="V16" i="77"/>
  <c r="V16" i="29"/>
  <c r="V16" i="21"/>
  <c r="V16" i="104"/>
  <c r="V16" i="114"/>
  <c r="V16" i="99"/>
  <c r="L10" i="118"/>
  <c r="L10" i="93"/>
  <c r="L10" i="92"/>
  <c r="L10" i="91"/>
  <c r="L10" i="94"/>
  <c r="W9" i="40"/>
  <c r="W9" i="115"/>
  <c r="W9" i="77"/>
  <c r="W9" i="29"/>
  <c r="W9" i="21"/>
  <c r="W9" i="104"/>
  <c r="W9" i="99"/>
  <c r="W9" i="114"/>
  <c r="AB25" i="40"/>
  <c r="AB25" i="115"/>
  <c r="AB25" i="77"/>
  <c r="AB25" i="29"/>
  <c r="AB25" i="21"/>
  <c r="AB25" i="104"/>
  <c r="AB25" i="114"/>
  <c r="AB25" i="99"/>
  <c r="AC15" i="40"/>
  <c r="AC15" i="115"/>
  <c r="AC15" i="77"/>
  <c r="AC15" i="29"/>
  <c r="AC15" i="21"/>
  <c r="AC15" i="104"/>
  <c r="AC15" i="114"/>
  <c r="AC15" i="99"/>
  <c r="AV51" i="21"/>
  <c r="AV51" i="104"/>
  <c r="AV51" i="114"/>
  <c r="AV51" i="99"/>
  <c r="AH18" i="40"/>
  <c r="AH18" i="115"/>
  <c r="AH18" i="77"/>
  <c r="AH18" i="29"/>
  <c r="AH18" i="21"/>
  <c r="AH18" i="104"/>
  <c r="AH18" i="114"/>
  <c r="AH18" i="99"/>
  <c r="U10" i="118"/>
  <c r="U10" i="91"/>
  <c r="U10" i="93"/>
  <c r="U10" i="92"/>
  <c r="U10" i="94"/>
  <c r="AF9" i="40"/>
  <c r="AF9" i="115"/>
  <c r="AF9" i="77"/>
  <c r="AF9" i="21"/>
  <c r="AF9" i="29"/>
  <c r="AF9" i="104"/>
  <c r="AF9" i="114"/>
  <c r="AF9" i="99"/>
  <c r="T57" i="21"/>
  <c r="T57" i="114"/>
  <c r="T57" i="104"/>
  <c r="T57" i="99"/>
  <c r="AT55" i="21"/>
  <c r="AT55" i="114"/>
  <c r="AT55" i="104"/>
  <c r="AT55" i="99"/>
  <c r="AP55" i="21"/>
  <c r="AP55" i="114"/>
  <c r="AP55" i="104"/>
  <c r="AP55" i="99"/>
  <c r="AM56" i="21"/>
  <c r="AM56" i="104"/>
  <c r="AM56" i="114"/>
  <c r="AM56" i="99"/>
  <c r="AW57" i="21"/>
  <c r="AW57" i="104"/>
  <c r="AW57" i="114"/>
  <c r="AW57" i="99"/>
  <c r="N56" i="21"/>
  <c r="N56" i="114"/>
  <c r="N56" i="104"/>
  <c r="N56" i="99"/>
  <c r="X56" i="21"/>
  <c r="X56" i="114"/>
  <c r="X56" i="104"/>
  <c r="X56" i="99"/>
  <c r="AB56" i="21"/>
  <c r="AB56" i="114"/>
  <c r="AB56" i="104"/>
  <c r="AB56" i="99"/>
  <c r="AD56" i="21"/>
  <c r="AD56" i="114"/>
  <c r="AD56" i="104"/>
  <c r="AD56" i="99"/>
  <c r="U57" i="21"/>
  <c r="U57" i="104"/>
  <c r="U57" i="114"/>
  <c r="U57" i="99"/>
  <c r="D58" i="2"/>
  <c r="AE56" i="21"/>
  <c r="AE56" i="104"/>
  <c r="AE56" i="114"/>
  <c r="AE56" i="99"/>
  <c r="AL32" i="40"/>
  <c r="AL32" i="115"/>
  <c r="AL32" i="77"/>
  <c r="AL32" i="29"/>
  <c r="AL32" i="21"/>
  <c r="AL32" i="104"/>
  <c r="AL32" i="114"/>
  <c r="AL32" i="99"/>
  <c r="AO56" i="21"/>
  <c r="AO56" i="114"/>
  <c r="AO56" i="104"/>
  <c r="AO56" i="99"/>
  <c r="AL37" i="2"/>
  <c r="AL36" i="40"/>
  <c r="AL36" i="115"/>
  <c r="AL36" i="77"/>
  <c r="AL36" i="21"/>
  <c r="AL36" i="29"/>
  <c r="AL36" i="104"/>
  <c r="AL36" i="114"/>
  <c r="AL36" i="99"/>
  <c r="S41" i="21"/>
  <c r="S41" i="104"/>
  <c r="S41" i="114"/>
  <c r="S41" i="99"/>
  <c r="T29" i="40"/>
  <c r="T29" i="115"/>
  <c r="T29" i="77"/>
  <c r="T29" i="29"/>
  <c r="T29" i="21"/>
  <c r="T29" i="104"/>
  <c r="T29" i="114"/>
  <c r="T29" i="99"/>
  <c r="Q22" i="40"/>
  <c r="Q22" i="115"/>
  <c r="Q22" i="77"/>
  <c r="Q22" i="29"/>
  <c r="Q22" i="21"/>
  <c r="Q22" i="104"/>
  <c r="Q22" i="114"/>
  <c r="Q22" i="99"/>
  <c r="R19" i="40"/>
  <c r="R19" i="115"/>
  <c r="R19" i="77"/>
  <c r="R19" i="29"/>
  <c r="R19" i="21"/>
  <c r="R19" i="104"/>
  <c r="R19" i="114"/>
  <c r="R19" i="99"/>
  <c r="S15" i="40"/>
  <c r="S15" i="115"/>
  <c r="S15" i="77"/>
  <c r="S15" i="29"/>
  <c r="S15" i="21"/>
  <c r="S15" i="104"/>
  <c r="S15" i="114"/>
  <c r="S15" i="99"/>
  <c r="C13" i="93"/>
  <c r="C13" i="118"/>
  <c r="C13" i="92"/>
  <c r="C13" i="91"/>
  <c r="C13" i="94"/>
  <c r="N12" i="21"/>
  <c r="N12" i="104"/>
  <c r="N12" i="114"/>
  <c r="N12" i="99"/>
  <c r="P8" i="93"/>
  <c r="P8" i="118"/>
  <c r="P8" i="92"/>
  <c r="P8" i="91"/>
  <c r="P8" i="94"/>
  <c r="AA7" i="40"/>
  <c r="AA7" i="115"/>
  <c r="AA7" i="77"/>
  <c r="AA7" i="29"/>
  <c r="AA7" i="21"/>
  <c r="AA7" i="104"/>
  <c r="AA7" i="114"/>
  <c r="AA7" i="99"/>
  <c r="AA34" i="40"/>
  <c r="AA34" i="115"/>
  <c r="AA34" i="29"/>
  <c r="AA34" i="77"/>
  <c r="AA34" i="21"/>
  <c r="AA34" i="104"/>
  <c r="AA34" i="114"/>
  <c r="AA34" i="99"/>
  <c r="AB19" i="40"/>
  <c r="AB19" i="115"/>
  <c r="AB19" i="77"/>
  <c r="AB19" i="29"/>
  <c r="AB19" i="21"/>
  <c r="AB19" i="104"/>
  <c r="AB19" i="114"/>
  <c r="AB19" i="99"/>
  <c r="P13" i="118"/>
  <c r="P13" i="92"/>
  <c r="P13" i="93"/>
  <c r="P13" i="91"/>
  <c r="P13" i="94"/>
  <c r="AA12" i="40"/>
  <c r="AA12" i="115"/>
  <c r="AA12" i="77"/>
  <c r="AA12" i="29"/>
  <c r="AA12" i="21"/>
  <c r="AA12" i="104"/>
  <c r="AA12" i="114"/>
  <c r="AA12" i="99"/>
  <c r="U51" i="21"/>
  <c r="U51" i="114"/>
  <c r="U51" i="104"/>
  <c r="U51" i="99"/>
  <c r="AG51" i="21"/>
  <c r="AG51" i="104"/>
  <c r="AG51" i="114"/>
  <c r="AG51" i="99"/>
  <c r="U42" i="21"/>
  <c r="U42" i="104"/>
  <c r="U42" i="114"/>
  <c r="U42" i="99"/>
  <c r="X34" i="40"/>
  <c r="X34" i="115"/>
  <c r="X34" i="77"/>
  <c r="X34" i="29"/>
  <c r="X34" i="21"/>
  <c r="X34" i="104"/>
  <c r="X34" i="114"/>
  <c r="X34" i="99"/>
  <c r="W29" i="40"/>
  <c r="W29" i="115"/>
  <c r="W29" i="77"/>
  <c r="W29" i="29"/>
  <c r="W29" i="21"/>
  <c r="W29" i="104"/>
  <c r="W29" i="114"/>
  <c r="W29" i="99"/>
  <c r="U25" i="2"/>
  <c r="U26" i="2" s="1"/>
  <c r="U24" i="40"/>
  <c r="U24" i="115"/>
  <c r="U24" i="77"/>
  <c r="U24" i="29"/>
  <c r="U24" i="21"/>
  <c r="U24" i="104"/>
  <c r="U24" i="114"/>
  <c r="U24" i="99"/>
  <c r="T21" i="40"/>
  <c r="T21" i="115"/>
  <c r="T21" i="77"/>
  <c r="T21" i="29"/>
  <c r="T21" i="21"/>
  <c r="T21" i="104"/>
  <c r="T21" i="114"/>
  <c r="T21" i="99"/>
  <c r="Q18" i="40"/>
  <c r="Q18" i="115"/>
  <c r="Q18" i="77"/>
  <c r="Q18" i="29"/>
  <c r="Q18" i="21"/>
  <c r="Q18" i="104"/>
  <c r="Q18" i="114"/>
  <c r="Q18" i="99"/>
  <c r="G14" i="93"/>
  <c r="G14" i="92"/>
  <c r="G14" i="118"/>
  <c r="G14" i="91"/>
  <c r="G14" i="94"/>
  <c r="R13" i="40"/>
  <c r="R13" i="115"/>
  <c r="R13" i="77"/>
  <c r="R13" i="29"/>
  <c r="R13" i="21"/>
  <c r="R13" i="104"/>
  <c r="R13" i="114"/>
  <c r="R13" i="99"/>
  <c r="G10" i="93"/>
  <c r="G10" i="92"/>
  <c r="G10" i="118"/>
  <c r="G10" i="91"/>
  <c r="G10" i="94"/>
  <c r="R9" i="40"/>
  <c r="R9" i="115"/>
  <c r="R9" i="77"/>
  <c r="R9" i="29"/>
  <c r="R9" i="21"/>
  <c r="R9" i="104"/>
  <c r="R9" i="114"/>
  <c r="R9" i="99"/>
  <c r="Z35" i="2"/>
  <c r="Z36" i="2" s="1"/>
  <c r="Z34" i="40"/>
  <c r="Z34" i="115"/>
  <c r="Z34" i="77"/>
  <c r="Z34" i="29"/>
  <c r="Z34" i="21"/>
  <c r="Z34" i="104"/>
  <c r="Z34" i="114"/>
  <c r="Z34" i="99"/>
  <c r="AD19" i="2"/>
  <c r="AD18" i="40"/>
  <c r="AD18" i="115"/>
  <c r="AD18" i="77"/>
  <c r="AD18" i="29"/>
  <c r="AD18" i="21"/>
  <c r="AD18" i="104"/>
  <c r="AD18" i="114"/>
  <c r="AD18" i="99"/>
  <c r="Z13" i="2"/>
  <c r="O13" i="93"/>
  <c r="O13" i="118"/>
  <c r="O13" i="92"/>
  <c r="O13" i="91"/>
  <c r="O13" i="94"/>
  <c r="Z12" i="40"/>
  <c r="Z12" i="115"/>
  <c r="Z12" i="77"/>
  <c r="Z12" i="29"/>
  <c r="Z12" i="21"/>
  <c r="Z12" i="104"/>
  <c r="Z12" i="114"/>
  <c r="Z12" i="99"/>
  <c r="X51" i="21"/>
  <c r="X51" i="104"/>
  <c r="X51" i="114"/>
  <c r="X51" i="99"/>
  <c r="AF51" i="21"/>
  <c r="AF51" i="104"/>
  <c r="AF51" i="114"/>
  <c r="AF51" i="99"/>
  <c r="AO57" i="21"/>
  <c r="AO57" i="104"/>
  <c r="AO57" i="114"/>
  <c r="AO57" i="99"/>
  <c r="Q57" i="21"/>
  <c r="Q57" i="104"/>
  <c r="Q57" i="114"/>
  <c r="Q57" i="99"/>
  <c r="AJ57" i="21"/>
  <c r="AJ57" i="114"/>
  <c r="AJ57" i="104"/>
  <c r="AJ57" i="99"/>
  <c r="AH57" i="21"/>
  <c r="AH57" i="114"/>
  <c r="AH57" i="104"/>
  <c r="AH57" i="99"/>
  <c r="S56" i="21"/>
  <c r="S56" i="104"/>
  <c r="S56" i="114"/>
  <c r="S56" i="99"/>
  <c r="AN57" i="21"/>
  <c r="AN57" i="114"/>
  <c r="AN57" i="104"/>
  <c r="AN57" i="99"/>
  <c r="AL27" i="2"/>
  <c r="AL26" i="40"/>
  <c r="AL26" i="115"/>
  <c r="AL26" i="77"/>
  <c r="AL26" i="29"/>
  <c r="AL26" i="21"/>
  <c r="AL26" i="104"/>
  <c r="AL26" i="114"/>
  <c r="AL26" i="99"/>
  <c r="J58" i="2"/>
  <c r="J44" i="2"/>
  <c r="AW56" i="21"/>
  <c r="AW56" i="114"/>
  <c r="AW56" i="104"/>
  <c r="AW56" i="99"/>
  <c r="AH56" i="21"/>
  <c r="AH56" i="114"/>
  <c r="AH56" i="104"/>
  <c r="AH56" i="99"/>
  <c r="O27" i="2"/>
  <c r="O26" i="40"/>
  <c r="O26" i="115"/>
  <c r="O26" i="77"/>
  <c r="O26" i="29"/>
  <c r="O26" i="21"/>
  <c r="O26" i="114"/>
  <c r="O26" i="104"/>
  <c r="O26" i="99"/>
  <c r="O37" i="2"/>
  <c r="O36" i="40"/>
  <c r="O36" i="115"/>
  <c r="O36" i="77"/>
  <c r="O36" i="29"/>
  <c r="O36" i="21"/>
  <c r="O36" i="114"/>
  <c r="O36" i="99"/>
  <c r="O36" i="104"/>
  <c r="O32" i="40"/>
  <c r="O32" i="115"/>
  <c r="O32" i="77"/>
  <c r="O32" i="29"/>
  <c r="O32" i="21"/>
  <c r="O32" i="99"/>
  <c r="O32" i="104"/>
  <c r="O32" i="114"/>
  <c r="O44" i="2"/>
  <c r="O43" i="21"/>
  <c r="O43" i="99"/>
  <c r="O43" i="104"/>
  <c r="O43" i="114"/>
  <c r="AR56" i="2"/>
  <c r="P31" i="2"/>
  <c r="U36" i="2"/>
  <c r="AH43" i="2"/>
  <c r="P43" i="2"/>
  <c r="V43" i="2"/>
  <c r="W30" i="2"/>
  <c r="Z43" i="2"/>
  <c r="AA16" i="2"/>
  <c r="Q43" i="2"/>
  <c r="T22" i="2"/>
  <c r="T16" i="2"/>
  <c r="N10" i="2"/>
  <c r="AA30" i="2"/>
  <c r="AA10" i="2"/>
  <c r="M58" i="2"/>
  <c r="Q58" i="2"/>
  <c r="AW58" i="2"/>
  <c r="N57" i="2"/>
  <c r="AI58" i="2"/>
  <c r="AV57" i="2"/>
  <c r="E56" i="2"/>
  <c r="U58" i="2"/>
  <c r="U43" i="2"/>
  <c r="X35" i="2"/>
  <c r="R30" i="2"/>
  <c r="Q26" i="2"/>
  <c r="W22" i="2"/>
  <c r="S22" i="2"/>
  <c r="N22" i="2"/>
  <c r="W16" i="2"/>
  <c r="S16" i="2"/>
  <c r="N16" i="2"/>
  <c r="AF42" i="2"/>
  <c r="AH30" i="2"/>
  <c r="AF22" i="2"/>
  <c r="AF16" i="2"/>
  <c r="AG58" i="2"/>
  <c r="AQ57" i="2"/>
  <c r="AM57" i="2"/>
  <c r="S58" i="2"/>
  <c r="P57" i="2"/>
  <c r="L57" i="2"/>
  <c r="N30" i="2"/>
  <c r="X16" i="2"/>
  <c r="W10" i="2"/>
  <c r="AA35" i="2"/>
  <c r="AA25" i="2"/>
  <c r="AA19" i="2"/>
  <c r="AH35" i="2"/>
  <c r="AO58" i="2"/>
  <c r="W35" i="2"/>
  <c r="S35" i="2"/>
  <c r="N35" i="2"/>
  <c r="V25" i="2"/>
  <c r="X25" i="2"/>
  <c r="T25" i="2"/>
  <c r="P25" i="2"/>
  <c r="V19" i="2"/>
  <c r="X19" i="2"/>
  <c r="T19" i="2"/>
  <c r="P19" i="2"/>
  <c r="V13" i="2"/>
  <c r="X13" i="2"/>
  <c r="T13" i="2"/>
  <c r="P13" i="2"/>
  <c r="U10" i="2"/>
  <c r="AC42" i="2"/>
  <c r="AD36" i="2"/>
  <c r="AC35" i="2"/>
  <c r="AD31" i="2"/>
  <c r="AC30" i="2"/>
  <c r="AD26" i="2"/>
  <c r="AC25" i="2"/>
  <c r="AC22" i="2"/>
  <c r="AC19" i="2"/>
  <c r="AC16" i="2"/>
  <c r="AC13" i="2"/>
  <c r="AC10" i="2"/>
  <c r="AH25" i="2"/>
  <c r="AH10" i="2"/>
  <c r="AF10" i="2"/>
  <c r="K57" i="2"/>
  <c r="T58" i="2"/>
  <c r="AT56" i="2"/>
  <c r="R57" i="2"/>
  <c r="V57" i="2"/>
  <c r="AK58" i="2"/>
  <c r="H58" i="2"/>
  <c r="X57" i="2"/>
  <c r="AB57" i="2"/>
  <c r="Y57" i="2"/>
  <c r="AJ58" i="2"/>
  <c r="AH58" i="2"/>
  <c r="T31" i="2"/>
  <c r="S30" i="2"/>
  <c r="R25" i="2"/>
  <c r="X22" i="2"/>
  <c r="P22" i="2"/>
  <c r="P16" i="2"/>
  <c r="S10" i="2"/>
  <c r="AA42" i="2"/>
  <c r="Z31" i="2"/>
  <c r="Z26" i="2"/>
  <c r="AA22" i="2"/>
  <c r="AA13" i="2"/>
  <c r="R42" i="2"/>
  <c r="W42" i="2"/>
  <c r="S42" i="2"/>
  <c r="N42" i="2"/>
  <c r="Q35" i="2"/>
  <c r="V35" i="2"/>
  <c r="R35" i="2"/>
  <c r="X30" i="2"/>
  <c r="W25" i="2"/>
  <c r="S25" i="2"/>
  <c r="N25" i="2"/>
  <c r="W19" i="2"/>
  <c r="S19" i="2"/>
  <c r="N19" i="2"/>
  <c r="W13" i="2"/>
  <c r="S13" i="2"/>
  <c r="N13" i="2"/>
  <c r="X10" i="2"/>
  <c r="T10" i="2"/>
  <c r="P10" i="2"/>
  <c r="AB43" i="2"/>
  <c r="AB36" i="2"/>
  <c r="AB26" i="2"/>
  <c r="AH19" i="2"/>
  <c r="AH13" i="2"/>
  <c r="AS56" i="2"/>
  <c r="AF57" i="2"/>
  <c r="Z57" i="2"/>
  <c r="AP56" i="2"/>
  <c r="AE58" i="2"/>
  <c r="G57" i="2"/>
  <c r="W58" i="2"/>
  <c r="AU56" i="2"/>
  <c r="AC57" i="2"/>
  <c r="AD57" i="2"/>
  <c r="AG43" i="2"/>
  <c r="AG19" i="2"/>
  <c r="AG35" i="2"/>
  <c r="AG30" i="2"/>
  <c r="AG25" i="2"/>
  <c r="AG16" i="2"/>
  <c r="AG13" i="2"/>
  <c r="B4" i="167"/>
  <c r="C4" i="167"/>
  <c r="B5" i="167"/>
  <c r="C5" i="167"/>
  <c r="B7" i="167"/>
  <c r="C7" i="167"/>
  <c r="B4" i="166"/>
  <c r="C4" i="166"/>
  <c r="B5" i="166"/>
  <c r="C5" i="166"/>
  <c r="B7" i="166"/>
  <c r="C7" i="166"/>
  <c r="N35" i="40" l="1"/>
  <c r="N35" i="115"/>
  <c r="N35" i="77"/>
  <c r="N35" i="29"/>
  <c r="N22" i="40"/>
  <c r="N22" i="115"/>
  <c r="N22" i="77"/>
  <c r="N22" i="29"/>
  <c r="E56" i="21"/>
  <c r="E56" i="104"/>
  <c r="E56" i="114"/>
  <c r="E56" i="99"/>
  <c r="J44" i="21"/>
  <c r="J44" i="104"/>
  <c r="J44" i="114"/>
  <c r="J44" i="99"/>
  <c r="J27" i="40"/>
  <c r="J27" i="115"/>
  <c r="J27" i="77"/>
  <c r="J27" i="29"/>
  <c r="J27" i="21"/>
  <c r="J27" i="104"/>
  <c r="J27" i="114"/>
  <c r="J27" i="99"/>
  <c r="J37" i="40"/>
  <c r="J37" i="115"/>
  <c r="J37" i="77"/>
  <c r="J37" i="29"/>
  <c r="J37" i="21"/>
  <c r="J37" i="104"/>
  <c r="J37" i="99"/>
  <c r="J37" i="114"/>
  <c r="J38" i="2"/>
  <c r="G57" i="21"/>
  <c r="G57" i="104"/>
  <c r="G57" i="114"/>
  <c r="G57" i="99"/>
  <c r="N25" i="40"/>
  <c r="N25" i="115"/>
  <c r="N25" i="77"/>
  <c r="N25" i="29"/>
  <c r="H58" i="21"/>
  <c r="H58" i="104"/>
  <c r="H58" i="114"/>
  <c r="H58" i="99"/>
  <c r="N16" i="40"/>
  <c r="N16" i="77"/>
  <c r="N16" i="115"/>
  <c r="N16" i="29"/>
  <c r="N10" i="40"/>
  <c r="N10" i="77"/>
  <c r="N10" i="115"/>
  <c r="N10" i="29"/>
  <c r="J58" i="21"/>
  <c r="J58" i="104"/>
  <c r="J58" i="114"/>
  <c r="J58" i="99"/>
  <c r="D58" i="21"/>
  <c r="D58" i="104"/>
  <c r="D58" i="114"/>
  <c r="D58" i="99"/>
  <c r="B48" i="21"/>
  <c r="B48" i="104"/>
  <c r="B48" i="114"/>
  <c r="B48" i="99"/>
  <c r="N19" i="40"/>
  <c r="N19" i="115"/>
  <c r="N19" i="77"/>
  <c r="N19" i="29"/>
  <c r="N30" i="40"/>
  <c r="N30" i="115"/>
  <c r="N30" i="29"/>
  <c r="N30" i="77"/>
  <c r="N13" i="40"/>
  <c r="N13" i="115"/>
  <c r="N13" i="77"/>
  <c r="N13" i="29"/>
  <c r="C14" i="155"/>
  <c r="C14" i="154"/>
  <c r="C14" i="153"/>
  <c r="C14" i="151"/>
  <c r="C14" i="152" s="1"/>
  <c r="E11" i="153"/>
  <c r="E11" i="151"/>
  <c r="E11" i="152" s="1"/>
  <c r="E11" i="155"/>
  <c r="E11" i="154"/>
  <c r="C11" i="154"/>
  <c r="C11" i="153"/>
  <c r="C11" i="151"/>
  <c r="C11" i="152" s="1"/>
  <c r="C11" i="155"/>
  <c r="E14" i="151"/>
  <c r="E14" i="152" s="1"/>
  <c r="E14" i="153"/>
  <c r="E14" i="155"/>
  <c r="E14" i="154"/>
  <c r="AG25" i="40"/>
  <c r="AG25" i="115"/>
  <c r="AG25" i="77"/>
  <c r="AG25" i="29"/>
  <c r="AG25" i="21"/>
  <c r="AG25" i="104"/>
  <c r="AG25" i="114"/>
  <c r="AG25" i="99"/>
  <c r="W58" i="21"/>
  <c r="W58" i="104"/>
  <c r="W58" i="114"/>
  <c r="W58" i="99"/>
  <c r="AB26" i="40"/>
  <c r="AB26" i="115"/>
  <c r="AB26" i="77"/>
  <c r="AB26" i="29"/>
  <c r="AB26" i="21"/>
  <c r="AB26" i="104"/>
  <c r="AB26" i="114"/>
  <c r="AB26" i="99"/>
  <c r="V35" i="40"/>
  <c r="V35" i="115"/>
  <c r="V35" i="77"/>
  <c r="V35" i="29"/>
  <c r="V35" i="21"/>
  <c r="V35" i="104"/>
  <c r="V35" i="114"/>
  <c r="V35" i="99"/>
  <c r="R25" i="40"/>
  <c r="R25" i="115"/>
  <c r="R25" i="77"/>
  <c r="R25" i="29"/>
  <c r="R25" i="21"/>
  <c r="R25" i="104"/>
  <c r="R25" i="114"/>
  <c r="R25" i="99"/>
  <c r="X57" i="21"/>
  <c r="X57" i="114"/>
  <c r="X57" i="104"/>
  <c r="X57" i="99"/>
  <c r="R14" i="93"/>
  <c r="R14" i="118"/>
  <c r="R14" i="94"/>
  <c r="R14" i="92"/>
  <c r="R14" i="91"/>
  <c r="AC13" i="40"/>
  <c r="AC13" i="115"/>
  <c r="AC13" i="77"/>
  <c r="AC13" i="29"/>
  <c r="AC13" i="21"/>
  <c r="AC13" i="104"/>
  <c r="AC13" i="114"/>
  <c r="AC13" i="99"/>
  <c r="AC35" i="40"/>
  <c r="AC35" i="115"/>
  <c r="AC35" i="77"/>
  <c r="AC35" i="29"/>
  <c r="AC35" i="21"/>
  <c r="AC35" i="104"/>
  <c r="AC35" i="114"/>
  <c r="AC35" i="99"/>
  <c r="V19" i="40"/>
  <c r="V19" i="115"/>
  <c r="V19" i="77"/>
  <c r="V19" i="29"/>
  <c r="V19" i="21"/>
  <c r="V19" i="104"/>
  <c r="V19" i="114"/>
  <c r="V19" i="99"/>
  <c r="AH35" i="40"/>
  <c r="AH35" i="115"/>
  <c r="AH35" i="77"/>
  <c r="AH35" i="29"/>
  <c r="AH35" i="21"/>
  <c r="AH35" i="104"/>
  <c r="AH35" i="114"/>
  <c r="AH35" i="99"/>
  <c r="L57" i="21"/>
  <c r="L57" i="114"/>
  <c r="L57" i="104"/>
  <c r="L57" i="99"/>
  <c r="W16" i="40"/>
  <c r="W16" i="115"/>
  <c r="W16" i="77"/>
  <c r="W16" i="29"/>
  <c r="W16" i="21"/>
  <c r="W16" i="104"/>
  <c r="W16" i="114"/>
  <c r="W16" i="99"/>
  <c r="N57" i="21"/>
  <c r="N57" i="114"/>
  <c r="N57" i="104"/>
  <c r="N57" i="99"/>
  <c r="AA16" i="40"/>
  <c r="AA16" i="115"/>
  <c r="AA16" i="77"/>
  <c r="AA16" i="29"/>
  <c r="AA16" i="21"/>
  <c r="AA16" i="104"/>
  <c r="AA16" i="114"/>
  <c r="AA16" i="99"/>
  <c r="AR56" i="21"/>
  <c r="AR56" i="114"/>
  <c r="AR56" i="104"/>
  <c r="AR56" i="99"/>
  <c r="V14" i="93"/>
  <c r="V14" i="118"/>
  <c r="V14" i="92"/>
  <c r="V14" i="94"/>
  <c r="V14" i="91"/>
  <c r="AG13" i="40"/>
  <c r="AG13" i="115"/>
  <c r="AG13" i="77"/>
  <c r="AG13" i="29"/>
  <c r="AG13" i="21"/>
  <c r="AG13" i="104"/>
  <c r="AG13" i="114"/>
  <c r="AG13" i="99"/>
  <c r="AG35" i="40"/>
  <c r="AG35" i="115"/>
  <c r="AG35" i="29"/>
  <c r="AG35" i="77"/>
  <c r="AG35" i="21"/>
  <c r="AG35" i="104"/>
  <c r="AG35" i="114"/>
  <c r="AG35" i="99"/>
  <c r="AC57" i="21"/>
  <c r="AC57" i="104"/>
  <c r="AC57" i="114"/>
  <c r="AC57" i="99"/>
  <c r="AE58" i="21"/>
  <c r="AE58" i="104"/>
  <c r="AE58" i="114"/>
  <c r="AE58" i="99"/>
  <c r="Z57" i="21"/>
  <c r="Z57" i="114"/>
  <c r="Z57" i="104"/>
  <c r="Z57" i="99"/>
  <c r="AH19" i="40"/>
  <c r="AH19" i="115"/>
  <c r="AH19" i="77"/>
  <c r="AH19" i="29"/>
  <c r="AH19" i="21"/>
  <c r="AH19" i="104"/>
  <c r="AH19" i="114"/>
  <c r="AH19" i="99"/>
  <c r="AB36" i="40"/>
  <c r="AB36" i="115"/>
  <c r="AB36" i="77"/>
  <c r="AB36" i="29"/>
  <c r="AB36" i="21"/>
  <c r="AB36" i="104"/>
  <c r="AB36" i="114"/>
  <c r="AB36" i="99"/>
  <c r="M11" i="91"/>
  <c r="M11" i="118"/>
  <c r="M11" i="92"/>
  <c r="M11" i="93"/>
  <c r="M11" i="94"/>
  <c r="X10" i="40"/>
  <c r="X10" i="115"/>
  <c r="X10" i="77"/>
  <c r="X10" i="29"/>
  <c r="X10" i="21"/>
  <c r="X10" i="104"/>
  <c r="X10" i="114"/>
  <c r="X10" i="99"/>
  <c r="N19" i="21"/>
  <c r="N19" i="104"/>
  <c r="N19" i="99"/>
  <c r="N19" i="114"/>
  <c r="S25" i="40"/>
  <c r="S25" i="115"/>
  <c r="S25" i="77"/>
  <c r="S25" i="29"/>
  <c r="S25" i="21"/>
  <c r="S25" i="104"/>
  <c r="S25" i="114"/>
  <c r="S25" i="99"/>
  <c r="U31" i="40"/>
  <c r="U31" i="115"/>
  <c r="U31" i="77"/>
  <c r="U31" i="29"/>
  <c r="U31" i="21"/>
  <c r="U31" i="104"/>
  <c r="U31" i="114"/>
  <c r="U31" i="99"/>
  <c r="P36" i="40"/>
  <c r="P36" i="115"/>
  <c r="P36" i="77"/>
  <c r="P36" i="29"/>
  <c r="P36" i="21"/>
  <c r="P36" i="104"/>
  <c r="P36" i="114"/>
  <c r="P36" i="99"/>
  <c r="R42" i="21"/>
  <c r="R42" i="104"/>
  <c r="R42" i="114"/>
  <c r="R42" i="99"/>
  <c r="Z31" i="40"/>
  <c r="Z31" i="115"/>
  <c r="Z31" i="77"/>
  <c r="Z31" i="29"/>
  <c r="Z31" i="21"/>
  <c r="Z31" i="104"/>
  <c r="Z31" i="114"/>
  <c r="Z31" i="99"/>
  <c r="P22" i="40"/>
  <c r="P22" i="115"/>
  <c r="P22" i="77"/>
  <c r="P22" i="29"/>
  <c r="P22" i="21"/>
  <c r="P22" i="104"/>
  <c r="P22" i="114"/>
  <c r="P22" i="99"/>
  <c r="T31" i="40"/>
  <c r="T31" i="115"/>
  <c r="T31" i="77"/>
  <c r="T31" i="29"/>
  <c r="T31" i="21"/>
  <c r="T31" i="104"/>
  <c r="T31" i="114"/>
  <c r="T31" i="99"/>
  <c r="Y57" i="21"/>
  <c r="Y57" i="104"/>
  <c r="Y57" i="114"/>
  <c r="Y57" i="99"/>
  <c r="AK58" i="21"/>
  <c r="AK58" i="104"/>
  <c r="AK58" i="114"/>
  <c r="AK58" i="99"/>
  <c r="T58" i="21"/>
  <c r="T58" i="114"/>
  <c r="T58" i="104"/>
  <c r="T58" i="99"/>
  <c r="AH25" i="40"/>
  <c r="AH25" i="115"/>
  <c r="AH25" i="77"/>
  <c r="AH25" i="29"/>
  <c r="AH25" i="21"/>
  <c r="AH25" i="104"/>
  <c r="AH25" i="114"/>
  <c r="AH25" i="99"/>
  <c r="AC19" i="40"/>
  <c r="AC19" i="115"/>
  <c r="AC19" i="77"/>
  <c r="AC19" i="29"/>
  <c r="AC19" i="21"/>
  <c r="AC19" i="104"/>
  <c r="AC19" i="114"/>
  <c r="AC19" i="99"/>
  <c r="AC30" i="40"/>
  <c r="AC30" i="115"/>
  <c r="AC30" i="77"/>
  <c r="AC30" i="29"/>
  <c r="AC30" i="21"/>
  <c r="AC30" i="104"/>
  <c r="AC30" i="114"/>
  <c r="AC30" i="99"/>
  <c r="AC42" i="21"/>
  <c r="AC42" i="104"/>
  <c r="AC42" i="114"/>
  <c r="AC42" i="99"/>
  <c r="I14" i="93"/>
  <c r="I14" i="118"/>
  <c r="I14" i="92"/>
  <c r="I14" i="91"/>
  <c r="I14" i="94"/>
  <c r="T13" i="40"/>
  <c r="T13" i="115"/>
  <c r="T13" i="77"/>
  <c r="T13" i="29"/>
  <c r="T13" i="21"/>
  <c r="T13" i="104"/>
  <c r="T13" i="114"/>
  <c r="T13" i="99"/>
  <c r="T19" i="40"/>
  <c r="T19" i="115"/>
  <c r="T19" i="77"/>
  <c r="T19" i="29"/>
  <c r="T19" i="21"/>
  <c r="T19" i="104"/>
  <c r="T19" i="114"/>
  <c r="T19" i="99"/>
  <c r="T25" i="40"/>
  <c r="T25" i="115"/>
  <c r="T25" i="77"/>
  <c r="T25" i="29"/>
  <c r="T25" i="21"/>
  <c r="T25" i="104"/>
  <c r="T25" i="114"/>
  <c r="T25" i="99"/>
  <c r="N35" i="21"/>
  <c r="N35" i="104"/>
  <c r="N35" i="114"/>
  <c r="N35" i="99"/>
  <c r="B56" i="112"/>
  <c r="B56" i="106"/>
  <c r="AA25" i="40"/>
  <c r="AA25" i="115"/>
  <c r="AA25" i="77"/>
  <c r="AA25" i="29"/>
  <c r="AA25" i="21"/>
  <c r="AA25" i="104"/>
  <c r="AA25" i="114"/>
  <c r="AA25" i="99"/>
  <c r="N30" i="21"/>
  <c r="N30" i="104"/>
  <c r="N30" i="114"/>
  <c r="N30" i="99"/>
  <c r="S58" i="21"/>
  <c r="S58" i="104"/>
  <c r="S58" i="114"/>
  <c r="S58" i="99"/>
  <c r="AF16" i="40"/>
  <c r="AF16" i="115"/>
  <c r="AF16" i="77"/>
  <c r="AF16" i="29"/>
  <c r="AF16" i="21"/>
  <c r="AF16" i="104"/>
  <c r="AF16" i="114"/>
  <c r="AF16" i="99"/>
  <c r="N16" i="21"/>
  <c r="N16" i="104"/>
  <c r="N16" i="114"/>
  <c r="N16" i="99"/>
  <c r="S22" i="40"/>
  <c r="S22" i="115"/>
  <c r="S22" i="77"/>
  <c r="S22" i="29"/>
  <c r="S22" i="21"/>
  <c r="S22" i="104"/>
  <c r="S22" i="114"/>
  <c r="S22" i="99"/>
  <c r="X35" i="40"/>
  <c r="X35" i="115"/>
  <c r="X35" i="77"/>
  <c r="X35" i="29"/>
  <c r="X35" i="21"/>
  <c r="X35" i="104"/>
  <c r="X35" i="114"/>
  <c r="X35" i="99"/>
  <c r="AV57" i="21"/>
  <c r="AV57" i="114"/>
  <c r="AV57" i="104"/>
  <c r="AV57" i="99"/>
  <c r="Q58" i="21"/>
  <c r="Q58" i="104"/>
  <c r="Q58" i="114"/>
  <c r="Q58" i="99"/>
  <c r="Z36" i="40"/>
  <c r="Z36" i="115"/>
  <c r="Z36" i="77"/>
  <c r="Z36" i="29"/>
  <c r="Z36" i="21"/>
  <c r="Z36" i="104"/>
  <c r="Z36" i="114"/>
  <c r="Z36" i="99"/>
  <c r="Q43" i="21"/>
  <c r="Q43" i="104"/>
  <c r="Q43" i="114"/>
  <c r="Q43" i="99"/>
  <c r="W30" i="40"/>
  <c r="W30" i="77"/>
  <c r="W30" i="115"/>
  <c r="W30" i="29"/>
  <c r="W30" i="21"/>
  <c r="W30" i="104"/>
  <c r="W30" i="114"/>
  <c r="W30" i="99"/>
  <c r="P43" i="21"/>
  <c r="P43" i="104"/>
  <c r="P43" i="114"/>
  <c r="P43" i="99"/>
  <c r="V11" i="93"/>
  <c r="V11" i="91"/>
  <c r="V11" i="92"/>
  <c r="V11" i="94"/>
  <c r="V11" i="118"/>
  <c r="AG10" i="40"/>
  <c r="AG10" i="115"/>
  <c r="AG10" i="77"/>
  <c r="AG10" i="29"/>
  <c r="AG10" i="21"/>
  <c r="AG10" i="104"/>
  <c r="AG10" i="114"/>
  <c r="AG10" i="99"/>
  <c r="AH16" i="40"/>
  <c r="AH16" i="115"/>
  <c r="AH16" i="77"/>
  <c r="AH16" i="29"/>
  <c r="AH16" i="21"/>
  <c r="AH16" i="104"/>
  <c r="AH16" i="114"/>
  <c r="AH16" i="99"/>
  <c r="S11" i="93"/>
  <c r="S11" i="92"/>
  <c r="S11" i="118"/>
  <c r="S11" i="91"/>
  <c r="S11" i="94"/>
  <c r="AD10" i="40"/>
  <c r="AD10" i="115"/>
  <c r="AD10" i="77"/>
  <c r="AD10" i="29"/>
  <c r="AD10" i="21"/>
  <c r="AD10" i="104"/>
  <c r="AD10" i="114"/>
  <c r="AD10" i="99"/>
  <c r="Z16" i="40"/>
  <c r="Z16" i="115"/>
  <c r="Z16" i="77"/>
  <c r="Z16" i="29"/>
  <c r="Z16" i="21"/>
  <c r="Z16" i="104"/>
  <c r="Z16" i="114"/>
  <c r="Z16" i="99"/>
  <c r="AD30" i="40"/>
  <c r="AD30" i="115"/>
  <c r="AD30" i="77"/>
  <c r="AD30" i="29"/>
  <c r="AD30" i="21"/>
  <c r="AD30" i="104"/>
  <c r="AD30" i="114"/>
  <c r="AD30" i="99"/>
  <c r="U19" i="40"/>
  <c r="U19" i="115"/>
  <c r="U19" i="77"/>
  <c r="U19" i="29"/>
  <c r="U19" i="21"/>
  <c r="U19" i="104"/>
  <c r="U19" i="114"/>
  <c r="U19" i="99"/>
  <c r="V22" i="40"/>
  <c r="V22" i="115"/>
  <c r="V22" i="77"/>
  <c r="V22" i="29"/>
  <c r="V22" i="21"/>
  <c r="V22" i="104"/>
  <c r="V22" i="114"/>
  <c r="V22" i="99"/>
  <c r="X43" i="2"/>
  <c r="X42" i="21"/>
  <c r="X42" i="104"/>
  <c r="X42" i="114"/>
  <c r="X42" i="99"/>
  <c r="AB42" i="21"/>
  <c r="AB42" i="104"/>
  <c r="AB42" i="114"/>
  <c r="AB42" i="99"/>
  <c r="S14" i="93"/>
  <c r="S14" i="92"/>
  <c r="S14" i="118"/>
  <c r="S14" i="91"/>
  <c r="S14" i="94"/>
  <c r="AD13" i="40"/>
  <c r="AD13" i="115"/>
  <c r="AD13" i="77"/>
  <c r="AD13" i="29"/>
  <c r="AD13" i="21"/>
  <c r="AD13" i="104"/>
  <c r="AD13" i="114"/>
  <c r="AD13" i="99"/>
  <c r="Z25" i="40"/>
  <c r="Z25" i="115"/>
  <c r="Z25" i="77"/>
  <c r="Z25" i="29"/>
  <c r="Z25" i="21"/>
  <c r="Z25" i="104"/>
  <c r="Z25" i="114"/>
  <c r="Z25" i="99"/>
  <c r="AD35" i="40"/>
  <c r="AD35" i="115"/>
  <c r="AD35" i="77"/>
  <c r="AD35" i="29"/>
  <c r="AD35" i="21"/>
  <c r="AD35" i="104"/>
  <c r="AD35" i="114"/>
  <c r="AD35" i="99"/>
  <c r="Q25" i="40"/>
  <c r="Q25" i="115"/>
  <c r="Q25" i="77"/>
  <c r="Q25" i="29"/>
  <c r="Q25" i="21"/>
  <c r="Q25" i="104"/>
  <c r="Q25" i="114"/>
  <c r="Q25" i="99"/>
  <c r="U22" i="40"/>
  <c r="U22" i="115"/>
  <c r="U22" i="77"/>
  <c r="U22" i="29"/>
  <c r="U22" i="21"/>
  <c r="U22" i="104"/>
  <c r="U22" i="114"/>
  <c r="U22" i="99"/>
  <c r="AL58" i="2"/>
  <c r="AL57" i="21"/>
  <c r="AL57" i="114"/>
  <c r="AL57" i="104"/>
  <c r="AL57" i="99"/>
  <c r="AF36" i="2"/>
  <c r="AF35" i="40"/>
  <c r="AF35" i="115"/>
  <c r="AF35" i="77"/>
  <c r="AF35" i="29"/>
  <c r="AF35" i="21"/>
  <c r="AF35" i="104"/>
  <c r="AF35" i="114"/>
  <c r="AF35" i="99"/>
  <c r="T35" i="40"/>
  <c r="T35" i="115"/>
  <c r="T35" i="77"/>
  <c r="T35" i="29"/>
  <c r="T35" i="21"/>
  <c r="T35" i="104"/>
  <c r="T35" i="114"/>
  <c r="T35" i="99"/>
  <c r="AS56" i="21"/>
  <c r="AS56" i="114"/>
  <c r="AS56" i="104"/>
  <c r="AS56" i="99"/>
  <c r="H14" i="93"/>
  <c r="H14" i="92"/>
  <c r="H14" i="118"/>
  <c r="H14" i="91"/>
  <c r="H14" i="94"/>
  <c r="S13" i="40"/>
  <c r="S13" i="115"/>
  <c r="S13" i="77"/>
  <c r="S13" i="29"/>
  <c r="S13" i="21"/>
  <c r="S13" i="104"/>
  <c r="S13" i="114"/>
  <c r="S13" i="99"/>
  <c r="U26" i="40"/>
  <c r="U26" i="115"/>
  <c r="U26" i="77"/>
  <c r="U26" i="29"/>
  <c r="U26" i="21"/>
  <c r="U26" i="104"/>
  <c r="U26" i="114"/>
  <c r="U26" i="99"/>
  <c r="S42" i="21"/>
  <c r="S42" i="104"/>
  <c r="S42" i="114"/>
  <c r="S42" i="99"/>
  <c r="AH58" i="21"/>
  <c r="AH58" i="114"/>
  <c r="AH58" i="104"/>
  <c r="AH58" i="99"/>
  <c r="U11" i="91"/>
  <c r="U11" i="118"/>
  <c r="U11" i="92"/>
  <c r="U11" i="93"/>
  <c r="U11" i="94"/>
  <c r="AF10" i="40"/>
  <c r="AF10" i="115"/>
  <c r="AF10" i="77"/>
  <c r="AF10" i="29"/>
  <c r="AF10" i="21"/>
  <c r="AF10" i="104"/>
  <c r="AF10" i="114"/>
  <c r="AF10" i="99"/>
  <c r="AC25" i="40"/>
  <c r="AC25" i="115"/>
  <c r="AC25" i="77"/>
  <c r="AC25" i="29"/>
  <c r="AC25" i="21"/>
  <c r="AC25" i="104"/>
  <c r="AC25" i="114"/>
  <c r="AC25" i="99"/>
  <c r="V25" i="40"/>
  <c r="V25" i="115"/>
  <c r="V25" i="77"/>
  <c r="V25" i="29"/>
  <c r="V25" i="21"/>
  <c r="V25" i="104"/>
  <c r="V25" i="114"/>
  <c r="V25" i="99"/>
  <c r="L11" i="118"/>
  <c r="L11" i="92"/>
  <c r="L11" i="93"/>
  <c r="L11" i="94"/>
  <c r="L11" i="91"/>
  <c r="W10" i="40"/>
  <c r="W10" i="115"/>
  <c r="W10" i="29"/>
  <c r="W10" i="77"/>
  <c r="W10" i="21"/>
  <c r="W10" i="104"/>
  <c r="W10" i="114"/>
  <c r="W10" i="99"/>
  <c r="Q26" i="40"/>
  <c r="Q26" i="115"/>
  <c r="Q26" i="77"/>
  <c r="Q26" i="29"/>
  <c r="Q26" i="21"/>
  <c r="Q26" i="104"/>
  <c r="Q26" i="114"/>
  <c r="Q26" i="99"/>
  <c r="P11" i="93"/>
  <c r="P11" i="118"/>
  <c r="P11" i="92"/>
  <c r="P11" i="91"/>
  <c r="P11" i="94"/>
  <c r="AA10" i="40"/>
  <c r="AA10" i="115"/>
  <c r="AA10" i="77"/>
  <c r="AA10" i="29"/>
  <c r="AA10" i="21"/>
  <c r="AA10" i="104"/>
  <c r="AA10" i="114"/>
  <c r="AA10" i="99"/>
  <c r="U36" i="40"/>
  <c r="U36" i="115"/>
  <c r="U36" i="77"/>
  <c r="U36" i="29"/>
  <c r="U36" i="21"/>
  <c r="U36" i="114"/>
  <c r="U36" i="104"/>
  <c r="U36" i="99"/>
  <c r="AG16" i="40"/>
  <c r="AG16" i="115"/>
  <c r="AG16" i="77"/>
  <c r="AG16" i="29"/>
  <c r="AG16" i="21"/>
  <c r="AG16" i="104"/>
  <c r="AG16" i="114"/>
  <c r="AG16" i="99"/>
  <c r="AG19" i="40"/>
  <c r="AG19" i="115"/>
  <c r="AG19" i="77"/>
  <c r="AG19" i="29"/>
  <c r="AG19" i="21"/>
  <c r="AG19" i="104"/>
  <c r="AG19" i="114"/>
  <c r="AG19" i="99"/>
  <c r="AU56" i="21"/>
  <c r="AU56" i="104"/>
  <c r="AU56" i="114"/>
  <c r="AU56" i="99"/>
  <c r="AP56" i="21"/>
  <c r="AP56" i="114"/>
  <c r="AP56" i="104"/>
  <c r="AP56" i="99"/>
  <c r="AF57" i="21"/>
  <c r="AF57" i="114"/>
  <c r="AF57" i="104"/>
  <c r="AF57" i="99"/>
  <c r="AF31" i="40"/>
  <c r="AF31" i="115"/>
  <c r="AF31" i="77"/>
  <c r="AF31" i="29"/>
  <c r="AF31" i="21"/>
  <c r="AF31" i="104"/>
  <c r="AF31" i="114"/>
  <c r="AF31" i="99"/>
  <c r="AB43" i="21"/>
  <c r="AB43" i="104"/>
  <c r="AB43" i="114"/>
  <c r="AB43" i="99"/>
  <c r="C14" i="92"/>
  <c r="C14" i="93"/>
  <c r="C14" i="91"/>
  <c r="C14" i="118"/>
  <c r="C14" i="94"/>
  <c r="N13" i="21"/>
  <c r="N13" i="104"/>
  <c r="N13" i="114"/>
  <c r="N13" i="99"/>
  <c r="S19" i="40"/>
  <c r="S19" i="115"/>
  <c r="S19" i="77"/>
  <c r="S19" i="29"/>
  <c r="S19" i="21"/>
  <c r="S19" i="104"/>
  <c r="S19" i="99"/>
  <c r="S19" i="114"/>
  <c r="W25" i="40"/>
  <c r="W25" i="115"/>
  <c r="W25" i="77"/>
  <c r="W25" i="29"/>
  <c r="W25" i="21"/>
  <c r="W25" i="104"/>
  <c r="W25" i="114"/>
  <c r="W25" i="99"/>
  <c r="R35" i="40"/>
  <c r="R35" i="115"/>
  <c r="R35" i="77"/>
  <c r="R35" i="29"/>
  <c r="R35" i="21"/>
  <c r="R35" i="104"/>
  <c r="R35" i="114"/>
  <c r="R35" i="99"/>
  <c r="N42" i="21"/>
  <c r="N42" i="104"/>
  <c r="N42" i="114"/>
  <c r="N42" i="99"/>
  <c r="P14" i="93"/>
  <c r="P14" i="92"/>
  <c r="P14" i="118"/>
  <c r="P14" i="91"/>
  <c r="P14" i="94"/>
  <c r="AA13" i="40"/>
  <c r="AA13" i="115"/>
  <c r="AA13" i="77"/>
  <c r="AA13" i="29"/>
  <c r="AA13" i="21"/>
  <c r="AA13" i="104"/>
  <c r="AA13" i="114"/>
  <c r="AA13" i="99"/>
  <c r="AA42" i="21"/>
  <c r="AA42" i="104"/>
  <c r="AA42" i="114"/>
  <c r="AA42" i="99"/>
  <c r="X22" i="40"/>
  <c r="X22" i="115"/>
  <c r="X22" i="77"/>
  <c r="X22" i="29"/>
  <c r="X22" i="21"/>
  <c r="X22" i="104"/>
  <c r="X22" i="114"/>
  <c r="X22" i="99"/>
  <c r="AB57" i="21"/>
  <c r="AB57" i="114"/>
  <c r="AB57" i="104"/>
  <c r="AB57" i="99"/>
  <c r="V57" i="21"/>
  <c r="V57" i="114"/>
  <c r="V57" i="104"/>
  <c r="V57" i="99"/>
  <c r="K57" i="21"/>
  <c r="K57" i="104"/>
  <c r="K57" i="114"/>
  <c r="K57" i="99"/>
  <c r="R11" i="93"/>
  <c r="R11" i="91"/>
  <c r="R11" i="118"/>
  <c r="R11" i="94"/>
  <c r="R11" i="92"/>
  <c r="AC10" i="40"/>
  <c r="AC10" i="115"/>
  <c r="AC10" i="77"/>
  <c r="AC10" i="29"/>
  <c r="AC10" i="21"/>
  <c r="AC10" i="104"/>
  <c r="AC10" i="114"/>
  <c r="AC10" i="99"/>
  <c r="AC22" i="40"/>
  <c r="AC22" i="115"/>
  <c r="AC22" i="77"/>
  <c r="AC22" i="29"/>
  <c r="AC22" i="21"/>
  <c r="AC22" i="104"/>
  <c r="AC22" i="114"/>
  <c r="AC22" i="99"/>
  <c r="AD31" i="40"/>
  <c r="AD31" i="115"/>
  <c r="AD31" i="77"/>
  <c r="AD31" i="29"/>
  <c r="AD31" i="21"/>
  <c r="AD31" i="104"/>
  <c r="AD31" i="114"/>
  <c r="AD31" i="99"/>
  <c r="AD43" i="21"/>
  <c r="AD43" i="104"/>
  <c r="AD43" i="114"/>
  <c r="AD43" i="99"/>
  <c r="M14" i="118"/>
  <c r="M14" i="92"/>
  <c r="M14" i="93"/>
  <c r="M14" i="91"/>
  <c r="M14" i="94"/>
  <c r="X13" i="40"/>
  <c r="X13" i="115"/>
  <c r="X13" i="77"/>
  <c r="X13" i="29"/>
  <c r="X13" i="21"/>
  <c r="X13" i="104"/>
  <c r="X13" i="114"/>
  <c r="X13" i="99"/>
  <c r="X19" i="40"/>
  <c r="X19" i="115"/>
  <c r="X19" i="77"/>
  <c r="X19" i="29"/>
  <c r="X19" i="21"/>
  <c r="X19" i="104"/>
  <c r="X19" i="114"/>
  <c r="X19" i="99"/>
  <c r="X25" i="40"/>
  <c r="X25" i="115"/>
  <c r="X25" i="77"/>
  <c r="X25" i="29"/>
  <c r="X25" i="21"/>
  <c r="X25" i="104"/>
  <c r="X25" i="114"/>
  <c r="X25" i="99"/>
  <c r="S35" i="40"/>
  <c r="S35" i="77"/>
  <c r="S35" i="115"/>
  <c r="S35" i="29"/>
  <c r="S35" i="21"/>
  <c r="S35" i="104"/>
  <c r="S35" i="114"/>
  <c r="S35" i="99"/>
  <c r="AO58" i="21"/>
  <c r="AO58" i="104"/>
  <c r="AO58" i="114"/>
  <c r="AO58" i="99"/>
  <c r="AA35" i="40"/>
  <c r="AA35" i="77"/>
  <c r="AA35" i="115"/>
  <c r="AA35" i="29"/>
  <c r="AA35" i="21"/>
  <c r="AA35" i="114"/>
  <c r="AA35" i="104"/>
  <c r="AA35" i="99"/>
  <c r="AM57" i="21"/>
  <c r="AM57" i="104"/>
  <c r="AM57" i="114"/>
  <c r="AM57" i="99"/>
  <c r="AF22" i="40"/>
  <c r="AF22" i="115"/>
  <c r="AF22" i="77"/>
  <c r="AF22" i="29"/>
  <c r="AF22" i="21"/>
  <c r="AF22" i="104"/>
  <c r="AF22" i="114"/>
  <c r="AF22" i="99"/>
  <c r="S16" i="40"/>
  <c r="S16" i="115"/>
  <c r="S16" i="77"/>
  <c r="S16" i="29"/>
  <c r="S16" i="21"/>
  <c r="S16" i="104"/>
  <c r="S16" i="114"/>
  <c r="S16" i="99"/>
  <c r="W22" i="40"/>
  <c r="W22" i="115"/>
  <c r="W22" i="77"/>
  <c r="W22" i="29"/>
  <c r="W22" i="21"/>
  <c r="W22" i="104"/>
  <c r="W22" i="114"/>
  <c r="W22" i="99"/>
  <c r="U43" i="21"/>
  <c r="U43" i="104"/>
  <c r="U43" i="114"/>
  <c r="U43" i="99"/>
  <c r="AI58" i="21"/>
  <c r="AI58" i="104"/>
  <c r="AI58" i="114"/>
  <c r="AI58" i="99"/>
  <c r="M58" i="21"/>
  <c r="M58" i="104"/>
  <c r="M58" i="114"/>
  <c r="M58" i="99"/>
  <c r="C11" i="118"/>
  <c r="C11" i="92"/>
  <c r="C11" i="93"/>
  <c r="C11" i="91"/>
  <c r="C11" i="94"/>
  <c r="N10" i="21"/>
  <c r="N10" i="104"/>
  <c r="N10" i="114"/>
  <c r="N10" i="99"/>
  <c r="AR57" i="2"/>
  <c r="V43" i="21"/>
  <c r="V43" i="104"/>
  <c r="V43" i="114"/>
  <c r="V43" i="99"/>
  <c r="AH43" i="21"/>
  <c r="AH43" i="104"/>
  <c r="AH43" i="114"/>
  <c r="AH43" i="99"/>
  <c r="P31" i="40"/>
  <c r="P31" i="115"/>
  <c r="P31" i="77"/>
  <c r="P31" i="29"/>
  <c r="P31" i="21"/>
  <c r="P31" i="104"/>
  <c r="P31" i="114"/>
  <c r="P31" i="99"/>
  <c r="O14" i="93"/>
  <c r="O14" i="92"/>
  <c r="O14" i="118"/>
  <c r="O14" i="91"/>
  <c r="O14" i="94"/>
  <c r="Z13" i="40"/>
  <c r="Z13" i="115"/>
  <c r="Z13" i="77"/>
  <c r="Z13" i="29"/>
  <c r="Z13" i="21"/>
  <c r="Z13" i="104"/>
  <c r="Z13" i="114"/>
  <c r="Z13" i="99"/>
  <c r="Z35" i="40"/>
  <c r="Z35" i="115"/>
  <c r="Z35" i="77"/>
  <c r="Z35" i="29"/>
  <c r="Z35" i="21"/>
  <c r="Z35" i="104"/>
  <c r="Z35" i="114"/>
  <c r="Z35" i="99"/>
  <c r="U25" i="40"/>
  <c r="U25" i="115"/>
  <c r="U25" i="77"/>
  <c r="U25" i="29"/>
  <c r="U25" i="21"/>
  <c r="U25" i="104"/>
  <c r="U25" i="114"/>
  <c r="U25" i="99"/>
  <c r="AL38" i="2"/>
  <c r="AL37" i="40"/>
  <c r="AL37" i="115"/>
  <c r="AL37" i="77"/>
  <c r="AL37" i="29"/>
  <c r="AL37" i="21"/>
  <c r="AL37" i="104"/>
  <c r="AL37" i="114"/>
  <c r="AL37" i="99"/>
  <c r="U35" i="40"/>
  <c r="U35" i="115"/>
  <c r="U35" i="29"/>
  <c r="U35" i="77"/>
  <c r="U35" i="21"/>
  <c r="U35" i="104"/>
  <c r="U35" i="114"/>
  <c r="U35" i="99"/>
  <c r="AF19" i="40"/>
  <c r="AF19" i="115"/>
  <c r="AF19" i="77"/>
  <c r="AF19" i="29"/>
  <c r="AF19" i="21"/>
  <c r="AF19" i="104"/>
  <c r="AF19" i="114"/>
  <c r="AF19" i="99"/>
  <c r="O11" i="93"/>
  <c r="O11" i="92"/>
  <c r="O11" i="118"/>
  <c r="O11" i="91"/>
  <c r="O11" i="94"/>
  <c r="Z10" i="40"/>
  <c r="Z10" i="115"/>
  <c r="Z10" i="77"/>
  <c r="Z10" i="29"/>
  <c r="Z10" i="21"/>
  <c r="Z10" i="104"/>
  <c r="Z10" i="114"/>
  <c r="Z10" i="99"/>
  <c r="Z22" i="40"/>
  <c r="Z22" i="115"/>
  <c r="Z22" i="77"/>
  <c r="Z22" i="29"/>
  <c r="Z22" i="21"/>
  <c r="Z22" i="104"/>
  <c r="Z22" i="114"/>
  <c r="Z22" i="99"/>
  <c r="Q30" i="40"/>
  <c r="Q30" i="115"/>
  <c r="Q30" i="77"/>
  <c r="Q30" i="29"/>
  <c r="Q30" i="21"/>
  <c r="Q30" i="104"/>
  <c r="Q30" i="114"/>
  <c r="Q30" i="99"/>
  <c r="Q11" i="91"/>
  <c r="Q11" i="93"/>
  <c r="Q11" i="118"/>
  <c r="Q11" i="92"/>
  <c r="Q11" i="94"/>
  <c r="AB10" i="40"/>
  <c r="AB10" i="115"/>
  <c r="AB10" i="77"/>
  <c r="AB10" i="29"/>
  <c r="AB10" i="21"/>
  <c r="AB10" i="104"/>
  <c r="AB10" i="114"/>
  <c r="AB10" i="99"/>
  <c r="J14" i="93"/>
  <c r="J14" i="118"/>
  <c r="J14" i="94"/>
  <c r="J14" i="92"/>
  <c r="J14" i="91"/>
  <c r="U13" i="40"/>
  <c r="U13" i="115"/>
  <c r="U13" i="77"/>
  <c r="U13" i="29"/>
  <c r="U13" i="21"/>
  <c r="U13" i="104"/>
  <c r="U13" i="114"/>
  <c r="U13" i="99"/>
  <c r="U16" i="40"/>
  <c r="U16" i="115"/>
  <c r="U16" i="77"/>
  <c r="U16" i="29"/>
  <c r="U16" i="21"/>
  <c r="U16" i="104"/>
  <c r="U16" i="114"/>
  <c r="U16" i="99"/>
  <c r="V30" i="40"/>
  <c r="V30" i="115"/>
  <c r="V30" i="77"/>
  <c r="V30" i="29"/>
  <c r="V30" i="21"/>
  <c r="V30" i="104"/>
  <c r="V30" i="114"/>
  <c r="V30" i="99"/>
  <c r="AF30" i="40"/>
  <c r="AF30" i="115"/>
  <c r="AF30" i="77"/>
  <c r="AF30" i="29"/>
  <c r="AF30" i="21"/>
  <c r="AF30" i="104"/>
  <c r="AF30" i="114"/>
  <c r="AF30" i="99"/>
  <c r="K11" i="93"/>
  <c r="K11" i="92"/>
  <c r="K11" i="118"/>
  <c r="K11" i="91"/>
  <c r="K11" i="94"/>
  <c r="V10" i="40"/>
  <c r="V10" i="115"/>
  <c r="V10" i="77"/>
  <c r="V10" i="29"/>
  <c r="V10" i="21"/>
  <c r="V10" i="104"/>
  <c r="V10" i="114"/>
  <c r="V10" i="99"/>
  <c r="AH22" i="40"/>
  <c r="AH22" i="115"/>
  <c r="AH22" i="77"/>
  <c r="AH22" i="29"/>
  <c r="AH22" i="21"/>
  <c r="AH22" i="104"/>
  <c r="AH22" i="114"/>
  <c r="AH22" i="99"/>
  <c r="O58" i="21"/>
  <c r="O58" i="104"/>
  <c r="O58" i="114"/>
  <c r="O58" i="99"/>
  <c r="AH42" i="21"/>
  <c r="AH42" i="104"/>
  <c r="AH42" i="114"/>
  <c r="AH42" i="99"/>
  <c r="AG43" i="21"/>
  <c r="AG43" i="104"/>
  <c r="AG43" i="114"/>
  <c r="AG43" i="99"/>
  <c r="E11" i="91"/>
  <c r="E11" i="118"/>
  <c r="E11" i="92"/>
  <c r="E11" i="93"/>
  <c r="E11" i="94"/>
  <c r="P10" i="40"/>
  <c r="P10" i="115"/>
  <c r="P10" i="77"/>
  <c r="P10" i="29"/>
  <c r="P10" i="21"/>
  <c r="P10" i="104"/>
  <c r="P10" i="114"/>
  <c r="P10" i="99"/>
  <c r="H11" i="93"/>
  <c r="H11" i="118"/>
  <c r="H11" i="92"/>
  <c r="H11" i="91"/>
  <c r="H11" i="94"/>
  <c r="S10" i="40"/>
  <c r="S10" i="115"/>
  <c r="S10" i="77"/>
  <c r="S10" i="29"/>
  <c r="S10" i="21"/>
  <c r="S10" i="104"/>
  <c r="S10" i="114"/>
  <c r="S10" i="99"/>
  <c r="K14" i="93"/>
  <c r="K14" i="92"/>
  <c r="K14" i="118"/>
  <c r="K14" i="91"/>
  <c r="K14" i="94"/>
  <c r="V13" i="40"/>
  <c r="V13" i="115"/>
  <c r="V13" i="77"/>
  <c r="V13" i="29"/>
  <c r="V13" i="21"/>
  <c r="V13" i="104"/>
  <c r="V13" i="114"/>
  <c r="V13" i="99"/>
  <c r="AQ57" i="21"/>
  <c r="AQ57" i="104"/>
  <c r="AQ57" i="114"/>
  <c r="AQ57" i="99"/>
  <c r="T16" i="40"/>
  <c r="T16" i="115"/>
  <c r="T16" i="77"/>
  <c r="T16" i="29"/>
  <c r="T16" i="21"/>
  <c r="T16" i="104"/>
  <c r="T16" i="114"/>
  <c r="T16" i="99"/>
  <c r="AA57" i="21"/>
  <c r="AA57" i="104"/>
  <c r="AA57" i="114"/>
  <c r="AA57" i="99"/>
  <c r="AA58" i="2"/>
  <c r="AG42" i="21"/>
  <c r="AG42" i="104"/>
  <c r="AG42" i="114"/>
  <c r="AG42" i="99"/>
  <c r="AD16" i="40"/>
  <c r="AD16" i="115"/>
  <c r="AD16" i="77"/>
  <c r="AD16" i="29"/>
  <c r="AD16" i="21"/>
  <c r="AD16" i="104"/>
  <c r="AD16" i="114"/>
  <c r="AD16" i="99"/>
  <c r="Z30" i="40"/>
  <c r="Z30" i="115"/>
  <c r="Z30" i="77"/>
  <c r="Z30" i="29"/>
  <c r="Z30" i="21"/>
  <c r="Z30" i="104"/>
  <c r="Z30" i="114"/>
  <c r="Z30" i="99"/>
  <c r="Z42" i="21"/>
  <c r="Z42" i="104"/>
  <c r="Z42" i="114"/>
  <c r="Z42" i="99"/>
  <c r="R22" i="40"/>
  <c r="R22" i="115"/>
  <c r="R22" i="77"/>
  <c r="R22" i="29"/>
  <c r="R22" i="21"/>
  <c r="R22" i="104"/>
  <c r="R22" i="114"/>
  <c r="R22" i="99"/>
  <c r="P42" i="21"/>
  <c r="P42" i="104"/>
  <c r="P42" i="114"/>
  <c r="P42" i="99"/>
  <c r="Z19" i="40"/>
  <c r="Z19" i="115"/>
  <c r="Z19" i="77"/>
  <c r="Z19" i="29"/>
  <c r="Z19" i="21"/>
  <c r="Z19" i="104"/>
  <c r="Z19" i="114"/>
  <c r="Z19" i="99"/>
  <c r="AD25" i="40"/>
  <c r="AD25" i="115"/>
  <c r="AD25" i="77"/>
  <c r="AD25" i="29"/>
  <c r="AD25" i="21"/>
  <c r="AD25" i="104"/>
  <c r="AD25" i="114"/>
  <c r="AD25" i="99"/>
  <c r="P30" i="40"/>
  <c r="P30" i="115"/>
  <c r="P30" i="77"/>
  <c r="P30" i="29"/>
  <c r="P30" i="21"/>
  <c r="P30" i="104"/>
  <c r="P30" i="114"/>
  <c r="P30" i="99"/>
  <c r="AB16" i="40"/>
  <c r="AB16" i="115"/>
  <c r="AB16" i="77"/>
  <c r="AB16" i="29"/>
  <c r="AB16" i="21"/>
  <c r="AB16" i="104"/>
  <c r="AB16" i="114"/>
  <c r="AB16" i="99"/>
  <c r="AG22" i="40"/>
  <c r="AG22" i="115"/>
  <c r="AG22" i="77"/>
  <c r="AG22" i="29"/>
  <c r="AG22" i="21"/>
  <c r="AG22" i="104"/>
  <c r="AG22" i="114"/>
  <c r="AG22" i="99"/>
  <c r="W19" i="40"/>
  <c r="W19" i="115"/>
  <c r="W19" i="77"/>
  <c r="W19" i="29"/>
  <c r="W19" i="21"/>
  <c r="W19" i="104"/>
  <c r="W19" i="99"/>
  <c r="W19" i="114"/>
  <c r="AA22" i="40"/>
  <c r="AA22" i="115"/>
  <c r="AA22" i="77"/>
  <c r="AA22" i="29"/>
  <c r="AA22" i="21"/>
  <c r="AA22" i="104"/>
  <c r="AA22" i="114"/>
  <c r="AA22" i="99"/>
  <c r="R57" i="21"/>
  <c r="R57" i="114"/>
  <c r="R57" i="104"/>
  <c r="R57" i="99"/>
  <c r="J11" i="93"/>
  <c r="J11" i="91"/>
  <c r="J11" i="118"/>
  <c r="J11" i="94"/>
  <c r="J11" i="92"/>
  <c r="U10" i="40"/>
  <c r="U10" i="115"/>
  <c r="U10" i="77"/>
  <c r="U10" i="29"/>
  <c r="U10" i="21"/>
  <c r="U10" i="104"/>
  <c r="U10" i="114"/>
  <c r="U10" i="99"/>
  <c r="W35" i="40"/>
  <c r="W35" i="115"/>
  <c r="W35" i="77"/>
  <c r="W35" i="29"/>
  <c r="W35" i="21"/>
  <c r="W35" i="104"/>
  <c r="W35" i="114"/>
  <c r="W35" i="99"/>
  <c r="AH30" i="40"/>
  <c r="AH30" i="115"/>
  <c r="AH30" i="77"/>
  <c r="AH30" i="29"/>
  <c r="AH30" i="21"/>
  <c r="AH30" i="104"/>
  <c r="AH30" i="114"/>
  <c r="AH30" i="99"/>
  <c r="U58" i="21"/>
  <c r="U58" i="104"/>
  <c r="U58" i="114"/>
  <c r="U58" i="99"/>
  <c r="AF26" i="40"/>
  <c r="AF26" i="115"/>
  <c r="AF26" i="77"/>
  <c r="AF26" i="29"/>
  <c r="AF26" i="21"/>
  <c r="AF26" i="104"/>
  <c r="AF26" i="114"/>
  <c r="AF26" i="99"/>
  <c r="AL27" i="40"/>
  <c r="AL27" i="115"/>
  <c r="AL27" i="77"/>
  <c r="AL27" i="29"/>
  <c r="AL27" i="21"/>
  <c r="AL27" i="104"/>
  <c r="AL27" i="114"/>
  <c r="AL27" i="99"/>
  <c r="AG30" i="40"/>
  <c r="AG30" i="115"/>
  <c r="AG30" i="77"/>
  <c r="AG30" i="29"/>
  <c r="AG30" i="21"/>
  <c r="AG30" i="104"/>
  <c r="AG30" i="114"/>
  <c r="AG30" i="99"/>
  <c r="AD57" i="21"/>
  <c r="AD57" i="114"/>
  <c r="AD57" i="104"/>
  <c r="AD57" i="99"/>
  <c r="W14" i="93"/>
  <c r="W14" i="92"/>
  <c r="W14" i="118"/>
  <c r="W14" i="91"/>
  <c r="W14" i="94"/>
  <c r="AH13" i="40"/>
  <c r="AH13" i="115"/>
  <c r="AH13" i="77"/>
  <c r="AH13" i="29"/>
  <c r="AH13" i="21"/>
  <c r="AH13" i="104"/>
  <c r="AH13" i="114"/>
  <c r="AH13" i="99"/>
  <c r="AB31" i="40"/>
  <c r="AB31" i="115"/>
  <c r="AB31" i="77"/>
  <c r="AB31" i="29"/>
  <c r="AB31" i="21"/>
  <c r="AB31" i="104"/>
  <c r="AB31" i="114"/>
  <c r="AB31" i="99"/>
  <c r="I11" i="91"/>
  <c r="I11" i="93"/>
  <c r="I11" i="118"/>
  <c r="I11" i="92"/>
  <c r="I11" i="94"/>
  <c r="T10" i="40"/>
  <c r="T10" i="115"/>
  <c r="T10" i="77"/>
  <c r="T10" i="29"/>
  <c r="T10" i="21"/>
  <c r="T10" i="104"/>
  <c r="T10" i="114"/>
  <c r="T10" i="99"/>
  <c r="L14" i="92"/>
  <c r="L14" i="93"/>
  <c r="L14" i="91"/>
  <c r="L14" i="118"/>
  <c r="L14" i="94"/>
  <c r="W13" i="40"/>
  <c r="W13" i="115"/>
  <c r="W13" i="77"/>
  <c r="W13" i="29"/>
  <c r="W13" i="21"/>
  <c r="W13" i="104"/>
  <c r="W13" i="114"/>
  <c r="W13" i="99"/>
  <c r="N25" i="21"/>
  <c r="N25" i="104"/>
  <c r="N25" i="114"/>
  <c r="N25" i="99"/>
  <c r="X30" i="40"/>
  <c r="X30" i="115"/>
  <c r="X30" i="77"/>
  <c r="X30" i="29"/>
  <c r="X30" i="21"/>
  <c r="X30" i="104"/>
  <c r="X30" i="114"/>
  <c r="X30" i="99"/>
  <c r="Q35" i="40"/>
  <c r="Q35" i="115"/>
  <c r="Q35" i="29"/>
  <c r="Q35" i="77"/>
  <c r="Q35" i="21"/>
  <c r="Q35" i="104"/>
  <c r="Q35" i="114"/>
  <c r="Q35" i="99"/>
  <c r="W42" i="21"/>
  <c r="W42" i="104"/>
  <c r="W42" i="114"/>
  <c r="W42" i="99"/>
  <c r="Z26" i="40"/>
  <c r="Z26" i="115"/>
  <c r="Z26" i="77"/>
  <c r="Z26" i="29"/>
  <c r="Z26" i="21"/>
  <c r="Z26" i="104"/>
  <c r="Z26" i="114"/>
  <c r="Z26" i="99"/>
  <c r="P16" i="40"/>
  <c r="P16" i="115"/>
  <c r="P16" i="77"/>
  <c r="P16" i="29"/>
  <c r="P16" i="21"/>
  <c r="P16" i="104"/>
  <c r="P16" i="114"/>
  <c r="P16" i="99"/>
  <c r="S30" i="40"/>
  <c r="S30" i="115"/>
  <c r="S30" i="77"/>
  <c r="S30" i="29"/>
  <c r="S30" i="21"/>
  <c r="S30" i="104"/>
  <c r="S30" i="114"/>
  <c r="S30" i="99"/>
  <c r="AJ58" i="21"/>
  <c r="AJ58" i="114"/>
  <c r="AJ58" i="104"/>
  <c r="AJ58" i="99"/>
  <c r="AT56" i="21"/>
  <c r="AT56" i="114"/>
  <c r="AT56" i="104"/>
  <c r="AT56" i="99"/>
  <c r="W11" i="93"/>
  <c r="W11" i="92"/>
  <c r="W11" i="118"/>
  <c r="W11" i="91"/>
  <c r="W11" i="94"/>
  <c r="AH10" i="40"/>
  <c r="AH10" i="115"/>
  <c r="AH10" i="77"/>
  <c r="AH10" i="29"/>
  <c r="AH10" i="21"/>
  <c r="AH10" i="104"/>
  <c r="AH10" i="114"/>
  <c r="AH10" i="99"/>
  <c r="AC16" i="40"/>
  <c r="AC16" i="115"/>
  <c r="AC16" i="77"/>
  <c r="AC16" i="29"/>
  <c r="AC16" i="21"/>
  <c r="AC16" i="104"/>
  <c r="AC16" i="114"/>
  <c r="AC16" i="99"/>
  <c r="AD26" i="40"/>
  <c r="AD26" i="115"/>
  <c r="AD26" i="77"/>
  <c r="AD26" i="29"/>
  <c r="AD26" i="21"/>
  <c r="AD26" i="104"/>
  <c r="AD26" i="114"/>
  <c r="AD26" i="99"/>
  <c r="AD36" i="40"/>
  <c r="AD36" i="115"/>
  <c r="AD36" i="77"/>
  <c r="AD36" i="21"/>
  <c r="AD36" i="29"/>
  <c r="AD36" i="104"/>
  <c r="AD36" i="114"/>
  <c r="AD36" i="99"/>
  <c r="E14" i="118"/>
  <c r="E14" i="92"/>
  <c r="E14" i="93"/>
  <c r="E14" i="91"/>
  <c r="E14" i="94"/>
  <c r="P13" i="40"/>
  <c r="P13" i="115"/>
  <c r="P13" i="77"/>
  <c r="P13" i="29"/>
  <c r="P13" i="21"/>
  <c r="P13" i="104"/>
  <c r="P13" i="114"/>
  <c r="P13" i="99"/>
  <c r="P19" i="40"/>
  <c r="P19" i="115"/>
  <c r="P19" i="77"/>
  <c r="P19" i="29"/>
  <c r="P19" i="21"/>
  <c r="P19" i="104"/>
  <c r="P19" i="114"/>
  <c r="P19" i="99"/>
  <c r="P25" i="40"/>
  <c r="P25" i="115"/>
  <c r="P25" i="77"/>
  <c r="P25" i="29"/>
  <c r="P25" i="21"/>
  <c r="P25" i="104"/>
  <c r="P25" i="114"/>
  <c r="P25" i="99"/>
  <c r="V31" i="40"/>
  <c r="V31" i="115"/>
  <c r="V31" i="77"/>
  <c r="V31" i="29"/>
  <c r="V31" i="21"/>
  <c r="V31" i="104"/>
  <c r="V31" i="114"/>
  <c r="V31" i="99"/>
  <c r="T36" i="40"/>
  <c r="T36" i="115"/>
  <c r="T36" i="77"/>
  <c r="T36" i="29"/>
  <c r="T36" i="21"/>
  <c r="T36" i="104"/>
  <c r="T36" i="114"/>
  <c r="T36" i="99"/>
  <c r="AA19" i="40"/>
  <c r="AA19" i="115"/>
  <c r="AA19" i="77"/>
  <c r="AA19" i="29"/>
  <c r="AA19" i="21"/>
  <c r="AA19" i="104"/>
  <c r="AA19" i="99"/>
  <c r="AA19" i="114"/>
  <c r="X16" i="40"/>
  <c r="X16" i="115"/>
  <c r="X16" i="77"/>
  <c r="X16" i="29"/>
  <c r="X16" i="21"/>
  <c r="X16" i="104"/>
  <c r="X16" i="114"/>
  <c r="X16" i="99"/>
  <c r="P57" i="21"/>
  <c r="P57" i="114"/>
  <c r="P57" i="104"/>
  <c r="P57" i="99"/>
  <c r="AG58" i="21"/>
  <c r="AG58" i="104"/>
  <c r="AG58" i="114"/>
  <c r="AG58" i="99"/>
  <c r="AF42" i="21"/>
  <c r="AF42" i="104"/>
  <c r="AF42" i="114"/>
  <c r="AF42" i="99"/>
  <c r="N22" i="21"/>
  <c r="N22" i="104"/>
  <c r="N22" i="114"/>
  <c r="N22" i="99"/>
  <c r="R30" i="40"/>
  <c r="R30" i="115"/>
  <c r="R30" i="77"/>
  <c r="R30" i="29"/>
  <c r="R30" i="21"/>
  <c r="R30" i="104"/>
  <c r="R30" i="114"/>
  <c r="R30" i="99"/>
  <c r="AW58" i="21"/>
  <c r="AW58" i="104"/>
  <c r="AW58" i="114"/>
  <c r="AW58" i="99"/>
  <c r="AA30" i="40"/>
  <c r="AA30" i="115"/>
  <c r="AA30" i="77"/>
  <c r="AA30" i="29"/>
  <c r="AA30" i="21"/>
  <c r="AA30" i="104"/>
  <c r="AA30" i="114"/>
  <c r="AA30" i="99"/>
  <c r="T22" i="40"/>
  <c r="T22" i="115"/>
  <c r="T22" i="77"/>
  <c r="T22" i="29"/>
  <c r="T22" i="21"/>
  <c r="T22" i="104"/>
  <c r="T22" i="114"/>
  <c r="T22" i="99"/>
  <c r="Z43" i="21"/>
  <c r="Z43" i="104"/>
  <c r="Z43" i="114"/>
  <c r="Z43" i="99"/>
  <c r="Q31" i="40"/>
  <c r="Q31" i="77"/>
  <c r="Q31" i="115"/>
  <c r="Q31" i="29"/>
  <c r="Q31" i="21"/>
  <c r="Q31" i="104"/>
  <c r="Q31" i="114"/>
  <c r="Q31" i="99"/>
  <c r="J45" i="2"/>
  <c r="AD19" i="40"/>
  <c r="AD19" i="115"/>
  <c r="AD19" i="77"/>
  <c r="AD19" i="29"/>
  <c r="AD19" i="21"/>
  <c r="AD19" i="104"/>
  <c r="AD19" i="114"/>
  <c r="AD19" i="99"/>
  <c r="AL46" i="2"/>
  <c r="AL45" i="21"/>
  <c r="AL45" i="104"/>
  <c r="AL45" i="114"/>
  <c r="AL45" i="99"/>
  <c r="AF25" i="40"/>
  <c r="AF25" i="115"/>
  <c r="AF25" i="77"/>
  <c r="AF25" i="29"/>
  <c r="AF25" i="21"/>
  <c r="AF25" i="104"/>
  <c r="AF25" i="114"/>
  <c r="AF25" i="99"/>
  <c r="AD22" i="40"/>
  <c r="AD22" i="115"/>
  <c r="AD22" i="77"/>
  <c r="AD22" i="29"/>
  <c r="AD22" i="21"/>
  <c r="AD22" i="104"/>
  <c r="AD22" i="114"/>
  <c r="AD22" i="99"/>
  <c r="AD42" i="21"/>
  <c r="AD42" i="114"/>
  <c r="AD42" i="104"/>
  <c r="AD42" i="99"/>
  <c r="U30" i="40"/>
  <c r="U30" i="115"/>
  <c r="U30" i="77"/>
  <c r="U30" i="29"/>
  <c r="U30" i="21"/>
  <c r="U30" i="104"/>
  <c r="U30" i="114"/>
  <c r="U30" i="99"/>
  <c r="T43" i="2"/>
  <c r="T42" i="21"/>
  <c r="T42" i="104"/>
  <c r="T42" i="114"/>
  <c r="T42" i="99"/>
  <c r="AB30" i="40"/>
  <c r="AB30" i="115"/>
  <c r="AB30" i="77"/>
  <c r="AB30" i="29"/>
  <c r="AB30" i="21"/>
  <c r="AB30" i="104"/>
  <c r="AB30" i="114"/>
  <c r="AB30" i="99"/>
  <c r="P35" i="40"/>
  <c r="P35" i="115"/>
  <c r="P35" i="77"/>
  <c r="P35" i="29"/>
  <c r="P35" i="21"/>
  <c r="P35" i="104"/>
  <c r="P35" i="114"/>
  <c r="P35" i="99"/>
  <c r="U14" i="118"/>
  <c r="U14" i="92"/>
  <c r="U14" i="93"/>
  <c r="U14" i="91"/>
  <c r="U14" i="94"/>
  <c r="AF13" i="40"/>
  <c r="AF13" i="115"/>
  <c r="AF13" i="77"/>
  <c r="AF13" i="29"/>
  <c r="AF13" i="21"/>
  <c r="AF13" i="104"/>
  <c r="AF13" i="114"/>
  <c r="AF13" i="99"/>
  <c r="AB22" i="40"/>
  <c r="AB22" i="115"/>
  <c r="AB22" i="77"/>
  <c r="AB22" i="29"/>
  <c r="AB22" i="21"/>
  <c r="AB22" i="104"/>
  <c r="AB22" i="114"/>
  <c r="AB22" i="99"/>
  <c r="O38" i="2"/>
  <c r="O37" i="21"/>
  <c r="O37" i="40"/>
  <c r="O37" i="115"/>
  <c r="O37" i="77"/>
  <c r="O37" i="29"/>
  <c r="O37" i="99"/>
  <c r="O37" i="104"/>
  <c r="O37" i="114"/>
  <c r="O27" i="40"/>
  <c r="O27" i="115"/>
  <c r="O27" i="77"/>
  <c r="O27" i="29"/>
  <c r="O27" i="21"/>
  <c r="O27" i="99"/>
  <c r="O27" i="104"/>
  <c r="O27" i="114"/>
  <c r="O45" i="2"/>
  <c r="O44" i="21"/>
  <c r="O44" i="104"/>
  <c r="O44" i="114"/>
  <c r="O44" i="99"/>
  <c r="AS57" i="2"/>
  <c r="AB44" i="2"/>
  <c r="AA43" i="2"/>
  <c r="AA26" i="2"/>
  <c r="G58" i="2"/>
  <c r="Z58" i="2"/>
  <c r="AF58" i="2"/>
  <c r="Q36" i="2"/>
  <c r="W43" i="2"/>
  <c r="Y58" i="2"/>
  <c r="AH26" i="2"/>
  <c r="AD27" i="2"/>
  <c r="AD32" i="2"/>
  <c r="AD37" i="2"/>
  <c r="P26" i="2"/>
  <c r="X26" i="2"/>
  <c r="AH36" i="2"/>
  <c r="AA36" i="2"/>
  <c r="AF43" i="2"/>
  <c r="Q44" i="2"/>
  <c r="W31" i="2"/>
  <c r="AF27" i="2"/>
  <c r="P44" i="2"/>
  <c r="U37" i="2"/>
  <c r="AU57" i="2"/>
  <c r="N43" i="2"/>
  <c r="T32" i="2"/>
  <c r="X58" i="2"/>
  <c r="V58" i="2"/>
  <c r="AC31" i="2"/>
  <c r="T26" i="2"/>
  <c r="AD58" i="2"/>
  <c r="AC58" i="2"/>
  <c r="AF32" i="2"/>
  <c r="AB37" i="2"/>
  <c r="S26" i="2"/>
  <c r="U27" i="2"/>
  <c r="X31" i="2"/>
  <c r="R36" i="2"/>
  <c r="P37" i="2"/>
  <c r="R43" i="2"/>
  <c r="Z32" i="2"/>
  <c r="S31" i="2"/>
  <c r="AB58" i="2"/>
  <c r="AT57" i="2"/>
  <c r="AC43" i="2"/>
  <c r="V26" i="2"/>
  <c r="V32" i="2"/>
  <c r="S36" i="2"/>
  <c r="T37" i="2"/>
  <c r="N31" i="2"/>
  <c r="L58" i="2"/>
  <c r="AM58" i="2"/>
  <c r="R31" i="2"/>
  <c r="E57" i="2"/>
  <c r="N58" i="2"/>
  <c r="AA31" i="2"/>
  <c r="AH44" i="2"/>
  <c r="AB32" i="2"/>
  <c r="AC26" i="2"/>
  <c r="AC36" i="2"/>
  <c r="AD44" i="2"/>
  <c r="P58" i="2"/>
  <c r="X36" i="2"/>
  <c r="AR58" i="2"/>
  <c r="Z44" i="2"/>
  <c r="V44" i="2"/>
  <c r="AP57" i="2"/>
  <c r="AB27" i="2"/>
  <c r="N26" i="2"/>
  <c r="W26" i="2"/>
  <c r="U32" i="2"/>
  <c r="V36" i="2"/>
  <c r="S43" i="2"/>
  <c r="Z27" i="2"/>
  <c r="R26" i="2"/>
  <c r="R58" i="2"/>
  <c r="K58" i="2"/>
  <c r="N36" i="2"/>
  <c r="W36" i="2"/>
  <c r="AQ58" i="2"/>
  <c r="AH31" i="2"/>
  <c r="Q27" i="2"/>
  <c r="U44" i="2"/>
  <c r="AV58" i="2"/>
  <c r="Z37" i="2"/>
  <c r="Q32" i="2"/>
  <c r="P32" i="2"/>
  <c r="AG31" i="2"/>
  <c r="AG36" i="2"/>
  <c r="AG26" i="2"/>
  <c r="AG44" i="2"/>
  <c r="N36" i="40" l="1"/>
  <c r="N36" i="115"/>
  <c r="N36" i="77"/>
  <c r="N36" i="29"/>
  <c r="E57" i="21"/>
  <c r="E57" i="104"/>
  <c r="E57" i="114"/>
  <c r="E57" i="99"/>
  <c r="N31" i="40"/>
  <c r="N31" i="115"/>
  <c r="N31" i="29"/>
  <c r="N31" i="77"/>
  <c r="N26" i="40"/>
  <c r="N26" i="115"/>
  <c r="N26" i="77"/>
  <c r="N26" i="29"/>
  <c r="J38" i="40"/>
  <c r="J38" i="115"/>
  <c r="J38" i="77"/>
  <c r="J38" i="29"/>
  <c r="J38" i="21"/>
  <c r="J38" i="104"/>
  <c r="J38" i="99"/>
  <c r="J38" i="114"/>
  <c r="J39" i="2"/>
  <c r="G58" i="21"/>
  <c r="G58" i="104"/>
  <c r="G58" i="114"/>
  <c r="G58" i="99"/>
  <c r="J45" i="104"/>
  <c r="J45" i="21"/>
  <c r="J45" i="114"/>
  <c r="J45" i="99"/>
  <c r="Q32" i="40"/>
  <c r="Q32" i="115"/>
  <c r="Q32" i="29"/>
  <c r="Q32" i="77"/>
  <c r="Q32" i="21"/>
  <c r="Q32" i="104"/>
  <c r="Q32" i="114"/>
  <c r="Q32" i="99"/>
  <c r="W26" i="40"/>
  <c r="W26" i="115"/>
  <c r="W26" i="77"/>
  <c r="W26" i="29"/>
  <c r="W26" i="21"/>
  <c r="W26" i="104"/>
  <c r="W26" i="114"/>
  <c r="W26" i="99"/>
  <c r="X36" i="40"/>
  <c r="X36" i="115"/>
  <c r="X36" i="77"/>
  <c r="X36" i="29"/>
  <c r="X36" i="21"/>
  <c r="X36" i="104"/>
  <c r="X36" i="114"/>
  <c r="X36" i="99"/>
  <c r="L58" i="21"/>
  <c r="L58" i="114"/>
  <c r="L58" i="104"/>
  <c r="L58" i="99"/>
  <c r="P37" i="40"/>
  <c r="P37" i="115"/>
  <c r="P37" i="77"/>
  <c r="P37" i="29"/>
  <c r="P37" i="21"/>
  <c r="P37" i="104"/>
  <c r="P37" i="114"/>
  <c r="P37" i="99"/>
  <c r="W31" i="40"/>
  <c r="W31" i="115"/>
  <c r="W31" i="77"/>
  <c r="W31" i="29"/>
  <c r="W31" i="21"/>
  <c r="W31" i="104"/>
  <c r="W31" i="114"/>
  <c r="W31" i="99"/>
  <c r="AD32" i="40"/>
  <c r="AD32" i="115"/>
  <c r="AD32" i="77"/>
  <c r="AD32" i="29"/>
  <c r="AD32" i="21"/>
  <c r="AD32" i="104"/>
  <c r="AD32" i="114"/>
  <c r="AD32" i="99"/>
  <c r="AG44" i="21"/>
  <c r="AG44" i="104"/>
  <c r="AG44" i="114"/>
  <c r="AG44" i="99"/>
  <c r="P32" i="40"/>
  <c r="P32" i="115"/>
  <c r="P32" i="77"/>
  <c r="P32" i="29"/>
  <c r="P32" i="21"/>
  <c r="P32" i="104"/>
  <c r="P32" i="114"/>
  <c r="P32" i="99"/>
  <c r="AV58" i="21"/>
  <c r="AV58" i="114"/>
  <c r="AV58" i="104"/>
  <c r="AV58" i="99"/>
  <c r="AQ58" i="21"/>
  <c r="AQ58" i="104"/>
  <c r="AQ58" i="114"/>
  <c r="AQ58" i="99"/>
  <c r="R58" i="21"/>
  <c r="R58" i="114"/>
  <c r="R58" i="104"/>
  <c r="R58" i="99"/>
  <c r="V36" i="40"/>
  <c r="V36" i="115"/>
  <c r="V36" i="77"/>
  <c r="V36" i="21"/>
  <c r="V36" i="29"/>
  <c r="V36" i="104"/>
  <c r="V36" i="114"/>
  <c r="V36" i="99"/>
  <c r="AB27" i="40"/>
  <c r="AB27" i="115"/>
  <c r="AB27" i="77"/>
  <c r="AB27" i="29"/>
  <c r="AB27" i="21"/>
  <c r="AB27" i="104"/>
  <c r="AB27" i="114"/>
  <c r="AB27" i="99"/>
  <c r="Z44" i="21"/>
  <c r="Z44" i="104"/>
  <c r="Z44" i="114"/>
  <c r="Z44" i="99"/>
  <c r="AD44" i="21"/>
  <c r="AD44" i="104"/>
  <c r="AD44" i="114"/>
  <c r="AD44" i="99"/>
  <c r="AH44" i="21"/>
  <c r="AH44" i="114"/>
  <c r="AH44" i="104"/>
  <c r="AH44" i="99"/>
  <c r="R31" i="40"/>
  <c r="R31" i="115"/>
  <c r="R31" i="77"/>
  <c r="R31" i="29"/>
  <c r="R31" i="21"/>
  <c r="R31" i="104"/>
  <c r="R31" i="114"/>
  <c r="R31" i="99"/>
  <c r="T37" i="40"/>
  <c r="T37" i="115"/>
  <c r="T37" i="77"/>
  <c r="T37" i="29"/>
  <c r="T37" i="21"/>
  <c r="T37" i="104"/>
  <c r="T37" i="114"/>
  <c r="T37" i="99"/>
  <c r="AC43" i="21"/>
  <c r="AC43" i="104"/>
  <c r="AC43" i="114"/>
  <c r="AC43" i="99"/>
  <c r="Z32" i="40"/>
  <c r="Z32" i="115"/>
  <c r="Z32" i="77"/>
  <c r="Z32" i="29"/>
  <c r="Z32" i="21"/>
  <c r="Z32" i="104"/>
  <c r="Z32" i="114"/>
  <c r="Z32" i="99"/>
  <c r="X31" i="40"/>
  <c r="X31" i="115"/>
  <c r="X31" i="77"/>
  <c r="X31" i="29"/>
  <c r="X31" i="21"/>
  <c r="X31" i="104"/>
  <c r="X31" i="114"/>
  <c r="X31" i="99"/>
  <c r="AF32" i="40"/>
  <c r="AF32" i="115"/>
  <c r="AF32" i="77"/>
  <c r="AF32" i="29"/>
  <c r="AF32" i="21"/>
  <c r="AF32" i="104"/>
  <c r="AF32" i="114"/>
  <c r="AF32" i="99"/>
  <c r="T26" i="40"/>
  <c r="T26" i="115"/>
  <c r="T26" i="77"/>
  <c r="T26" i="29"/>
  <c r="T26" i="21"/>
  <c r="T26" i="104"/>
  <c r="T26" i="114"/>
  <c r="T26" i="99"/>
  <c r="T32" i="40"/>
  <c r="T32" i="115"/>
  <c r="T32" i="77"/>
  <c r="T32" i="29"/>
  <c r="T32" i="21"/>
  <c r="T32" i="104"/>
  <c r="T32" i="114"/>
  <c r="T32" i="99"/>
  <c r="P44" i="21"/>
  <c r="P44" i="104"/>
  <c r="P44" i="114"/>
  <c r="P44" i="99"/>
  <c r="AF43" i="21"/>
  <c r="AF43" i="104"/>
  <c r="AF43" i="114"/>
  <c r="AF43" i="99"/>
  <c r="P26" i="40"/>
  <c r="P26" i="115"/>
  <c r="P26" i="77"/>
  <c r="P26" i="29"/>
  <c r="P26" i="21"/>
  <c r="P26" i="104"/>
  <c r="P26" i="114"/>
  <c r="P26" i="99"/>
  <c r="AH26" i="40"/>
  <c r="AH26" i="115"/>
  <c r="AH26" i="77"/>
  <c r="AH26" i="29"/>
  <c r="AH26" i="21"/>
  <c r="AH26" i="104"/>
  <c r="AH26" i="114"/>
  <c r="AH26" i="99"/>
  <c r="Q36" i="40"/>
  <c r="Q36" i="115"/>
  <c r="Q36" i="77"/>
  <c r="Q36" i="29"/>
  <c r="Q36" i="21"/>
  <c r="Q36" i="104"/>
  <c r="Q36" i="114"/>
  <c r="Q36" i="99"/>
  <c r="AA26" i="40"/>
  <c r="AA26" i="115"/>
  <c r="AA26" i="77"/>
  <c r="AA26" i="29"/>
  <c r="AA26" i="21"/>
  <c r="AA26" i="104"/>
  <c r="AA26" i="114"/>
  <c r="AA26" i="99"/>
  <c r="AR57" i="21"/>
  <c r="AR57" i="114"/>
  <c r="AR57" i="104"/>
  <c r="AR57" i="99"/>
  <c r="AG36" i="40"/>
  <c r="AG36" i="115"/>
  <c r="AG36" i="77"/>
  <c r="AG36" i="29"/>
  <c r="AG36" i="21"/>
  <c r="AG36" i="104"/>
  <c r="AG36" i="114"/>
  <c r="AG36" i="99"/>
  <c r="Q27" i="40"/>
  <c r="Q27" i="115"/>
  <c r="Q27" i="77"/>
  <c r="Q27" i="29"/>
  <c r="Q27" i="21"/>
  <c r="Q27" i="104"/>
  <c r="Q27" i="114"/>
  <c r="Q27" i="99"/>
  <c r="AC26" i="40"/>
  <c r="AC26" i="115"/>
  <c r="AC26" i="77"/>
  <c r="AC26" i="29"/>
  <c r="AC26" i="21"/>
  <c r="AC26" i="104"/>
  <c r="AC26" i="114"/>
  <c r="AC26" i="99"/>
  <c r="AB58" i="21"/>
  <c r="AB58" i="114"/>
  <c r="AB58" i="104"/>
  <c r="AB58" i="99"/>
  <c r="S26" i="40"/>
  <c r="S26" i="115"/>
  <c r="S26" i="77"/>
  <c r="S26" i="29"/>
  <c r="S26" i="21"/>
  <c r="S26" i="104"/>
  <c r="S26" i="114"/>
  <c r="S26" i="99"/>
  <c r="AU57" i="21"/>
  <c r="AU57" i="104"/>
  <c r="AU57" i="114"/>
  <c r="AU57" i="99"/>
  <c r="AH36" i="40"/>
  <c r="AH36" i="115"/>
  <c r="AH36" i="77"/>
  <c r="AH36" i="29"/>
  <c r="AH36" i="21"/>
  <c r="AH36" i="104"/>
  <c r="AH36" i="114"/>
  <c r="AH36" i="99"/>
  <c r="AB44" i="21"/>
  <c r="AB44" i="104"/>
  <c r="AB44" i="114"/>
  <c r="AB44" i="99"/>
  <c r="AG26" i="40"/>
  <c r="AG26" i="115"/>
  <c r="AG26" i="77"/>
  <c r="AG26" i="29"/>
  <c r="AG26" i="21"/>
  <c r="AG26" i="104"/>
  <c r="AG26" i="114"/>
  <c r="AG26" i="99"/>
  <c r="U44" i="21"/>
  <c r="U44" i="104"/>
  <c r="U44" i="114"/>
  <c r="U44" i="99"/>
  <c r="W36" i="40"/>
  <c r="W36" i="115"/>
  <c r="W36" i="77"/>
  <c r="W36" i="29"/>
  <c r="W36" i="21"/>
  <c r="W36" i="104"/>
  <c r="W36" i="114"/>
  <c r="W36" i="99"/>
  <c r="R26" i="40"/>
  <c r="R26" i="115"/>
  <c r="R26" i="77"/>
  <c r="R26" i="29"/>
  <c r="R26" i="21"/>
  <c r="R26" i="104"/>
  <c r="R26" i="114"/>
  <c r="R26" i="99"/>
  <c r="U32" i="40"/>
  <c r="U32" i="115"/>
  <c r="U32" i="29"/>
  <c r="U32" i="77"/>
  <c r="U32" i="21"/>
  <c r="U32" i="104"/>
  <c r="U32" i="114"/>
  <c r="U32" i="99"/>
  <c r="AP57" i="21"/>
  <c r="AP57" i="114"/>
  <c r="AP57" i="104"/>
  <c r="AP57" i="99"/>
  <c r="AR58" i="21"/>
  <c r="AR58" i="114"/>
  <c r="AR58" i="104"/>
  <c r="AR58" i="99"/>
  <c r="AC36" i="40"/>
  <c r="AC36" i="115"/>
  <c r="AC36" i="77"/>
  <c r="AC36" i="29"/>
  <c r="AC36" i="21"/>
  <c r="AC36" i="104"/>
  <c r="AC36" i="114"/>
  <c r="AC36" i="99"/>
  <c r="AA31" i="40"/>
  <c r="AA31" i="115"/>
  <c r="AA31" i="77"/>
  <c r="AA31" i="29"/>
  <c r="AA31" i="21"/>
  <c r="AA31" i="104"/>
  <c r="AA31" i="114"/>
  <c r="AA31" i="99"/>
  <c r="AM58" i="21"/>
  <c r="AM58" i="104"/>
  <c r="AM58" i="114"/>
  <c r="AM58" i="99"/>
  <c r="S36" i="40"/>
  <c r="S36" i="115"/>
  <c r="S36" i="77"/>
  <c r="S36" i="29"/>
  <c r="S36" i="21"/>
  <c r="S36" i="104"/>
  <c r="S36" i="114"/>
  <c r="S36" i="99"/>
  <c r="AT57" i="21"/>
  <c r="AT57" i="114"/>
  <c r="AT57" i="104"/>
  <c r="AT57" i="99"/>
  <c r="R43" i="21"/>
  <c r="R43" i="104"/>
  <c r="R43" i="114"/>
  <c r="R43" i="99"/>
  <c r="U27" i="40"/>
  <c r="U27" i="115"/>
  <c r="U27" i="77"/>
  <c r="U27" i="29"/>
  <c r="U27" i="21"/>
  <c r="U27" i="104"/>
  <c r="U27" i="114"/>
  <c r="U27" i="99"/>
  <c r="AC58" i="21"/>
  <c r="AC58" i="104"/>
  <c r="AC58" i="114"/>
  <c r="AC58" i="99"/>
  <c r="AC31" i="40"/>
  <c r="AC31" i="115"/>
  <c r="AC31" i="77"/>
  <c r="AC31" i="29"/>
  <c r="AC31" i="21"/>
  <c r="AC31" i="104"/>
  <c r="AC31" i="114"/>
  <c r="AC31" i="99"/>
  <c r="N43" i="21"/>
  <c r="N43" i="104"/>
  <c r="N43" i="114"/>
  <c r="N43" i="99"/>
  <c r="AF27" i="40"/>
  <c r="AF27" i="115"/>
  <c r="AF27" i="77"/>
  <c r="AF27" i="29"/>
  <c r="AF27" i="21"/>
  <c r="AF27" i="104"/>
  <c r="AF27" i="114"/>
  <c r="AF27" i="99"/>
  <c r="AA36" i="40"/>
  <c r="AA36" i="115"/>
  <c r="AA36" i="77"/>
  <c r="AA36" i="29"/>
  <c r="AA36" i="21"/>
  <c r="AA36" i="104"/>
  <c r="AA36" i="114"/>
  <c r="AA36" i="99"/>
  <c r="AD37" i="40"/>
  <c r="AD37" i="115"/>
  <c r="AD37" i="77"/>
  <c r="AD37" i="29"/>
  <c r="AD37" i="21"/>
  <c r="AD37" i="104"/>
  <c r="AD37" i="114"/>
  <c r="AD37" i="99"/>
  <c r="Y58" i="21"/>
  <c r="Y58" i="104"/>
  <c r="Y58" i="114"/>
  <c r="Y58" i="99"/>
  <c r="AF58" i="21"/>
  <c r="AF58" i="114"/>
  <c r="AF58" i="104"/>
  <c r="AF58" i="99"/>
  <c r="AA43" i="21"/>
  <c r="AA43" i="104"/>
  <c r="AA43" i="114"/>
  <c r="AA43" i="99"/>
  <c r="J46" i="2"/>
  <c r="AA58" i="21"/>
  <c r="AA58" i="104"/>
  <c r="AA58" i="114"/>
  <c r="AA58" i="99"/>
  <c r="N36" i="21"/>
  <c r="N36" i="104"/>
  <c r="N36" i="114"/>
  <c r="N36" i="99"/>
  <c r="V32" i="40"/>
  <c r="V32" i="115"/>
  <c r="V32" i="77"/>
  <c r="V32" i="29"/>
  <c r="V32" i="21"/>
  <c r="V32" i="104"/>
  <c r="V32" i="114"/>
  <c r="V32" i="99"/>
  <c r="V58" i="21"/>
  <c r="V58" i="114"/>
  <c r="V58" i="104"/>
  <c r="V58" i="99"/>
  <c r="Z58" i="21"/>
  <c r="Z58" i="114"/>
  <c r="Z58" i="104"/>
  <c r="Z58" i="99"/>
  <c r="AL39" i="2"/>
  <c r="AL38" i="40"/>
  <c r="AL38" i="115"/>
  <c r="AL38" i="77"/>
  <c r="AL38" i="29"/>
  <c r="AL38" i="21"/>
  <c r="AL38" i="104"/>
  <c r="AL38" i="114"/>
  <c r="AL38" i="99"/>
  <c r="AF36" i="40"/>
  <c r="AF36" i="115"/>
  <c r="AF36" i="77"/>
  <c r="AF36" i="29"/>
  <c r="AF36" i="21"/>
  <c r="AF36" i="104"/>
  <c r="AF36" i="114"/>
  <c r="AF36" i="99"/>
  <c r="AF37" i="2"/>
  <c r="X43" i="21"/>
  <c r="X43" i="114"/>
  <c r="X43" i="104"/>
  <c r="X43" i="99"/>
  <c r="X44" i="2"/>
  <c r="Z27" i="40"/>
  <c r="Z27" i="115"/>
  <c r="Z27" i="77"/>
  <c r="Z27" i="29"/>
  <c r="Z27" i="21"/>
  <c r="Z27" i="104"/>
  <c r="Z27" i="114"/>
  <c r="Z27" i="99"/>
  <c r="N58" i="21"/>
  <c r="N58" i="114"/>
  <c r="N58" i="104"/>
  <c r="N58" i="99"/>
  <c r="AD58" i="21"/>
  <c r="AD58" i="114"/>
  <c r="AD58" i="104"/>
  <c r="AD58" i="99"/>
  <c r="AG31" i="40"/>
  <c r="AG31" i="77"/>
  <c r="AG31" i="115"/>
  <c r="AG31" i="29"/>
  <c r="AG31" i="21"/>
  <c r="AG31" i="104"/>
  <c r="AG31" i="114"/>
  <c r="AG31" i="99"/>
  <c r="Z37" i="40"/>
  <c r="Z37" i="115"/>
  <c r="Z37" i="77"/>
  <c r="Z37" i="29"/>
  <c r="Z37" i="21"/>
  <c r="Z37" i="104"/>
  <c r="Z37" i="114"/>
  <c r="Z37" i="99"/>
  <c r="AH31" i="40"/>
  <c r="AH31" i="115"/>
  <c r="AH31" i="77"/>
  <c r="AH31" i="29"/>
  <c r="AH31" i="21"/>
  <c r="AH31" i="104"/>
  <c r="AH31" i="114"/>
  <c r="AH31" i="99"/>
  <c r="K58" i="21"/>
  <c r="K58" i="104"/>
  <c r="K58" i="114"/>
  <c r="K58" i="99"/>
  <c r="S43" i="21"/>
  <c r="S43" i="104"/>
  <c r="S43" i="114"/>
  <c r="S43" i="99"/>
  <c r="N26" i="21"/>
  <c r="N26" i="104"/>
  <c r="N26" i="114"/>
  <c r="N26" i="99"/>
  <c r="V44" i="21"/>
  <c r="V44" i="104"/>
  <c r="V44" i="114"/>
  <c r="V44" i="99"/>
  <c r="P58" i="21"/>
  <c r="P58" i="114"/>
  <c r="P58" i="104"/>
  <c r="P58" i="99"/>
  <c r="AB32" i="40"/>
  <c r="AB32" i="115"/>
  <c r="AB32" i="77"/>
  <c r="AB32" i="29"/>
  <c r="AB32" i="21"/>
  <c r="AB32" i="114"/>
  <c r="AB32" i="104"/>
  <c r="AB32" i="99"/>
  <c r="N31" i="21"/>
  <c r="N31" i="104"/>
  <c r="N31" i="114"/>
  <c r="N31" i="99"/>
  <c r="V26" i="40"/>
  <c r="V26" i="115"/>
  <c r="V26" i="77"/>
  <c r="V26" i="29"/>
  <c r="V26" i="21"/>
  <c r="V26" i="104"/>
  <c r="V26" i="114"/>
  <c r="V26" i="99"/>
  <c r="S31" i="40"/>
  <c r="S31" i="115"/>
  <c r="S31" i="77"/>
  <c r="S31" i="29"/>
  <c r="S31" i="21"/>
  <c r="S31" i="104"/>
  <c r="S31" i="114"/>
  <c r="S31" i="99"/>
  <c r="R36" i="40"/>
  <c r="R36" i="115"/>
  <c r="R36" i="77"/>
  <c r="R36" i="29"/>
  <c r="R36" i="21"/>
  <c r="R36" i="104"/>
  <c r="R36" i="114"/>
  <c r="R36" i="99"/>
  <c r="AB37" i="40"/>
  <c r="AB37" i="115"/>
  <c r="AB37" i="77"/>
  <c r="AB37" i="29"/>
  <c r="AB37" i="21"/>
  <c r="AB37" i="104"/>
  <c r="AB37" i="114"/>
  <c r="AB37" i="99"/>
  <c r="B57" i="106"/>
  <c r="B57" i="112"/>
  <c r="X58" i="21"/>
  <c r="X58" i="114"/>
  <c r="X58" i="104"/>
  <c r="X58" i="99"/>
  <c r="U37" i="40"/>
  <c r="U37" i="115"/>
  <c r="U37" i="77"/>
  <c r="U37" i="29"/>
  <c r="U37" i="21"/>
  <c r="U37" i="104"/>
  <c r="U37" i="114"/>
  <c r="U37" i="99"/>
  <c r="Q44" i="21"/>
  <c r="Q44" i="104"/>
  <c r="Q44" i="114"/>
  <c r="Q44" i="99"/>
  <c r="X26" i="40"/>
  <c r="X26" i="115"/>
  <c r="X26" i="77"/>
  <c r="X26" i="29"/>
  <c r="X26" i="21"/>
  <c r="X26" i="104"/>
  <c r="X26" i="114"/>
  <c r="X26" i="99"/>
  <c r="AD27" i="40"/>
  <c r="AD27" i="115"/>
  <c r="AD27" i="77"/>
  <c r="AD27" i="29"/>
  <c r="AD27" i="21"/>
  <c r="AD27" i="104"/>
  <c r="AD27" i="114"/>
  <c r="AD27" i="99"/>
  <c r="W43" i="21"/>
  <c r="W43" i="104"/>
  <c r="W43" i="114"/>
  <c r="W43" i="99"/>
  <c r="AS57" i="21"/>
  <c r="AS57" i="104"/>
  <c r="AS57" i="114"/>
  <c r="AS57" i="99"/>
  <c r="T43" i="21"/>
  <c r="T43" i="104"/>
  <c r="T43" i="114"/>
  <c r="T43" i="99"/>
  <c r="T44" i="2"/>
  <c r="AL47" i="2"/>
  <c r="AL46" i="21"/>
  <c r="AL46" i="114"/>
  <c r="AL46" i="104"/>
  <c r="AL46" i="99"/>
  <c r="AL58" i="21"/>
  <c r="AL58" i="114"/>
  <c r="AL58" i="104"/>
  <c r="AL58" i="99"/>
  <c r="O46" i="2"/>
  <c r="O45" i="21"/>
  <c r="O45" i="104"/>
  <c r="O45" i="114"/>
  <c r="O45" i="99"/>
  <c r="O39" i="2"/>
  <c r="O38" i="40"/>
  <c r="O38" i="115"/>
  <c r="O38" i="77"/>
  <c r="O38" i="29"/>
  <c r="O38" i="21"/>
  <c r="O38" i="99"/>
  <c r="O38" i="114"/>
  <c r="O38" i="104"/>
  <c r="R27" i="2"/>
  <c r="AC27" i="2"/>
  <c r="R37" i="2"/>
  <c r="AB38" i="2"/>
  <c r="AH27" i="2"/>
  <c r="W44" i="2"/>
  <c r="Z38" i="2"/>
  <c r="W37" i="2"/>
  <c r="V37" i="2"/>
  <c r="W27" i="2"/>
  <c r="V45" i="2"/>
  <c r="X37" i="2"/>
  <c r="AH45" i="2"/>
  <c r="S37" i="2"/>
  <c r="S32" i="2"/>
  <c r="AH32" i="2"/>
  <c r="N27" i="2"/>
  <c r="AP58" i="2"/>
  <c r="Z45" i="2"/>
  <c r="AC37" i="2"/>
  <c r="E58" i="2"/>
  <c r="N32" i="2"/>
  <c r="V27" i="2"/>
  <c r="AT58" i="2"/>
  <c r="P38" i="2"/>
  <c r="X32" i="2"/>
  <c r="U38" i="2"/>
  <c r="W32" i="2"/>
  <c r="AH37" i="2"/>
  <c r="P27" i="2"/>
  <c r="Q37" i="2"/>
  <c r="AS58" i="2"/>
  <c r="AA32" i="2"/>
  <c r="T38" i="2"/>
  <c r="N37" i="2"/>
  <c r="S44" i="2"/>
  <c r="T27" i="2"/>
  <c r="N44" i="2"/>
  <c r="P45" i="2"/>
  <c r="AA37" i="2"/>
  <c r="AD38" i="2"/>
  <c r="AB45" i="2"/>
  <c r="U45" i="2"/>
  <c r="AD45" i="2"/>
  <c r="R32" i="2"/>
  <c r="R44" i="2"/>
  <c r="AU58" i="2"/>
  <c r="X27" i="2"/>
  <c r="AC44" i="2"/>
  <c r="S27" i="2"/>
  <c r="AC32" i="2"/>
  <c r="Q45" i="2"/>
  <c r="AF44" i="2"/>
  <c r="AA27" i="2"/>
  <c r="AA44" i="2"/>
  <c r="AG27" i="2"/>
  <c r="AG32" i="2"/>
  <c r="AG37" i="2"/>
  <c r="AG45" i="2"/>
  <c r="J46" i="21" l="1"/>
  <c r="J46" i="104"/>
  <c r="J46" i="99"/>
  <c r="J46" i="114"/>
  <c r="N37" i="40"/>
  <c r="N37" i="115"/>
  <c r="N37" i="77"/>
  <c r="N37" i="29"/>
  <c r="N32" i="40"/>
  <c r="N32" i="115"/>
  <c r="N32" i="77"/>
  <c r="N32" i="29"/>
  <c r="J39" i="40"/>
  <c r="J39" i="115"/>
  <c r="J39" i="77"/>
  <c r="J39" i="29"/>
  <c r="J39" i="21"/>
  <c r="J39" i="104"/>
  <c r="J39" i="114"/>
  <c r="J39" i="99"/>
  <c r="E58" i="21"/>
  <c r="E58" i="104"/>
  <c r="E58" i="114"/>
  <c r="E58" i="99"/>
  <c r="N27" i="40"/>
  <c r="N27" i="115"/>
  <c r="N27" i="77"/>
  <c r="N27" i="29"/>
  <c r="AG37" i="40"/>
  <c r="AG37" i="115"/>
  <c r="AG37" i="77"/>
  <c r="AG37" i="29"/>
  <c r="AG37" i="21"/>
  <c r="AG37" i="104"/>
  <c r="AG37" i="114"/>
  <c r="AG37" i="99"/>
  <c r="AA27" i="40"/>
  <c r="AA27" i="115"/>
  <c r="AA27" i="77"/>
  <c r="AA27" i="29"/>
  <c r="AA27" i="21"/>
  <c r="AA27" i="104"/>
  <c r="AA27" i="114"/>
  <c r="AA27" i="99"/>
  <c r="S27" i="40"/>
  <c r="S27" i="115"/>
  <c r="S27" i="77"/>
  <c r="S27" i="29"/>
  <c r="S27" i="21"/>
  <c r="S27" i="104"/>
  <c r="S27" i="114"/>
  <c r="S27" i="99"/>
  <c r="X27" i="40"/>
  <c r="X27" i="115"/>
  <c r="X27" i="77"/>
  <c r="X27" i="29"/>
  <c r="X27" i="21"/>
  <c r="X27" i="104"/>
  <c r="X27" i="114"/>
  <c r="X27" i="99"/>
  <c r="AD45" i="21"/>
  <c r="AD45" i="104"/>
  <c r="AD45" i="114"/>
  <c r="AD45" i="99"/>
  <c r="P45" i="21"/>
  <c r="P45" i="104"/>
  <c r="P45" i="114"/>
  <c r="P45" i="99"/>
  <c r="N37" i="21"/>
  <c r="N37" i="104"/>
  <c r="N37" i="114"/>
  <c r="N37" i="99"/>
  <c r="AA32" i="40"/>
  <c r="AA32" i="115"/>
  <c r="AA32" i="77"/>
  <c r="AA32" i="29"/>
  <c r="AA32" i="21"/>
  <c r="AA32" i="104"/>
  <c r="AA32" i="114"/>
  <c r="AA32" i="99"/>
  <c r="U38" i="40"/>
  <c r="U38" i="115"/>
  <c r="U38" i="77"/>
  <c r="U38" i="29"/>
  <c r="U38" i="21"/>
  <c r="U38" i="114"/>
  <c r="U38" i="104"/>
  <c r="U38" i="99"/>
  <c r="AT58" i="21"/>
  <c r="AT58" i="114"/>
  <c r="AT58" i="104"/>
  <c r="AT58" i="99"/>
  <c r="AC37" i="40"/>
  <c r="AC37" i="115"/>
  <c r="AC37" i="77"/>
  <c r="AC37" i="29"/>
  <c r="AC37" i="21"/>
  <c r="AC37" i="104"/>
  <c r="AC37" i="114"/>
  <c r="AC37" i="99"/>
  <c r="AH32" i="40"/>
  <c r="AH32" i="115"/>
  <c r="AH32" i="77"/>
  <c r="AH32" i="29"/>
  <c r="AH32" i="21"/>
  <c r="AH32" i="104"/>
  <c r="AH32" i="114"/>
  <c r="AH32" i="99"/>
  <c r="S37" i="40"/>
  <c r="S37" i="115"/>
  <c r="S37" i="77"/>
  <c r="S37" i="29"/>
  <c r="S37" i="21"/>
  <c r="S37" i="104"/>
  <c r="S37" i="114"/>
  <c r="S37" i="99"/>
  <c r="W27" i="40"/>
  <c r="W27" i="115"/>
  <c r="W27" i="77"/>
  <c r="W27" i="29"/>
  <c r="W27" i="21"/>
  <c r="W27" i="104"/>
  <c r="W27" i="114"/>
  <c r="W27" i="99"/>
  <c r="AH27" i="40"/>
  <c r="AH27" i="115"/>
  <c r="AH27" i="77"/>
  <c r="AH27" i="29"/>
  <c r="AH27" i="21"/>
  <c r="AH27" i="104"/>
  <c r="AH27" i="114"/>
  <c r="AH27" i="99"/>
  <c r="AL48" i="2"/>
  <c r="AL47" i="21"/>
  <c r="AL47" i="104"/>
  <c r="AL47" i="114"/>
  <c r="AL47" i="99"/>
  <c r="X44" i="21"/>
  <c r="X44" i="104"/>
  <c r="X44" i="114"/>
  <c r="X44" i="99"/>
  <c r="X45" i="2"/>
  <c r="AL39" i="40"/>
  <c r="AL39" i="115"/>
  <c r="AL39" i="29"/>
  <c r="AL39" i="77"/>
  <c r="AL39" i="21"/>
  <c r="AL39" i="104"/>
  <c r="AL39" i="114"/>
  <c r="AL39" i="99"/>
  <c r="AG27" i="40"/>
  <c r="AG27" i="115"/>
  <c r="AG27" i="77"/>
  <c r="AG27" i="29"/>
  <c r="AG27" i="21"/>
  <c r="AG27" i="104"/>
  <c r="AG27" i="114"/>
  <c r="AG27" i="99"/>
  <c r="Q45" i="21"/>
  <c r="Q45" i="104"/>
  <c r="Q45" i="114"/>
  <c r="Q45" i="99"/>
  <c r="AG32" i="40"/>
  <c r="AG32" i="115"/>
  <c r="AG32" i="29"/>
  <c r="AG32" i="77"/>
  <c r="AG32" i="21"/>
  <c r="AG32" i="104"/>
  <c r="AG32" i="114"/>
  <c r="AG32" i="99"/>
  <c r="AF44" i="21"/>
  <c r="AF44" i="104"/>
  <c r="AF44" i="114"/>
  <c r="AF44" i="99"/>
  <c r="AC44" i="21"/>
  <c r="AC44" i="104"/>
  <c r="AC44" i="114"/>
  <c r="AC44" i="99"/>
  <c r="AU58" i="21"/>
  <c r="AU58" i="104"/>
  <c r="AU58" i="114"/>
  <c r="AU58" i="99"/>
  <c r="U45" i="21"/>
  <c r="U45" i="104"/>
  <c r="U45" i="114"/>
  <c r="U45" i="99"/>
  <c r="AB45" i="21"/>
  <c r="AB45" i="114"/>
  <c r="AB45" i="104"/>
  <c r="AB45" i="99"/>
  <c r="N44" i="21"/>
  <c r="N44" i="104"/>
  <c r="N44" i="114"/>
  <c r="N44" i="99"/>
  <c r="P27" i="40"/>
  <c r="P27" i="115"/>
  <c r="P27" i="77"/>
  <c r="P27" i="29"/>
  <c r="P27" i="21"/>
  <c r="P27" i="104"/>
  <c r="P27" i="114"/>
  <c r="P27" i="99"/>
  <c r="B58" i="112"/>
  <c r="B58" i="106"/>
  <c r="V27" i="40"/>
  <c r="V27" i="115"/>
  <c r="V27" i="77"/>
  <c r="V27" i="29"/>
  <c r="V27" i="21"/>
  <c r="V27" i="104"/>
  <c r="V27" i="114"/>
  <c r="V27" i="99"/>
  <c r="Z45" i="21"/>
  <c r="Z45" i="104"/>
  <c r="Z45" i="114"/>
  <c r="Z45" i="99"/>
  <c r="AH45" i="21"/>
  <c r="AH45" i="104"/>
  <c r="AH45" i="114"/>
  <c r="AH45" i="99"/>
  <c r="V37" i="40"/>
  <c r="V37" i="115"/>
  <c r="V37" i="77"/>
  <c r="V37" i="29"/>
  <c r="V37" i="21"/>
  <c r="V37" i="104"/>
  <c r="V37" i="114"/>
  <c r="V37" i="99"/>
  <c r="AB38" i="40"/>
  <c r="AB38" i="115"/>
  <c r="AB38" i="77"/>
  <c r="AB38" i="29"/>
  <c r="AB38" i="21"/>
  <c r="AB38" i="104"/>
  <c r="AB38" i="114"/>
  <c r="AB38" i="99"/>
  <c r="R27" i="40"/>
  <c r="R27" i="115"/>
  <c r="R27" i="77"/>
  <c r="R27" i="29"/>
  <c r="R27" i="21"/>
  <c r="R27" i="104"/>
  <c r="R27" i="114"/>
  <c r="R27" i="99"/>
  <c r="T44" i="21"/>
  <c r="T44" i="104"/>
  <c r="T44" i="114"/>
  <c r="T44" i="99"/>
  <c r="T45" i="2"/>
  <c r="AF37" i="40"/>
  <c r="AF37" i="115"/>
  <c r="AF37" i="77"/>
  <c r="AF37" i="29"/>
  <c r="AF37" i="21"/>
  <c r="AF37" i="104"/>
  <c r="AF37" i="114"/>
  <c r="AF37" i="99"/>
  <c r="AF38" i="2"/>
  <c r="R44" i="21"/>
  <c r="R44" i="114"/>
  <c r="R44" i="104"/>
  <c r="R44" i="99"/>
  <c r="T27" i="40"/>
  <c r="T27" i="115"/>
  <c r="T27" i="77"/>
  <c r="T27" i="29"/>
  <c r="T27" i="21"/>
  <c r="T27" i="104"/>
  <c r="T27" i="114"/>
  <c r="T27" i="99"/>
  <c r="AH37" i="40"/>
  <c r="AH37" i="115"/>
  <c r="AH37" i="77"/>
  <c r="AH37" i="29"/>
  <c r="AH37" i="21"/>
  <c r="AH37" i="104"/>
  <c r="AH37" i="114"/>
  <c r="AH37" i="99"/>
  <c r="N32" i="21"/>
  <c r="N32" i="104"/>
  <c r="N32" i="114"/>
  <c r="N32" i="99"/>
  <c r="AP58" i="21"/>
  <c r="AP58" i="114"/>
  <c r="AP58" i="104"/>
  <c r="AP58" i="99"/>
  <c r="X37" i="40"/>
  <c r="X37" i="115"/>
  <c r="X37" i="77"/>
  <c r="X37" i="29"/>
  <c r="X37" i="21"/>
  <c r="X37" i="104"/>
  <c r="X37" i="114"/>
  <c r="X37" i="99"/>
  <c r="W37" i="40"/>
  <c r="W37" i="115"/>
  <c r="W37" i="77"/>
  <c r="W37" i="29"/>
  <c r="W37" i="21"/>
  <c r="W37" i="104"/>
  <c r="W37" i="114"/>
  <c r="W37" i="99"/>
  <c r="R37" i="40"/>
  <c r="R37" i="115"/>
  <c r="R37" i="77"/>
  <c r="R37" i="29"/>
  <c r="R37" i="21"/>
  <c r="R37" i="104"/>
  <c r="R37" i="114"/>
  <c r="R37" i="99"/>
  <c r="AD38" i="40"/>
  <c r="AD38" i="115"/>
  <c r="AD38" i="77"/>
  <c r="AD38" i="29"/>
  <c r="AD38" i="21"/>
  <c r="AD38" i="104"/>
  <c r="AD38" i="114"/>
  <c r="AD38" i="99"/>
  <c r="AS58" i="21"/>
  <c r="AS58" i="104"/>
  <c r="AS58" i="114"/>
  <c r="AS58" i="99"/>
  <c r="X32" i="40"/>
  <c r="X32" i="115"/>
  <c r="X32" i="77"/>
  <c r="X32" i="29"/>
  <c r="X32" i="21"/>
  <c r="X32" i="104"/>
  <c r="X32" i="114"/>
  <c r="X32" i="99"/>
  <c r="AG45" i="21"/>
  <c r="AG45" i="104"/>
  <c r="AG45" i="114"/>
  <c r="AG45" i="99"/>
  <c r="AA44" i="21"/>
  <c r="AA44" i="104"/>
  <c r="AA44" i="114"/>
  <c r="AA44" i="99"/>
  <c r="AC32" i="40"/>
  <c r="AC32" i="115"/>
  <c r="AC32" i="77"/>
  <c r="AC32" i="29"/>
  <c r="AC32" i="21"/>
  <c r="AC32" i="104"/>
  <c r="AC32" i="114"/>
  <c r="AC32" i="99"/>
  <c r="R32" i="40"/>
  <c r="R32" i="115"/>
  <c r="R32" i="77"/>
  <c r="R32" i="29"/>
  <c r="R32" i="21"/>
  <c r="R32" i="104"/>
  <c r="R32" i="114"/>
  <c r="R32" i="99"/>
  <c r="AA37" i="40"/>
  <c r="AA37" i="115"/>
  <c r="AA37" i="77"/>
  <c r="AA37" i="29"/>
  <c r="AA37" i="21"/>
  <c r="AA37" i="114"/>
  <c r="AA37" i="104"/>
  <c r="AA37" i="99"/>
  <c r="S44" i="21"/>
  <c r="S44" i="104"/>
  <c r="S44" i="114"/>
  <c r="S44" i="99"/>
  <c r="T38" i="40"/>
  <c r="T38" i="115"/>
  <c r="T38" i="77"/>
  <c r="T38" i="29"/>
  <c r="T38" i="21"/>
  <c r="T38" i="104"/>
  <c r="T38" i="114"/>
  <c r="T38" i="99"/>
  <c r="Q37" i="40"/>
  <c r="Q37" i="115"/>
  <c r="Q37" i="77"/>
  <c r="Q37" i="29"/>
  <c r="Q37" i="21"/>
  <c r="Q37" i="104"/>
  <c r="Q37" i="114"/>
  <c r="Q37" i="99"/>
  <c r="W32" i="40"/>
  <c r="W32" i="115"/>
  <c r="W32" i="77"/>
  <c r="W32" i="29"/>
  <c r="W32" i="21"/>
  <c r="W32" i="104"/>
  <c r="W32" i="114"/>
  <c r="W32" i="99"/>
  <c r="P38" i="40"/>
  <c r="P38" i="115"/>
  <c r="P38" i="77"/>
  <c r="P38" i="29"/>
  <c r="P38" i="21"/>
  <c r="P38" i="104"/>
  <c r="P38" i="114"/>
  <c r="P38" i="99"/>
  <c r="N27" i="21"/>
  <c r="N27" i="104"/>
  <c r="N27" i="114"/>
  <c r="N27" i="99"/>
  <c r="S32" i="40"/>
  <c r="S32" i="115"/>
  <c r="S32" i="77"/>
  <c r="S32" i="29"/>
  <c r="S32" i="21"/>
  <c r="S32" i="104"/>
  <c r="S32" i="114"/>
  <c r="S32" i="99"/>
  <c r="V45" i="21"/>
  <c r="V45" i="104"/>
  <c r="V45" i="114"/>
  <c r="V45" i="99"/>
  <c r="Z38" i="40"/>
  <c r="Z38" i="115"/>
  <c r="Z38" i="77"/>
  <c r="Z38" i="29"/>
  <c r="Z38" i="21"/>
  <c r="Z38" i="104"/>
  <c r="Z38" i="114"/>
  <c r="Z38" i="99"/>
  <c r="W44" i="21"/>
  <c r="W44" i="104"/>
  <c r="W44" i="114"/>
  <c r="W44" i="99"/>
  <c r="AC27" i="40"/>
  <c r="AC27" i="115"/>
  <c r="AC27" i="77"/>
  <c r="AC27" i="29"/>
  <c r="AC27" i="21"/>
  <c r="AC27" i="104"/>
  <c r="AC27" i="114"/>
  <c r="AC27" i="99"/>
  <c r="J47" i="2"/>
  <c r="O47" i="2"/>
  <c r="O46" i="21"/>
  <c r="O46" i="99"/>
  <c r="O46" i="104"/>
  <c r="O46" i="114"/>
  <c r="O39" i="21"/>
  <c r="O39" i="40"/>
  <c r="O39" i="115"/>
  <c r="O39" i="77"/>
  <c r="O39" i="29"/>
  <c r="O39" i="104"/>
  <c r="O39" i="114"/>
  <c r="O39" i="99"/>
  <c r="Q46" i="2"/>
  <c r="R45" i="2"/>
  <c r="S45" i="2"/>
  <c r="T39" i="2"/>
  <c r="P39" i="2"/>
  <c r="W38" i="2"/>
  <c r="R38" i="2"/>
  <c r="U46" i="2"/>
  <c r="AA38" i="2"/>
  <c r="Q38" i="2"/>
  <c r="X38" i="2"/>
  <c r="AB46" i="2"/>
  <c r="P46" i="2"/>
  <c r="N38" i="2"/>
  <c r="AH38" i="2"/>
  <c r="U39" i="2"/>
  <c r="AC38" i="2"/>
  <c r="S38" i="2"/>
  <c r="V46" i="2"/>
  <c r="V38" i="2"/>
  <c r="Z39" i="2"/>
  <c r="W45" i="2"/>
  <c r="AB39" i="2"/>
  <c r="AD46" i="2"/>
  <c r="AA45" i="2"/>
  <c r="AF45" i="2"/>
  <c r="AC45" i="2"/>
  <c r="AD39" i="2"/>
  <c r="N45" i="2"/>
  <c r="Z46" i="2"/>
  <c r="AH46" i="2"/>
  <c r="AG38" i="2"/>
  <c r="AG46" i="2"/>
  <c r="AS7" i="2"/>
  <c r="AS9" i="2"/>
  <c r="AS12" i="2"/>
  <c r="AS15" i="2"/>
  <c r="AS18" i="2"/>
  <c r="AS21" i="2"/>
  <c r="AS22" i="2" s="1"/>
  <c r="AS24" i="2"/>
  <c r="AS29" i="2"/>
  <c r="AS34" i="2"/>
  <c r="AS41" i="2"/>
  <c r="N38" i="40" l="1"/>
  <c r="N38" i="115"/>
  <c r="N38" i="29"/>
  <c r="N38" i="77"/>
  <c r="J47" i="21"/>
  <c r="J47" i="104"/>
  <c r="J47" i="99"/>
  <c r="J47" i="114"/>
  <c r="AS12" i="40"/>
  <c r="AS12" i="115"/>
  <c r="AS12" i="77"/>
  <c r="AS12" i="29"/>
  <c r="AS12" i="21"/>
  <c r="AS12" i="104"/>
  <c r="AS12" i="114"/>
  <c r="AS12" i="99"/>
  <c r="AG38" i="40"/>
  <c r="AG38" i="77"/>
  <c r="AG38" i="115"/>
  <c r="AG38" i="29"/>
  <c r="AG38" i="21"/>
  <c r="AG38" i="104"/>
  <c r="AG38" i="114"/>
  <c r="AG38" i="99"/>
  <c r="AC38" i="40"/>
  <c r="AC38" i="115"/>
  <c r="AC38" i="77"/>
  <c r="AC38" i="29"/>
  <c r="AC38" i="21"/>
  <c r="AC38" i="104"/>
  <c r="AC38" i="114"/>
  <c r="AC38" i="99"/>
  <c r="N38" i="21"/>
  <c r="N38" i="104"/>
  <c r="N38" i="114"/>
  <c r="N38" i="99"/>
  <c r="Q38" i="40"/>
  <c r="Q38" i="77"/>
  <c r="Q38" i="115"/>
  <c r="Q38" i="29"/>
  <c r="Q38" i="21"/>
  <c r="Q38" i="104"/>
  <c r="Q38" i="114"/>
  <c r="Q38" i="99"/>
  <c r="AS34" i="40"/>
  <c r="AS34" i="77"/>
  <c r="AS34" i="115"/>
  <c r="AS34" i="29"/>
  <c r="AS34" i="21"/>
  <c r="AS34" i="104"/>
  <c r="AS34" i="114"/>
  <c r="AS34" i="99"/>
  <c r="AS18" i="40"/>
  <c r="AS18" i="115"/>
  <c r="AS18" i="77"/>
  <c r="AS18" i="29"/>
  <c r="AS18" i="21"/>
  <c r="AS18" i="104"/>
  <c r="AS18" i="114"/>
  <c r="AS18" i="99"/>
  <c r="W45" i="21"/>
  <c r="W45" i="104"/>
  <c r="W45" i="114"/>
  <c r="W45" i="99"/>
  <c r="V46" i="21"/>
  <c r="V46" i="114"/>
  <c r="V46" i="104"/>
  <c r="V46" i="99"/>
  <c r="AH38" i="40"/>
  <c r="AH38" i="115"/>
  <c r="AH38" i="77"/>
  <c r="AH38" i="29"/>
  <c r="AH38" i="21"/>
  <c r="AH38" i="104"/>
  <c r="AH38" i="114"/>
  <c r="AH38" i="99"/>
  <c r="U46" i="21"/>
  <c r="U46" i="104"/>
  <c r="U46" i="114"/>
  <c r="U46" i="99"/>
  <c r="R38" i="40"/>
  <c r="R38" i="115"/>
  <c r="R38" i="77"/>
  <c r="R38" i="29"/>
  <c r="R38" i="21"/>
  <c r="R38" i="104"/>
  <c r="R38" i="114"/>
  <c r="R38" i="99"/>
  <c r="S45" i="21"/>
  <c r="S45" i="104"/>
  <c r="S45" i="114"/>
  <c r="S45" i="99"/>
  <c r="AF38" i="40"/>
  <c r="AF38" i="115"/>
  <c r="AF38" i="77"/>
  <c r="AF38" i="29"/>
  <c r="AF38" i="21"/>
  <c r="AF38" i="104"/>
  <c r="AF38" i="114"/>
  <c r="AF38" i="99"/>
  <c r="AF39" i="2"/>
  <c r="AS41" i="21"/>
  <c r="AS41" i="104"/>
  <c r="AS41" i="114"/>
  <c r="AS41" i="99"/>
  <c r="Z39" i="40"/>
  <c r="Z39" i="115"/>
  <c r="Z39" i="77"/>
  <c r="Z39" i="29"/>
  <c r="Z39" i="21"/>
  <c r="Z39" i="104"/>
  <c r="Z39" i="114"/>
  <c r="Z39" i="99"/>
  <c r="AS21" i="40"/>
  <c r="AS21" i="115"/>
  <c r="AS21" i="77"/>
  <c r="AS21" i="29"/>
  <c r="AS21" i="21"/>
  <c r="AS21" i="104"/>
  <c r="AS21" i="114"/>
  <c r="AS21" i="99"/>
  <c r="AS29" i="40"/>
  <c r="AS29" i="115"/>
  <c r="AS29" i="77"/>
  <c r="AS29" i="29"/>
  <c r="AS29" i="21"/>
  <c r="AS29" i="104"/>
  <c r="AS29" i="114"/>
  <c r="AS29" i="99"/>
  <c r="AS7" i="40"/>
  <c r="AS7" i="115"/>
  <c r="AS7" i="77"/>
  <c r="AS7" i="29"/>
  <c r="AS7" i="21"/>
  <c r="AS7" i="104"/>
  <c r="AS7" i="114"/>
  <c r="AS7" i="99"/>
  <c r="Z46" i="21"/>
  <c r="Z46" i="104"/>
  <c r="Z46" i="114"/>
  <c r="Z46" i="99"/>
  <c r="AF45" i="21"/>
  <c r="AF45" i="104"/>
  <c r="AF45" i="114"/>
  <c r="AF45" i="99"/>
  <c r="AS24" i="40"/>
  <c r="AS24" i="115"/>
  <c r="AS24" i="77"/>
  <c r="AS24" i="29"/>
  <c r="AS24" i="21"/>
  <c r="AS24" i="104"/>
  <c r="AS24" i="114"/>
  <c r="AS24" i="99"/>
  <c r="AS15" i="40"/>
  <c r="AS15" i="115"/>
  <c r="AS15" i="77"/>
  <c r="AS15" i="29"/>
  <c r="AS15" i="21"/>
  <c r="AS15" i="104"/>
  <c r="AS15" i="114"/>
  <c r="AS15" i="99"/>
  <c r="AG46" i="21"/>
  <c r="AG46" i="104"/>
  <c r="AG46" i="114"/>
  <c r="AG46" i="99"/>
  <c r="N45" i="21"/>
  <c r="N45" i="104"/>
  <c r="N45" i="114"/>
  <c r="N45" i="99"/>
  <c r="AA45" i="21"/>
  <c r="AA45" i="104"/>
  <c r="AA45" i="114"/>
  <c r="AA45" i="99"/>
  <c r="AD46" i="21"/>
  <c r="AD46" i="104"/>
  <c r="AD46" i="114"/>
  <c r="AD46" i="99"/>
  <c r="S38" i="40"/>
  <c r="S38" i="115"/>
  <c r="S38" i="77"/>
  <c r="S38" i="29"/>
  <c r="S38" i="21"/>
  <c r="S38" i="104"/>
  <c r="S38" i="114"/>
  <c r="S38" i="99"/>
  <c r="X38" i="40"/>
  <c r="X38" i="115"/>
  <c r="X38" i="77"/>
  <c r="X38" i="29"/>
  <c r="X38" i="21"/>
  <c r="X38" i="104"/>
  <c r="X38" i="114"/>
  <c r="X38" i="99"/>
  <c r="W38" i="40"/>
  <c r="W38" i="115"/>
  <c r="W38" i="77"/>
  <c r="W38" i="29"/>
  <c r="W38" i="21"/>
  <c r="W38" i="104"/>
  <c r="W38" i="114"/>
  <c r="W38" i="99"/>
  <c r="R45" i="21"/>
  <c r="R45" i="104"/>
  <c r="R45" i="114"/>
  <c r="R45" i="99"/>
  <c r="J48" i="2"/>
  <c r="AD39" i="40"/>
  <c r="AD39" i="115"/>
  <c r="AD39" i="29"/>
  <c r="AD39" i="77"/>
  <c r="AD39" i="21"/>
  <c r="AD39" i="104"/>
  <c r="AD39" i="114"/>
  <c r="AD39" i="99"/>
  <c r="P39" i="40"/>
  <c r="P39" i="115"/>
  <c r="P39" i="77"/>
  <c r="P39" i="29"/>
  <c r="P39" i="21"/>
  <c r="P39" i="104"/>
  <c r="P39" i="114"/>
  <c r="P39" i="99"/>
  <c r="Q46" i="21"/>
  <c r="Q46" i="104"/>
  <c r="Q46" i="114"/>
  <c r="Q46" i="99"/>
  <c r="T45" i="21"/>
  <c r="T45" i="104"/>
  <c r="T45" i="114"/>
  <c r="T45" i="99"/>
  <c r="T46" i="2"/>
  <c r="X45" i="21"/>
  <c r="X45" i="104"/>
  <c r="X45" i="114"/>
  <c r="X45" i="99"/>
  <c r="X46" i="2"/>
  <c r="AS22" i="40"/>
  <c r="AS22" i="115"/>
  <c r="AS22" i="77"/>
  <c r="AS22" i="29"/>
  <c r="AS22" i="21"/>
  <c r="AS22" i="104"/>
  <c r="AS22" i="114"/>
  <c r="AS22" i="99"/>
  <c r="AS9" i="40"/>
  <c r="AS9" i="115"/>
  <c r="AS9" i="77"/>
  <c r="AS9" i="29"/>
  <c r="AS9" i="21"/>
  <c r="AS9" i="104"/>
  <c r="AS9" i="114"/>
  <c r="AS9" i="99"/>
  <c r="AH46" i="21"/>
  <c r="AH46" i="104"/>
  <c r="AH46" i="114"/>
  <c r="AH46" i="99"/>
  <c r="AC45" i="21"/>
  <c r="AC45" i="104"/>
  <c r="AC45" i="114"/>
  <c r="AC45" i="99"/>
  <c r="AB39" i="40"/>
  <c r="AB39" i="115"/>
  <c r="AB39" i="77"/>
  <c r="AB39" i="21"/>
  <c r="AB39" i="29"/>
  <c r="AB39" i="104"/>
  <c r="AB39" i="114"/>
  <c r="AB39" i="99"/>
  <c r="V38" i="40"/>
  <c r="V38" i="115"/>
  <c r="V38" i="77"/>
  <c r="V38" i="29"/>
  <c r="V38" i="21"/>
  <c r="V38" i="104"/>
  <c r="V38" i="114"/>
  <c r="V38" i="99"/>
  <c r="U39" i="40"/>
  <c r="U39" i="115"/>
  <c r="U39" i="77"/>
  <c r="U39" i="29"/>
  <c r="U39" i="21"/>
  <c r="U39" i="104"/>
  <c r="U39" i="114"/>
  <c r="U39" i="99"/>
  <c r="P46" i="21"/>
  <c r="P46" i="104"/>
  <c r="P46" i="114"/>
  <c r="P46" i="99"/>
  <c r="AB46" i="21"/>
  <c r="AB46" i="104"/>
  <c r="AB46" i="114"/>
  <c r="AB46" i="99"/>
  <c r="AA38" i="40"/>
  <c r="AA38" i="115"/>
  <c r="AA38" i="77"/>
  <c r="AA38" i="29"/>
  <c r="AA38" i="21"/>
  <c r="AA38" i="104"/>
  <c r="AA38" i="114"/>
  <c r="AA38" i="99"/>
  <c r="T39" i="40"/>
  <c r="T39" i="115"/>
  <c r="T39" i="77"/>
  <c r="T39" i="21"/>
  <c r="T39" i="29"/>
  <c r="T39" i="104"/>
  <c r="T39" i="114"/>
  <c r="T39" i="99"/>
  <c r="AL48" i="21"/>
  <c r="AL48" i="104"/>
  <c r="AL48" i="114"/>
  <c r="AL48" i="99"/>
  <c r="O48" i="2"/>
  <c r="O47" i="21"/>
  <c r="O47" i="99"/>
  <c r="O47" i="104"/>
  <c r="O47" i="114"/>
  <c r="AS25" i="2"/>
  <c r="AA46" i="2"/>
  <c r="P47" i="2"/>
  <c r="Q39" i="2"/>
  <c r="U47" i="2"/>
  <c r="S46" i="2"/>
  <c r="AH47" i="2"/>
  <c r="N46" i="2"/>
  <c r="AH39" i="2"/>
  <c r="N39" i="2"/>
  <c r="AB47" i="2"/>
  <c r="AA39" i="2"/>
  <c r="Z47" i="2"/>
  <c r="V39" i="2"/>
  <c r="W39" i="2"/>
  <c r="R46" i="2"/>
  <c r="AS30" i="2"/>
  <c r="AS19" i="2"/>
  <c r="AF46" i="2"/>
  <c r="S39" i="2"/>
  <c r="AS42" i="2"/>
  <c r="AS13" i="2"/>
  <c r="AS35" i="2"/>
  <c r="AC46" i="2"/>
  <c r="AD47" i="2"/>
  <c r="W46" i="2"/>
  <c r="V47" i="2"/>
  <c r="AC39" i="2"/>
  <c r="X39" i="2"/>
  <c r="R39" i="2"/>
  <c r="Q47" i="2"/>
  <c r="AG47" i="2"/>
  <c r="AG39" i="2"/>
  <c r="AS43" i="2"/>
  <c r="AS10" i="2"/>
  <c r="AS16" i="2"/>
  <c r="AQ7" i="2"/>
  <c r="AR7" i="2"/>
  <c r="AT7" i="2"/>
  <c r="AU7" i="2"/>
  <c r="AV7" i="2"/>
  <c r="AW7" i="2"/>
  <c r="AQ9" i="2"/>
  <c r="AR9" i="2"/>
  <c r="AT9" i="2"/>
  <c r="AU9" i="2"/>
  <c r="AV9" i="2"/>
  <c r="AW9" i="2"/>
  <c r="AT10" i="2"/>
  <c r="AQ12" i="2"/>
  <c r="AR12" i="2"/>
  <c r="AT12" i="2"/>
  <c r="AU12" i="2"/>
  <c r="AV12" i="2"/>
  <c r="AW12" i="2"/>
  <c r="AT13" i="2"/>
  <c r="AQ15" i="2"/>
  <c r="AR15" i="2"/>
  <c r="AT15" i="2"/>
  <c r="AU15" i="2"/>
  <c r="AU16" i="2" s="1"/>
  <c r="AV15" i="2"/>
  <c r="AW15" i="2"/>
  <c r="AT16" i="2"/>
  <c r="AQ18" i="2"/>
  <c r="AR18" i="2"/>
  <c r="AT18" i="2"/>
  <c r="AU18" i="2"/>
  <c r="AV18" i="2"/>
  <c r="AW18" i="2"/>
  <c r="AQ21" i="2"/>
  <c r="AR21" i="2"/>
  <c r="AT21" i="2"/>
  <c r="AU21" i="2"/>
  <c r="AV21" i="2"/>
  <c r="AW21" i="2"/>
  <c r="AQ24" i="2"/>
  <c r="AR24" i="2"/>
  <c r="AT24" i="2"/>
  <c r="AU24" i="2"/>
  <c r="AV24" i="2"/>
  <c r="AW24" i="2"/>
  <c r="AQ29" i="2"/>
  <c r="AR29" i="2"/>
  <c r="AT29" i="2"/>
  <c r="AU29" i="2"/>
  <c r="AV29" i="2"/>
  <c r="AW29" i="2"/>
  <c r="AQ34" i="2"/>
  <c r="AR34" i="2"/>
  <c r="AT34" i="2"/>
  <c r="AU34" i="2"/>
  <c r="AU35" i="2" s="1"/>
  <c r="AV34" i="2"/>
  <c r="AW34" i="2"/>
  <c r="AQ41" i="2"/>
  <c r="AR41" i="2"/>
  <c r="AT41" i="2"/>
  <c r="AU41" i="2"/>
  <c r="AU42" i="2" s="1"/>
  <c r="AV41" i="2"/>
  <c r="AW41" i="2"/>
  <c r="AP41" i="2"/>
  <c r="AP34" i="2"/>
  <c r="AP29" i="2"/>
  <c r="AP24" i="2"/>
  <c r="AP21" i="2"/>
  <c r="N39" i="40" l="1"/>
  <c r="N39" i="115"/>
  <c r="N39" i="29"/>
  <c r="N39" i="77"/>
  <c r="J48" i="21"/>
  <c r="J48" i="104"/>
  <c r="J48" i="114"/>
  <c r="J48" i="99"/>
  <c r="AU16" i="40"/>
  <c r="AU16" i="115"/>
  <c r="AU16" i="77"/>
  <c r="AU16" i="29"/>
  <c r="AU16" i="21"/>
  <c r="AU16" i="104"/>
  <c r="AU16" i="114"/>
  <c r="AU16" i="99"/>
  <c r="AP24" i="40"/>
  <c r="AP24" i="115"/>
  <c r="AP24" i="77"/>
  <c r="AP24" i="29"/>
  <c r="AP24" i="21"/>
  <c r="AP24" i="104"/>
  <c r="AP24" i="114"/>
  <c r="AP24" i="99"/>
  <c r="AT34" i="40"/>
  <c r="AT34" i="115"/>
  <c r="AT34" i="77"/>
  <c r="AT34" i="29"/>
  <c r="AT34" i="21"/>
  <c r="AT34" i="104"/>
  <c r="AT34" i="114"/>
  <c r="AT34" i="99"/>
  <c r="AW21" i="40"/>
  <c r="AW21" i="115"/>
  <c r="AW21" i="77"/>
  <c r="AW21" i="29"/>
  <c r="AW21" i="21"/>
  <c r="AW21" i="104"/>
  <c r="AW21" i="99"/>
  <c r="AW21" i="114"/>
  <c r="AT13" i="40"/>
  <c r="AT13" i="115"/>
  <c r="AT13" i="77"/>
  <c r="AT13" i="29"/>
  <c r="AT13" i="21"/>
  <c r="AT13" i="104"/>
  <c r="AT13" i="114"/>
  <c r="AT13" i="99"/>
  <c r="AG10" i="91"/>
  <c r="AG10" i="118"/>
  <c r="AG10" i="92"/>
  <c r="AG10" i="93"/>
  <c r="AG10" i="94"/>
  <c r="AR9" i="40"/>
  <c r="AR9" i="115"/>
  <c r="AR9" i="77"/>
  <c r="AR9" i="29"/>
  <c r="AR9" i="21"/>
  <c r="AR9" i="104"/>
  <c r="AR9" i="114"/>
  <c r="AR9" i="99"/>
  <c r="AC46" i="21"/>
  <c r="AC46" i="104"/>
  <c r="AC46" i="114"/>
  <c r="AC46" i="99"/>
  <c r="AV41" i="21"/>
  <c r="AV41" i="104"/>
  <c r="AV41" i="114"/>
  <c r="AV41" i="99"/>
  <c r="AV34" i="40"/>
  <c r="AV34" i="115"/>
  <c r="AV34" i="77"/>
  <c r="AV34" i="29"/>
  <c r="AV34" i="21"/>
  <c r="AV34" i="104"/>
  <c r="AV34" i="114"/>
  <c r="AV34" i="99"/>
  <c r="AQ34" i="40"/>
  <c r="AQ34" i="115"/>
  <c r="AQ34" i="29"/>
  <c r="AQ34" i="77"/>
  <c r="AQ34" i="21"/>
  <c r="AQ34" i="104"/>
  <c r="AQ34" i="114"/>
  <c r="AQ34" i="99"/>
  <c r="AU29" i="40"/>
  <c r="AU29" i="115"/>
  <c r="AU29" i="77"/>
  <c r="AU29" i="29"/>
  <c r="AU29" i="21"/>
  <c r="AU29" i="104"/>
  <c r="AU29" i="114"/>
  <c r="AU29" i="99"/>
  <c r="AW24" i="40"/>
  <c r="AW24" i="115"/>
  <c r="AW24" i="77"/>
  <c r="AW24" i="29"/>
  <c r="AW24" i="21"/>
  <c r="AW24" i="104"/>
  <c r="AW24" i="114"/>
  <c r="AW24" i="99"/>
  <c r="AR24" i="40"/>
  <c r="AR24" i="115"/>
  <c r="AR24" i="77"/>
  <c r="AR24" i="29"/>
  <c r="AR24" i="21"/>
  <c r="AR24" i="104"/>
  <c r="AR24" i="99"/>
  <c r="AR24" i="114"/>
  <c r="AU21" i="40"/>
  <c r="AU21" i="115"/>
  <c r="AU21" i="77"/>
  <c r="AU21" i="29"/>
  <c r="AU21" i="21"/>
  <c r="AU21" i="104"/>
  <c r="AU21" i="114"/>
  <c r="AU21" i="99"/>
  <c r="AW18" i="40"/>
  <c r="AW18" i="115"/>
  <c r="AW18" i="77"/>
  <c r="AW18" i="29"/>
  <c r="AW18" i="21"/>
  <c r="AW18" i="104"/>
  <c r="AW18" i="114"/>
  <c r="AW18" i="99"/>
  <c r="AR18" i="40"/>
  <c r="AR18" i="115"/>
  <c r="AR18" i="77"/>
  <c r="AR18" i="29"/>
  <c r="AR18" i="21"/>
  <c r="AR18" i="104"/>
  <c r="AR18" i="114"/>
  <c r="AR18" i="99"/>
  <c r="AW15" i="40"/>
  <c r="AW15" i="115"/>
  <c r="AW15" i="77"/>
  <c r="AW15" i="29"/>
  <c r="AW15" i="21"/>
  <c r="AW15" i="104"/>
  <c r="AW15" i="114"/>
  <c r="AW15" i="99"/>
  <c r="AR15" i="40"/>
  <c r="AR15" i="115"/>
  <c r="AR15" i="77"/>
  <c r="AR15" i="29"/>
  <c r="AR15" i="21"/>
  <c r="AR15" i="104"/>
  <c r="AR15" i="114"/>
  <c r="AR15" i="99"/>
  <c r="AV12" i="40"/>
  <c r="AV12" i="115"/>
  <c r="AV12" i="77"/>
  <c r="AV12" i="29"/>
  <c r="AV12" i="21"/>
  <c r="AV12" i="104"/>
  <c r="AV12" i="114"/>
  <c r="AV12" i="99"/>
  <c r="AF13" i="118"/>
  <c r="AF13" i="92"/>
  <c r="AF13" i="93"/>
  <c r="AF13" i="91"/>
  <c r="AF13" i="94"/>
  <c r="AQ12" i="40"/>
  <c r="AQ12" i="115"/>
  <c r="AQ12" i="77"/>
  <c r="AQ12" i="29"/>
  <c r="AQ12" i="21"/>
  <c r="AQ12" i="104"/>
  <c r="AQ12" i="114"/>
  <c r="AQ12" i="99"/>
  <c r="AU9" i="40"/>
  <c r="AU9" i="115"/>
  <c r="AU9" i="77"/>
  <c r="AU9" i="29"/>
  <c r="AU9" i="21"/>
  <c r="AU9" i="104"/>
  <c r="AU9" i="99"/>
  <c r="AU9" i="114"/>
  <c r="AW7" i="40"/>
  <c r="AW7" i="115"/>
  <c r="AW7" i="77"/>
  <c r="AW7" i="29"/>
  <c r="AW7" i="21"/>
  <c r="AW7" i="104"/>
  <c r="AW7" i="114"/>
  <c r="AW7" i="99"/>
  <c r="AG8" i="118"/>
  <c r="AG8" i="91"/>
  <c r="AG8" i="93"/>
  <c r="AG8" i="92"/>
  <c r="AG8" i="94"/>
  <c r="AR7" i="40"/>
  <c r="AR7" i="115"/>
  <c r="AR7" i="77"/>
  <c r="AR7" i="29"/>
  <c r="AR7" i="21"/>
  <c r="AR7" i="104"/>
  <c r="AR7" i="114"/>
  <c r="AR7" i="99"/>
  <c r="AS16" i="40"/>
  <c r="AS16" i="115"/>
  <c r="AS16" i="77"/>
  <c r="AS16" i="29"/>
  <c r="AS16" i="21"/>
  <c r="AS16" i="104"/>
  <c r="AS16" i="114"/>
  <c r="AS16" i="99"/>
  <c r="R39" i="40"/>
  <c r="R39" i="115"/>
  <c r="R39" i="77"/>
  <c r="R39" i="29"/>
  <c r="R39" i="21"/>
  <c r="R39" i="104"/>
  <c r="R39" i="114"/>
  <c r="R39" i="99"/>
  <c r="W46" i="21"/>
  <c r="W46" i="104"/>
  <c r="W46" i="114"/>
  <c r="W46" i="99"/>
  <c r="AS35" i="40"/>
  <c r="AS35" i="115"/>
  <c r="AS35" i="77"/>
  <c r="AS35" i="29"/>
  <c r="AS35" i="21"/>
  <c r="AS35" i="104"/>
  <c r="AS35" i="114"/>
  <c r="AS35" i="99"/>
  <c r="AF46" i="21"/>
  <c r="AF46" i="104"/>
  <c r="AF46" i="114"/>
  <c r="AF46" i="99"/>
  <c r="W39" i="40"/>
  <c r="W39" i="77"/>
  <c r="W39" i="115"/>
  <c r="W39" i="29"/>
  <c r="W39" i="21"/>
  <c r="W39" i="104"/>
  <c r="W39" i="114"/>
  <c r="W39" i="99"/>
  <c r="AA39" i="40"/>
  <c r="AA39" i="115"/>
  <c r="AA39" i="77"/>
  <c r="AA39" i="29"/>
  <c r="AA39" i="21"/>
  <c r="AA39" i="114"/>
  <c r="AA39" i="104"/>
  <c r="AA39" i="99"/>
  <c r="N46" i="21"/>
  <c r="N46" i="104"/>
  <c r="N46" i="114"/>
  <c r="N46" i="99"/>
  <c r="U47" i="21"/>
  <c r="U47" i="104"/>
  <c r="U47" i="114"/>
  <c r="U47" i="99"/>
  <c r="AU42" i="21"/>
  <c r="AU42" i="104"/>
  <c r="AU42" i="114"/>
  <c r="AU42" i="99"/>
  <c r="AT35" i="2"/>
  <c r="AR29" i="40"/>
  <c r="AR29" i="115"/>
  <c r="AR29" i="77"/>
  <c r="AR29" i="29"/>
  <c r="AR29" i="21"/>
  <c r="AR29" i="104"/>
  <c r="AR29" i="114"/>
  <c r="AR29" i="99"/>
  <c r="AR21" i="40"/>
  <c r="AR21" i="115"/>
  <c r="AR21" i="77"/>
  <c r="AR21" i="29"/>
  <c r="AR21" i="21"/>
  <c r="AR21" i="104"/>
  <c r="AR21" i="114"/>
  <c r="AR21" i="99"/>
  <c r="AT12" i="40"/>
  <c r="AT12" i="115"/>
  <c r="AT12" i="77"/>
  <c r="AT12" i="29"/>
  <c r="AT12" i="21"/>
  <c r="AT12" i="104"/>
  <c r="AT12" i="114"/>
  <c r="AT12" i="99"/>
  <c r="AG47" i="21"/>
  <c r="AG47" i="104"/>
  <c r="AG47" i="114"/>
  <c r="AG47" i="99"/>
  <c r="AS42" i="21"/>
  <c r="AS42" i="104"/>
  <c r="AS42" i="114"/>
  <c r="AS42" i="99"/>
  <c r="N39" i="21"/>
  <c r="N39" i="104"/>
  <c r="N39" i="114"/>
  <c r="N39" i="99"/>
  <c r="X46" i="21"/>
  <c r="X46" i="104"/>
  <c r="X46" i="114"/>
  <c r="X46" i="99"/>
  <c r="X47" i="2"/>
  <c r="AP34" i="40"/>
  <c r="AP34" i="115"/>
  <c r="AP34" i="77"/>
  <c r="AP34" i="29"/>
  <c r="AP34" i="21"/>
  <c r="AP34" i="104"/>
  <c r="AP34" i="114"/>
  <c r="AP34" i="99"/>
  <c r="AQ41" i="21"/>
  <c r="AQ41" i="104"/>
  <c r="AQ41" i="114"/>
  <c r="AQ41" i="99"/>
  <c r="AP21" i="40"/>
  <c r="AP21" i="115"/>
  <c r="AP21" i="77"/>
  <c r="AP21" i="29"/>
  <c r="AP21" i="21"/>
  <c r="AP21" i="104"/>
  <c r="AP21" i="114"/>
  <c r="AP21" i="99"/>
  <c r="AP41" i="21"/>
  <c r="AP41" i="104"/>
  <c r="AP41" i="114"/>
  <c r="AP41" i="99"/>
  <c r="AU41" i="21"/>
  <c r="AU41" i="104"/>
  <c r="AU41" i="114"/>
  <c r="AU41" i="99"/>
  <c r="AU35" i="40"/>
  <c r="AU35" i="115"/>
  <c r="AU35" i="77"/>
  <c r="AU35" i="29"/>
  <c r="AU35" i="21"/>
  <c r="AU35" i="104"/>
  <c r="AU35" i="114"/>
  <c r="AU35" i="99"/>
  <c r="AU34" i="40"/>
  <c r="AU34" i="115"/>
  <c r="AU34" i="77"/>
  <c r="AU34" i="29"/>
  <c r="AU34" i="21"/>
  <c r="AU34" i="104"/>
  <c r="AU34" i="114"/>
  <c r="AU34" i="99"/>
  <c r="AU30" i="2"/>
  <c r="AU31" i="2" s="1"/>
  <c r="AT29" i="40"/>
  <c r="AT29" i="115"/>
  <c r="AT29" i="77"/>
  <c r="AT29" i="29"/>
  <c r="AT29" i="21"/>
  <c r="AT29" i="104"/>
  <c r="AT29" i="114"/>
  <c r="AT29" i="99"/>
  <c r="AV24" i="40"/>
  <c r="AV24" i="115"/>
  <c r="AV24" i="77"/>
  <c r="AV24" i="29"/>
  <c r="AV24" i="21"/>
  <c r="AV24" i="104"/>
  <c r="AV24" i="99"/>
  <c r="AV24" i="114"/>
  <c r="AQ24" i="40"/>
  <c r="AQ24" i="115"/>
  <c r="AQ24" i="77"/>
  <c r="AQ24" i="29"/>
  <c r="AQ24" i="21"/>
  <c r="AQ24" i="104"/>
  <c r="AQ24" i="114"/>
  <c r="AQ24" i="99"/>
  <c r="AT21" i="40"/>
  <c r="AT21" i="115"/>
  <c r="AT21" i="77"/>
  <c r="AT21" i="29"/>
  <c r="AT21" i="21"/>
  <c r="AT21" i="104"/>
  <c r="AT21" i="114"/>
  <c r="AT21" i="99"/>
  <c r="AV18" i="40"/>
  <c r="AV18" i="115"/>
  <c r="AV18" i="77"/>
  <c r="AV18" i="29"/>
  <c r="AV18" i="21"/>
  <c r="AV18" i="104"/>
  <c r="AV18" i="114"/>
  <c r="AV18" i="99"/>
  <c r="AQ18" i="40"/>
  <c r="AQ18" i="115"/>
  <c r="AQ18" i="77"/>
  <c r="AQ18" i="29"/>
  <c r="AQ18" i="21"/>
  <c r="AQ18" i="104"/>
  <c r="AQ18" i="114"/>
  <c r="AQ18" i="99"/>
  <c r="AV15" i="40"/>
  <c r="AV15" i="115"/>
  <c r="AV15" i="77"/>
  <c r="AV15" i="29"/>
  <c r="AV15" i="21"/>
  <c r="AV15" i="104"/>
  <c r="AV15" i="114"/>
  <c r="AV15" i="99"/>
  <c r="AQ15" i="40"/>
  <c r="AQ15" i="115"/>
  <c r="AQ15" i="77"/>
  <c r="AQ15" i="29"/>
  <c r="AQ15" i="21"/>
  <c r="AQ15" i="104"/>
  <c r="AQ15" i="114"/>
  <c r="AQ15" i="99"/>
  <c r="AU13" i="2"/>
  <c r="AU12" i="40"/>
  <c r="AU12" i="115"/>
  <c r="AU12" i="77"/>
  <c r="AU12" i="29"/>
  <c r="AU12" i="21"/>
  <c r="AU12" i="104"/>
  <c r="AU12" i="114"/>
  <c r="AU12" i="99"/>
  <c r="AT10" i="40"/>
  <c r="AT10" i="115"/>
  <c r="AT10" i="77"/>
  <c r="AT10" i="29"/>
  <c r="AT10" i="21"/>
  <c r="AT10" i="104"/>
  <c r="AT10" i="114"/>
  <c r="AT10" i="99"/>
  <c r="AT9" i="40"/>
  <c r="AT9" i="115"/>
  <c r="AT9" i="77"/>
  <c r="AT9" i="29"/>
  <c r="AT9" i="21"/>
  <c r="AT9" i="104"/>
  <c r="AT9" i="114"/>
  <c r="AT9" i="99"/>
  <c r="AV7" i="40"/>
  <c r="AV7" i="115"/>
  <c r="AV7" i="77"/>
  <c r="AV7" i="29"/>
  <c r="AV7" i="21"/>
  <c r="AV7" i="104"/>
  <c r="AV7" i="114"/>
  <c r="AV7" i="99"/>
  <c r="AF8" i="93"/>
  <c r="AF8" i="92"/>
  <c r="AF8" i="91"/>
  <c r="AF8" i="118"/>
  <c r="AF8" i="94"/>
  <c r="AQ7" i="40"/>
  <c r="AQ7" i="115"/>
  <c r="AQ7" i="77"/>
  <c r="AQ7" i="29"/>
  <c r="AQ7" i="21"/>
  <c r="AQ7" i="104"/>
  <c r="AQ7" i="114"/>
  <c r="AQ7" i="99"/>
  <c r="AS10" i="40"/>
  <c r="AS10" i="115"/>
  <c r="AS10" i="77"/>
  <c r="AS10" i="29"/>
  <c r="AS10" i="21"/>
  <c r="AS10" i="104"/>
  <c r="AS10" i="114"/>
  <c r="AS10" i="99"/>
  <c r="AG39" i="40"/>
  <c r="AG39" i="115"/>
  <c r="AG39" i="77"/>
  <c r="AG39" i="29"/>
  <c r="AG39" i="21"/>
  <c r="AG39" i="104"/>
  <c r="AG39" i="114"/>
  <c r="AG39" i="99"/>
  <c r="X39" i="40"/>
  <c r="X39" i="115"/>
  <c r="X39" i="77"/>
  <c r="X39" i="29"/>
  <c r="X39" i="21"/>
  <c r="X39" i="104"/>
  <c r="X39" i="114"/>
  <c r="X39" i="99"/>
  <c r="AD47" i="21"/>
  <c r="AD47" i="104"/>
  <c r="AD47" i="114"/>
  <c r="AD47" i="99"/>
  <c r="AS13" i="40"/>
  <c r="AS13" i="115"/>
  <c r="AS13" i="77"/>
  <c r="AS13" i="29"/>
  <c r="AS13" i="21"/>
  <c r="AS13" i="104"/>
  <c r="AS13" i="114"/>
  <c r="AS13" i="99"/>
  <c r="AS19" i="40"/>
  <c r="AS19" i="115"/>
  <c r="AS19" i="77"/>
  <c r="AS19" i="29"/>
  <c r="AS19" i="21"/>
  <c r="AS19" i="104"/>
  <c r="AS19" i="114"/>
  <c r="AS19" i="99"/>
  <c r="V39" i="40"/>
  <c r="V39" i="115"/>
  <c r="V39" i="29"/>
  <c r="V39" i="77"/>
  <c r="V39" i="21"/>
  <c r="V39" i="104"/>
  <c r="V39" i="114"/>
  <c r="V39" i="99"/>
  <c r="AB47" i="21"/>
  <c r="AB47" i="114"/>
  <c r="AB47" i="104"/>
  <c r="AB47" i="99"/>
  <c r="AH47" i="21"/>
  <c r="AH47" i="104"/>
  <c r="AH47" i="114"/>
  <c r="AH47" i="99"/>
  <c r="Q39" i="40"/>
  <c r="Q39" i="115"/>
  <c r="Q39" i="77"/>
  <c r="Q39" i="29"/>
  <c r="Q39" i="21"/>
  <c r="Q39" i="104"/>
  <c r="Q39" i="114"/>
  <c r="Q39" i="99"/>
  <c r="AA46" i="21"/>
  <c r="AA46" i="104"/>
  <c r="AA46" i="114"/>
  <c r="AA46" i="99"/>
  <c r="AF39" i="40"/>
  <c r="AF39" i="115"/>
  <c r="AF39" i="77"/>
  <c r="AF39" i="29"/>
  <c r="AF39" i="21"/>
  <c r="AF39" i="104"/>
  <c r="AF39" i="114"/>
  <c r="AF39" i="99"/>
  <c r="AU24" i="40"/>
  <c r="AU24" i="115"/>
  <c r="AU24" i="77"/>
  <c r="AU24" i="29"/>
  <c r="AU24" i="21"/>
  <c r="AU24" i="104"/>
  <c r="AU24" i="114"/>
  <c r="AU24" i="99"/>
  <c r="AU7" i="40"/>
  <c r="AU7" i="115"/>
  <c r="AU7" i="77"/>
  <c r="AU7" i="29"/>
  <c r="AU7" i="21"/>
  <c r="AU7" i="104"/>
  <c r="AU7" i="114"/>
  <c r="AU7" i="99"/>
  <c r="Z47" i="21"/>
  <c r="Z47" i="104"/>
  <c r="Z47" i="114"/>
  <c r="Z47" i="99"/>
  <c r="AT41" i="21"/>
  <c r="AT41" i="104"/>
  <c r="AT41" i="114"/>
  <c r="AT41" i="99"/>
  <c r="AW29" i="40"/>
  <c r="AW29" i="77"/>
  <c r="AW29" i="115"/>
  <c r="AW29" i="29"/>
  <c r="AW29" i="21"/>
  <c r="AW29" i="104"/>
  <c r="AW29" i="114"/>
  <c r="AW29" i="99"/>
  <c r="AU18" i="40"/>
  <c r="AU18" i="115"/>
  <c r="AU18" i="77"/>
  <c r="AU18" i="29"/>
  <c r="AU18" i="21"/>
  <c r="AU18" i="104"/>
  <c r="AU18" i="114"/>
  <c r="AU18" i="99"/>
  <c r="AU15" i="40"/>
  <c r="AU15" i="115"/>
  <c r="AU15" i="77"/>
  <c r="AU15" i="29"/>
  <c r="AU15" i="21"/>
  <c r="AU15" i="104"/>
  <c r="AU15" i="114"/>
  <c r="AU15" i="99"/>
  <c r="AW9" i="40"/>
  <c r="AW9" i="115"/>
  <c r="AW9" i="29"/>
  <c r="AW9" i="77"/>
  <c r="AW9" i="21"/>
  <c r="AW9" i="104"/>
  <c r="AW9" i="114"/>
  <c r="AW9" i="99"/>
  <c r="AS43" i="21"/>
  <c r="AS43" i="104"/>
  <c r="AS43" i="114"/>
  <c r="AS43" i="99"/>
  <c r="AC39" i="40"/>
  <c r="AC39" i="115"/>
  <c r="AC39" i="77"/>
  <c r="AC39" i="29"/>
  <c r="AC39" i="21"/>
  <c r="AC39" i="104"/>
  <c r="AC39" i="114"/>
  <c r="AC39" i="99"/>
  <c r="AS30" i="40"/>
  <c r="AS30" i="115"/>
  <c r="AS30" i="77"/>
  <c r="AS30" i="29"/>
  <c r="AS30" i="21"/>
  <c r="AS30" i="104"/>
  <c r="AS30" i="114"/>
  <c r="AS30" i="99"/>
  <c r="AP29" i="40"/>
  <c r="AP29" i="115"/>
  <c r="AP29" i="77"/>
  <c r="AP29" i="29"/>
  <c r="AP29" i="21"/>
  <c r="AP29" i="104"/>
  <c r="AP29" i="114"/>
  <c r="AP29" i="99"/>
  <c r="AW41" i="21"/>
  <c r="AW41" i="104"/>
  <c r="AW41" i="99"/>
  <c r="AW41" i="114"/>
  <c r="AR41" i="21"/>
  <c r="AR41" i="104"/>
  <c r="AR41" i="114"/>
  <c r="AR41" i="99"/>
  <c r="AW34" i="40"/>
  <c r="AW34" i="115"/>
  <c r="AW34" i="77"/>
  <c r="AW34" i="29"/>
  <c r="AW34" i="21"/>
  <c r="AW34" i="104"/>
  <c r="AW34" i="114"/>
  <c r="AW34" i="99"/>
  <c r="AR34" i="40"/>
  <c r="AR34" i="115"/>
  <c r="AR34" i="77"/>
  <c r="AR34" i="29"/>
  <c r="AR34" i="21"/>
  <c r="AR34" i="104"/>
  <c r="AR34" i="114"/>
  <c r="AR34" i="99"/>
  <c r="AV29" i="40"/>
  <c r="AV29" i="115"/>
  <c r="AV29" i="77"/>
  <c r="AV29" i="29"/>
  <c r="AV29" i="21"/>
  <c r="AV29" i="104"/>
  <c r="AV29" i="114"/>
  <c r="AV29" i="99"/>
  <c r="AQ29" i="40"/>
  <c r="AQ29" i="115"/>
  <c r="AQ29" i="77"/>
  <c r="AQ29" i="29"/>
  <c r="AQ29" i="21"/>
  <c r="AQ29" i="104"/>
  <c r="AQ29" i="114"/>
  <c r="AQ29" i="99"/>
  <c r="AT24" i="40"/>
  <c r="AT24" i="115"/>
  <c r="AT24" i="77"/>
  <c r="AT24" i="29"/>
  <c r="AT24" i="21"/>
  <c r="AT24" i="104"/>
  <c r="AT24" i="114"/>
  <c r="AT24" i="99"/>
  <c r="AV21" i="40"/>
  <c r="AV21" i="115"/>
  <c r="AV21" i="77"/>
  <c r="AV21" i="29"/>
  <c r="AV21" i="21"/>
  <c r="AV21" i="104"/>
  <c r="AV21" i="114"/>
  <c r="AV21" i="99"/>
  <c r="AQ21" i="40"/>
  <c r="AQ21" i="115"/>
  <c r="AQ21" i="77"/>
  <c r="AQ21" i="29"/>
  <c r="AQ21" i="21"/>
  <c r="AQ21" i="104"/>
  <c r="AQ21" i="114"/>
  <c r="AQ21" i="99"/>
  <c r="AT18" i="40"/>
  <c r="AT18" i="115"/>
  <c r="AT18" i="77"/>
  <c r="AT18" i="29"/>
  <c r="AT18" i="21"/>
  <c r="AT18" i="104"/>
  <c r="AT18" i="114"/>
  <c r="AT18" i="99"/>
  <c r="AT16" i="40"/>
  <c r="AT16" i="115"/>
  <c r="AT16" i="77"/>
  <c r="AT16" i="29"/>
  <c r="AT16" i="21"/>
  <c r="AT16" i="104"/>
  <c r="AT16" i="114"/>
  <c r="AT16" i="99"/>
  <c r="AT15" i="40"/>
  <c r="AT15" i="115"/>
  <c r="AT15" i="77"/>
  <c r="AT15" i="29"/>
  <c r="AT15" i="21"/>
  <c r="AT15" i="104"/>
  <c r="AT15" i="99"/>
  <c r="AT15" i="114"/>
  <c r="AW12" i="40"/>
  <c r="AW12" i="115"/>
  <c r="AW12" i="77"/>
  <c r="AW12" i="29"/>
  <c r="AW12" i="21"/>
  <c r="AW12" i="104"/>
  <c r="AW12" i="114"/>
  <c r="AW12" i="99"/>
  <c r="AG13" i="118"/>
  <c r="AG13" i="92"/>
  <c r="AG13" i="93"/>
  <c r="AG13" i="91"/>
  <c r="AG13" i="94"/>
  <c r="AR12" i="40"/>
  <c r="AR12" i="115"/>
  <c r="AR12" i="77"/>
  <c r="AR12" i="29"/>
  <c r="AR12" i="21"/>
  <c r="AR12" i="104"/>
  <c r="AR12" i="114"/>
  <c r="AR12" i="99"/>
  <c r="AV9" i="40"/>
  <c r="AV9" i="115"/>
  <c r="AV9" i="77"/>
  <c r="AV9" i="21"/>
  <c r="AV9" i="29"/>
  <c r="AV9" i="104"/>
  <c r="AV9" i="114"/>
  <c r="AV9" i="99"/>
  <c r="AF10" i="118"/>
  <c r="AF10" i="92"/>
  <c r="AF10" i="91"/>
  <c r="AF10" i="93"/>
  <c r="AF10" i="94"/>
  <c r="AQ9" i="40"/>
  <c r="AQ9" i="115"/>
  <c r="AQ9" i="77"/>
  <c r="AQ9" i="29"/>
  <c r="AQ9" i="21"/>
  <c r="AQ9" i="104"/>
  <c r="AQ9" i="99"/>
  <c r="AQ9" i="114"/>
  <c r="AT7" i="40"/>
  <c r="AT7" i="115"/>
  <c r="AT7" i="77"/>
  <c r="AT7" i="29"/>
  <c r="AT7" i="21"/>
  <c r="AT7" i="104"/>
  <c r="AT7" i="114"/>
  <c r="AT7" i="99"/>
  <c r="Q47" i="21"/>
  <c r="Q47" i="104"/>
  <c r="Q47" i="114"/>
  <c r="Q47" i="99"/>
  <c r="V47" i="21"/>
  <c r="V47" i="104"/>
  <c r="V47" i="114"/>
  <c r="V47" i="99"/>
  <c r="S39" i="40"/>
  <c r="S39" i="115"/>
  <c r="S39" i="77"/>
  <c r="S39" i="29"/>
  <c r="S39" i="21"/>
  <c r="S39" i="104"/>
  <c r="S39" i="114"/>
  <c r="S39" i="99"/>
  <c r="R46" i="21"/>
  <c r="R46" i="104"/>
  <c r="R46" i="114"/>
  <c r="R46" i="99"/>
  <c r="AH39" i="40"/>
  <c r="AH39" i="115"/>
  <c r="AH39" i="77"/>
  <c r="AH39" i="29"/>
  <c r="AH39" i="21"/>
  <c r="AH39" i="104"/>
  <c r="AH39" i="114"/>
  <c r="AH39" i="99"/>
  <c r="S46" i="21"/>
  <c r="S46" i="104"/>
  <c r="S46" i="114"/>
  <c r="S46" i="99"/>
  <c r="P47" i="21"/>
  <c r="P47" i="114"/>
  <c r="P47" i="104"/>
  <c r="P47" i="99"/>
  <c r="AS25" i="40"/>
  <c r="AS25" i="115"/>
  <c r="AS25" i="77"/>
  <c r="AS25" i="29"/>
  <c r="AS25" i="21"/>
  <c r="AS25" i="104"/>
  <c r="AS25" i="114"/>
  <c r="AS25" i="99"/>
  <c r="T46" i="21"/>
  <c r="T46" i="104"/>
  <c r="T46" i="114"/>
  <c r="T46" i="99"/>
  <c r="T47" i="2"/>
  <c r="O48" i="21"/>
  <c r="O48" i="104"/>
  <c r="O48" i="114"/>
  <c r="O48" i="99"/>
  <c r="S47" i="2"/>
  <c r="AC47" i="2"/>
  <c r="AS31" i="2"/>
  <c r="N47" i="2"/>
  <c r="U48" i="2"/>
  <c r="P48" i="2"/>
  <c r="AS36" i="2"/>
  <c r="R47" i="2"/>
  <c r="AH48" i="2"/>
  <c r="AT19" i="2"/>
  <c r="AT30" i="2"/>
  <c r="V48" i="2"/>
  <c r="AU25" i="2"/>
  <c r="AU26" i="2" s="1"/>
  <c r="Q48" i="2"/>
  <c r="W47" i="2"/>
  <c r="AF47" i="2"/>
  <c r="AA47" i="2"/>
  <c r="AS26" i="2"/>
  <c r="AG48" i="2"/>
  <c r="AU22" i="2"/>
  <c r="AU10" i="2"/>
  <c r="AU19" i="2"/>
  <c r="AW42" i="2"/>
  <c r="AR42" i="2"/>
  <c r="AW35" i="2"/>
  <c r="AR35" i="2"/>
  <c r="AW30" i="2"/>
  <c r="AR30" i="2"/>
  <c r="AW25" i="2"/>
  <c r="AR25" i="2"/>
  <c r="AW22" i="2"/>
  <c r="AR22" i="2"/>
  <c r="AW19" i="2"/>
  <c r="AR19" i="2"/>
  <c r="AW16" i="2"/>
  <c r="AR16" i="2"/>
  <c r="AW13" i="2"/>
  <c r="AR13" i="2"/>
  <c r="AW10" i="2"/>
  <c r="AR10" i="2"/>
  <c r="AV42" i="2"/>
  <c r="AV35" i="2"/>
  <c r="AQ30" i="2"/>
  <c r="AV22" i="2"/>
  <c r="AQ19" i="2"/>
  <c r="AV13" i="2"/>
  <c r="AQ10" i="2"/>
  <c r="AT42" i="2"/>
  <c r="AT36" i="2"/>
  <c r="AT25" i="2"/>
  <c r="AT22" i="2"/>
  <c r="AQ42" i="2"/>
  <c r="AQ35" i="2"/>
  <c r="AV30" i="2"/>
  <c r="AV25" i="2"/>
  <c r="AQ25" i="2"/>
  <c r="AQ22" i="2"/>
  <c r="AV19" i="2"/>
  <c r="AV16" i="2"/>
  <c r="AQ16" i="2"/>
  <c r="AQ13" i="2"/>
  <c r="AV10" i="2"/>
  <c r="AU43" i="2"/>
  <c r="AU36" i="2"/>
  <c r="AS44" i="2"/>
  <c r="AP7" i="2"/>
  <c r="AP9" i="2"/>
  <c r="AP12" i="2"/>
  <c r="AP15" i="2"/>
  <c r="AP18" i="2"/>
  <c r="AP22" i="2"/>
  <c r="AP25" i="2"/>
  <c r="AP30" i="2"/>
  <c r="AP35" i="2"/>
  <c r="AP42" i="2"/>
  <c r="B15" i="106" l="1"/>
  <c r="B15" i="112"/>
  <c r="AP42" i="21"/>
  <c r="AP42" i="104"/>
  <c r="AP42" i="114"/>
  <c r="AP42" i="99"/>
  <c r="AF14" i="93"/>
  <c r="AF14" i="118"/>
  <c r="AF14" i="92"/>
  <c r="AF14" i="91"/>
  <c r="AF14" i="94"/>
  <c r="AQ13" i="40"/>
  <c r="AQ13" i="115"/>
  <c r="AQ13" i="77"/>
  <c r="AQ13" i="29"/>
  <c r="AQ13" i="21"/>
  <c r="AQ13" i="104"/>
  <c r="AQ13" i="114"/>
  <c r="AQ13" i="99"/>
  <c r="AQ35" i="40"/>
  <c r="AQ35" i="77"/>
  <c r="AQ35" i="115"/>
  <c r="AQ35" i="29"/>
  <c r="AQ35" i="21"/>
  <c r="AQ35" i="114"/>
  <c r="AQ35" i="104"/>
  <c r="AQ35" i="99"/>
  <c r="AV42" i="21"/>
  <c r="AV42" i="104"/>
  <c r="AV42" i="114"/>
  <c r="AV42" i="99"/>
  <c r="AR25" i="40"/>
  <c r="AR25" i="115"/>
  <c r="AR25" i="77"/>
  <c r="AR25" i="29"/>
  <c r="AR25" i="21"/>
  <c r="AR25" i="104"/>
  <c r="AR25" i="114"/>
  <c r="AR25" i="99"/>
  <c r="AU19" i="40"/>
  <c r="AU19" i="115"/>
  <c r="AU19" i="77"/>
  <c r="AU19" i="29"/>
  <c r="AU19" i="21"/>
  <c r="AU19" i="104"/>
  <c r="AU19" i="99"/>
  <c r="AU19" i="114"/>
  <c r="Q48" i="21"/>
  <c r="Q48" i="104"/>
  <c r="Q48" i="114"/>
  <c r="Q48" i="99"/>
  <c r="R47" i="21"/>
  <c r="R47" i="104"/>
  <c r="R47" i="114"/>
  <c r="R47" i="99"/>
  <c r="B16" i="160"/>
  <c r="B16" i="157"/>
  <c r="B21" i="106"/>
  <c r="B21" i="112"/>
  <c r="B16" i="161"/>
  <c r="B16" i="158"/>
  <c r="AP30" i="40"/>
  <c r="AP30" i="115"/>
  <c r="AP30" i="77"/>
  <c r="AP30" i="29"/>
  <c r="AP30" i="21"/>
  <c r="AP30" i="104"/>
  <c r="AP30" i="114"/>
  <c r="AP30" i="99"/>
  <c r="AS44" i="21"/>
  <c r="AS44" i="104"/>
  <c r="AS44" i="114"/>
  <c r="AS44" i="99"/>
  <c r="AV16" i="40"/>
  <c r="AV16" i="115"/>
  <c r="AV16" i="77"/>
  <c r="AV16" i="29"/>
  <c r="AV16" i="21"/>
  <c r="AV16" i="104"/>
  <c r="AV16" i="114"/>
  <c r="AV16" i="99"/>
  <c r="AT22" i="40"/>
  <c r="AT22" i="115"/>
  <c r="AT22" i="77"/>
  <c r="AT22" i="29"/>
  <c r="AT22" i="21"/>
  <c r="AT22" i="104"/>
  <c r="AT22" i="114"/>
  <c r="AT22" i="99"/>
  <c r="AF11" i="118"/>
  <c r="AF11" i="93"/>
  <c r="AF11" i="92"/>
  <c r="AF11" i="91"/>
  <c r="AF11" i="94"/>
  <c r="AQ10" i="40"/>
  <c r="AQ10" i="115"/>
  <c r="AQ10" i="77"/>
  <c r="AQ10" i="29"/>
  <c r="AQ10" i="21"/>
  <c r="AQ10" i="104"/>
  <c r="AQ10" i="114"/>
  <c r="AQ10" i="99"/>
  <c r="AQ30" i="40"/>
  <c r="AQ30" i="115"/>
  <c r="AQ30" i="77"/>
  <c r="AQ30" i="29"/>
  <c r="AQ30" i="21"/>
  <c r="AQ30" i="104"/>
  <c r="AQ30" i="114"/>
  <c r="AQ30" i="99"/>
  <c r="AR16" i="40"/>
  <c r="AR16" i="115"/>
  <c r="AR16" i="77"/>
  <c r="AR16" i="29"/>
  <c r="AR16" i="21"/>
  <c r="AR16" i="104"/>
  <c r="AR16" i="114"/>
  <c r="AR16" i="99"/>
  <c r="AR22" i="40"/>
  <c r="AR22" i="115"/>
  <c r="AR22" i="77"/>
  <c r="AR22" i="29"/>
  <c r="AR22" i="21"/>
  <c r="AR22" i="104"/>
  <c r="AR22" i="114"/>
  <c r="AR22" i="99"/>
  <c r="AR30" i="40"/>
  <c r="AR30" i="115"/>
  <c r="AR30" i="77"/>
  <c r="AR30" i="29"/>
  <c r="AR30" i="21"/>
  <c r="AR30" i="104"/>
  <c r="AR30" i="114"/>
  <c r="AR30" i="99"/>
  <c r="AR42" i="21"/>
  <c r="AR42" i="104"/>
  <c r="AR42" i="114"/>
  <c r="AR42" i="99"/>
  <c r="AU22" i="40"/>
  <c r="AU22" i="115"/>
  <c r="AU22" i="77"/>
  <c r="AU22" i="29"/>
  <c r="AU22" i="21"/>
  <c r="AU22" i="104"/>
  <c r="AU22" i="114"/>
  <c r="AU22" i="99"/>
  <c r="AF47" i="21"/>
  <c r="AF47" i="104"/>
  <c r="AF47" i="114"/>
  <c r="AF47" i="99"/>
  <c r="AU25" i="40"/>
  <c r="AU25" i="115"/>
  <c r="AU25" i="77"/>
  <c r="AU25" i="29"/>
  <c r="AU25" i="21"/>
  <c r="AU25" i="104"/>
  <c r="AU25" i="114"/>
  <c r="AU25" i="99"/>
  <c r="AT19" i="40"/>
  <c r="AT19" i="115"/>
  <c r="AT19" i="77"/>
  <c r="AT19" i="29"/>
  <c r="AT19" i="21"/>
  <c r="AT19" i="104"/>
  <c r="AT19" i="114"/>
  <c r="AT19" i="99"/>
  <c r="P48" i="21"/>
  <c r="P48" i="104"/>
  <c r="P48" i="114"/>
  <c r="P48" i="99"/>
  <c r="AC47" i="21"/>
  <c r="AC47" i="104"/>
  <c r="AC47" i="114"/>
  <c r="AC47" i="99"/>
  <c r="T47" i="21"/>
  <c r="T47" i="104"/>
  <c r="T47" i="114"/>
  <c r="T47" i="99"/>
  <c r="T48" i="2"/>
  <c r="AU13" i="40"/>
  <c r="AU13" i="115"/>
  <c r="AU13" i="77"/>
  <c r="AU13" i="29"/>
  <c r="AU13" i="21"/>
  <c r="AU13" i="104"/>
  <c r="AU13" i="114"/>
  <c r="AU13" i="99"/>
  <c r="B20" i="160"/>
  <c r="B25" i="112"/>
  <c r="B20" i="161"/>
  <c r="B20" i="158"/>
  <c r="B25" i="106"/>
  <c r="B20" i="157"/>
  <c r="AP22" i="40"/>
  <c r="AP22" i="115"/>
  <c r="AP22" i="77"/>
  <c r="AP22" i="29"/>
  <c r="AP22" i="21"/>
  <c r="AP22" i="104"/>
  <c r="AP22" i="114"/>
  <c r="AP22" i="99"/>
  <c r="AQ22" i="40"/>
  <c r="AQ22" i="115"/>
  <c r="AQ22" i="77"/>
  <c r="AQ22" i="29"/>
  <c r="AQ22" i="21"/>
  <c r="AQ22" i="104"/>
  <c r="AQ22" i="114"/>
  <c r="AQ22" i="99"/>
  <c r="AQ19" i="40"/>
  <c r="AQ19" i="115"/>
  <c r="AQ19" i="77"/>
  <c r="AQ19" i="29"/>
  <c r="AQ19" i="21"/>
  <c r="AQ19" i="104"/>
  <c r="AQ19" i="99"/>
  <c r="AQ19" i="114"/>
  <c r="AG14" i="93"/>
  <c r="AG14" i="118"/>
  <c r="AG14" i="92"/>
  <c r="AG14" i="91"/>
  <c r="AG14" i="94"/>
  <c r="AR13" i="40"/>
  <c r="AR13" i="115"/>
  <c r="AR13" i="77"/>
  <c r="AR13" i="29"/>
  <c r="AR13" i="21"/>
  <c r="AR13" i="104"/>
  <c r="AR13" i="114"/>
  <c r="AR13" i="99"/>
  <c r="AS26" i="40"/>
  <c r="AS26" i="115"/>
  <c r="AS26" i="77"/>
  <c r="AS26" i="29"/>
  <c r="AS26" i="21"/>
  <c r="AS26" i="104"/>
  <c r="AS26" i="114"/>
  <c r="AS26" i="99"/>
  <c r="S47" i="21"/>
  <c r="S47" i="104"/>
  <c r="S47" i="114"/>
  <c r="S47" i="99"/>
  <c r="B34" i="112"/>
  <c r="B34" i="106"/>
  <c r="B10" i="160"/>
  <c r="B10" i="157"/>
  <c r="B9" i="112"/>
  <c r="B10" i="161"/>
  <c r="B10" i="158"/>
  <c r="B9" i="106"/>
  <c r="AP15" i="40"/>
  <c r="AP15" i="115"/>
  <c r="AP15" i="77"/>
  <c r="AP15" i="29"/>
  <c r="AP15" i="21"/>
  <c r="AP15" i="104"/>
  <c r="AP15" i="99"/>
  <c r="AP15" i="114"/>
  <c r="AU43" i="21"/>
  <c r="AU43" i="104"/>
  <c r="AU43" i="114"/>
  <c r="AU43" i="99"/>
  <c r="AV25" i="40"/>
  <c r="AV25" i="115"/>
  <c r="AV25" i="77"/>
  <c r="AV25" i="29"/>
  <c r="AV25" i="21"/>
  <c r="AV25" i="104"/>
  <c r="AV25" i="114"/>
  <c r="AV25" i="99"/>
  <c r="AG11" i="118"/>
  <c r="AG11" i="91"/>
  <c r="AG11" i="93"/>
  <c r="AG11" i="92"/>
  <c r="AG11" i="94"/>
  <c r="AR10" i="40"/>
  <c r="AR10" i="115"/>
  <c r="AR10" i="77"/>
  <c r="AR10" i="29"/>
  <c r="AR10" i="21"/>
  <c r="AR10" i="104"/>
  <c r="AR10" i="114"/>
  <c r="AR10" i="99"/>
  <c r="B24" i="161"/>
  <c r="B24" i="158"/>
  <c r="B29" i="106"/>
  <c r="B29" i="112"/>
  <c r="B24" i="160"/>
  <c r="B24" i="157"/>
  <c r="B13" i="161"/>
  <c r="B13" i="158"/>
  <c r="B18" i="112"/>
  <c r="B18" i="106"/>
  <c r="B13" i="160"/>
  <c r="B13" i="157"/>
  <c r="B8" i="161"/>
  <c r="B8" i="158"/>
  <c r="B7" i="112"/>
  <c r="B7" i="106"/>
  <c r="B8" i="160"/>
  <c r="B8" i="157"/>
  <c r="AP25" i="40"/>
  <c r="AP25" i="115"/>
  <c r="AP25" i="77"/>
  <c r="AP25" i="29"/>
  <c r="AP25" i="21"/>
  <c r="AP25" i="104"/>
  <c r="AP25" i="114"/>
  <c r="AP25" i="99"/>
  <c r="AE13" i="93"/>
  <c r="AE13" i="92"/>
  <c r="AE13" i="118"/>
  <c r="AE13" i="91"/>
  <c r="AE13" i="94"/>
  <c r="AP12" i="40"/>
  <c r="AP12" i="115"/>
  <c r="AP12" i="77"/>
  <c r="AP12" i="29"/>
  <c r="AP12" i="21"/>
  <c r="AP12" i="104"/>
  <c r="AP12" i="114"/>
  <c r="AP12" i="99"/>
  <c r="AU26" i="40"/>
  <c r="AU26" i="115"/>
  <c r="AU26" i="77"/>
  <c r="AU26" i="29"/>
  <c r="AU26" i="21"/>
  <c r="AU26" i="104"/>
  <c r="AU26" i="114"/>
  <c r="AU26" i="99"/>
  <c r="AV10" i="40"/>
  <c r="AV10" i="115"/>
  <c r="AV10" i="77"/>
  <c r="AV10" i="29"/>
  <c r="AV10" i="21"/>
  <c r="AV10" i="104"/>
  <c r="AV10" i="114"/>
  <c r="AV10" i="99"/>
  <c r="AV19" i="40"/>
  <c r="AV19" i="115"/>
  <c r="AV19" i="77"/>
  <c r="AV19" i="29"/>
  <c r="AV19" i="21"/>
  <c r="AV19" i="104"/>
  <c r="AV19" i="114"/>
  <c r="AV19" i="99"/>
  <c r="AV30" i="40"/>
  <c r="AV30" i="115"/>
  <c r="AV30" i="77"/>
  <c r="AV30" i="29"/>
  <c r="AV30" i="21"/>
  <c r="AV30" i="104"/>
  <c r="AV30" i="114"/>
  <c r="AV30" i="99"/>
  <c r="AT25" i="40"/>
  <c r="AT25" i="115"/>
  <c r="AT25" i="77"/>
  <c r="AT25" i="29"/>
  <c r="AT25" i="21"/>
  <c r="AT25" i="104"/>
  <c r="AT25" i="114"/>
  <c r="AT25" i="99"/>
  <c r="AV13" i="40"/>
  <c r="AV13" i="115"/>
  <c r="AV13" i="77"/>
  <c r="AV13" i="29"/>
  <c r="AV13" i="21"/>
  <c r="AV13" i="104"/>
  <c r="AV13" i="114"/>
  <c r="AV13" i="99"/>
  <c r="AV35" i="40"/>
  <c r="AV35" i="115"/>
  <c r="AV35" i="77"/>
  <c r="AV35" i="29"/>
  <c r="AV35" i="21"/>
  <c r="AV35" i="104"/>
  <c r="AV35" i="114"/>
  <c r="AV35" i="99"/>
  <c r="AW10" i="40"/>
  <c r="AW10" i="115"/>
  <c r="AW10" i="77"/>
  <c r="AW10" i="29"/>
  <c r="AW10" i="21"/>
  <c r="AW10" i="104"/>
  <c r="AW10" i="114"/>
  <c r="AW10" i="99"/>
  <c r="AW16" i="40"/>
  <c r="AW16" i="115"/>
  <c r="AW16" i="77"/>
  <c r="AW16" i="29"/>
  <c r="AW16" i="21"/>
  <c r="AW16" i="104"/>
  <c r="AW16" i="114"/>
  <c r="AW16" i="99"/>
  <c r="AW22" i="40"/>
  <c r="AW22" i="115"/>
  <c r="AW22" i="77"/>
  <c r="AW22" i="29"/>
  <c r="AW22" i="21"/>
  <c r="AW22" i="104"/>
  <c r="AW22" i="114"/>
  <c r="AW22" i="99"/>
  <c r="AW30" i="40"/>
  <c r="AW30" i="115"/>
  <c r="AW30" i="77"/>
  <c r="AW30" i="29"/>
  <c r="AW30" i="21"/>
  <c r="AW30" i="104"/>
  <c r="AW30" i="114"/>
  <c r="AW30" i="99"/>
  <c r="AW42" i="21"/>
  <c r="AW42" i="104"/>
  <c r="AW42" i="114"/>
  <c r="AW42" i="99"/>
  <c r="AG48" i="21"/>
  <c r="AG48" i="104"/>
  <c r="AG48" i="114"/>
  <c r="AG48" i="99"/>
  <c r="W47" i="21"/>
  <c r="W47" i="104"/>
  <c r="W47" i="114"/>
  <c r="W47" i="99"/>
  <c r="V48" i="21"/>
  <c r="V48" i="104"/>
  <c r="V48" i="114"/>
  <c r="V48" i="99"/>
  <c r="AH48" i="21"/>
  <c r="AH48" i="104"/>
  <c r="AH48" i="114"/>
  <c r="AH48" i="99"/>
  <c r="U48" i="21"/>
  <c r="U48" i="114"/>
  <c r="U48" i="104"/>
  <c r="U48" i="99"/>
  <c r="AU30" i="40"/>
  <c r="AU30" i="115"/>
  <c r="AU30" i="77"/>
  <c r="AU30" i="29"/>
  <c r="AU30" i="21"/>
  <c r="AU30" i="104"/>
  <c r="AU30" i="114"/>
  <c r="AU30" i="99"/>
  <c r="AU31" i="40"/>
  <c r="AU31" i="115"/>
  <c r="AU31" i="77"/>
  <c r="AU31" i="29"/>
  <c r="AU31" i="21"/>
  <c r="AU31" i="104"/>
  <c r="AU31" i="114"/>
  <c r="AU31" i="99"/>
  <c r="AR19" i="40"/>
  <c r="AR19" i="115"/>
  <c r="AR19" i="77"/>
  <c r="AR19" i="29"/>
  <c r="AR19" i="21"/>
  <c r="AR19" i="104"/>
  <c r="AR19" i="114"/>
  <c r="AR19" i="99"/>
  <c r="AT30" i="40"/>
  <c r="AT30" i="115"/>
  <c r="AT30" i="77"/>
  <c r="AT30" i="29"/>
  <c r="AT30" i="21"/>
  <c r="AT30" i="104"/>
  <c r="AT30" i="114"/>
  <c r="AT30" i="99"/>
  <c r="X47" i="21"/>
  <c r="X47" i="104"/>
  <c r="X47" i="114"/>
  <c r="X47" i="99"/>
  <c r="X48" i="2"/>
  <c r="AE10" i="118"/>
  <c r="AE10" i="93"/>
  <c r="AE10" i="92"/>
  <c r="AE10" i="91"/>
  <c r="AE10" i="94"/>
  <c r="AP9" i="40"/>
  <c r="AP9" i="115"/>
  <c r="AP9" i="77"/>
  <c r="AP9" i="29"/>
  <c r="AP9" i="21"/>
  <c r="AP9" i="104"/>
  <c r="AP9" i="114"/>
  <c r="AP9" i="99"/>
  <c r="AT36" i="40"/>
  <c r="AT36" i="115"/>
  <c r="AT36" i="77"/>
  <c r="AT36" i="21"/>
  <c r="AT36" i="29"/>
  <c r="AT36" i="104"/>
  <c r="AT36" i="114"/>
  <c r="AT36" i="99"/>
  <c r="AR35" i="40"/>
  <c r="AR35" i="115"/>
  <c r="AR35" i="77"/>
  <c r="AR35" i="21"/>
  <c r="AR35" i="29"/>
  <c r="AR35" i="104"/>
  <c r="AR35" i="114"/>
  <c r="AR35" i="99"/>
  <c r="N47" i="21"/>
  <c r="N47" i="104"/>
  <c r="N47" i="114"/>
  <c r="N47" i="99"/>
  <c r="B41" i="106"/>
  <c r="B41" i="112"/>
  <c r="B19" i="161"/>
  <c r="B19" i="158"/>
  <c r="B24" i="112"/>
  <c r="B19" i="160"/>
  <c r="B19" i="157"/>
  <c r="B24" i="106"/>
  <c r="B12" i="112"/>
  <c r="B12" i="106"/>
  <c r="AP35" i="40"/>
  <c r="AP35" i="115"/>
  <c r="AP35" i="77"/>
  <c r="AP35" i="29"/>
  <c r="AP35" i="21"/>
  <c r="AP35" i="104"/>
  <c r="AP35" i="114"/>
  <c r="AP35" i="99"/>
  <c r="AP18" i="40"/>
  <c r="AP18" i="115"/>
  <c r="AP18" i="77"/>
  <c r="AP18" i="29"/>
  <c r="AP18" i="21"/>
  <c r="AP18" i="104"/>
  <c r="AP18" i="114"/>
  <c r="AP18" i="99"/>
  <c r="AE8" i="93"/>
  <c r="AE8" i="118"/>
  <c r="AE8" i="92"/>
  <c r="AE8" i="91"/>
  <c r="AE8" i="94"/>
  <c r="AP7" i="40"/>
  <c r="AP7" i="115"/>
  <c r="AP7" i="77"/>
  <c r="AP7" i="21"/>
  <c r="AP7" i="29"/>
  <c r="AP7" i="104"/>
  <c r="AP7" i="114"/>
  <c r="AP7" i="99"/>
  <c r="AU36" i="40"/>
  <c r="AU36" i="115"/>
  <c r="AU36" i="77"/>
  <c r="AU36" i="29"/>
  <c r="AU36" i="21"/>
  <c r="AU36" i="104"/>
  <c r="AU36" i="114"/>
  <c r="AU36" i="99"/>
  <c r="AQ16" i="40"/>
  <c r="AQ16" i="115"/>
  <c r="AQ16" i="77"/>
  <c r="AQ16" i="29"/>
  <c r="AQ16" i="21"/>
  <c r="AQ16" i="104"/>
  <c r="AQ16" i="114"/>
  <c r="AQ16" i="99"/>
  <c r="AQ25" i="40"/>
  <c r="AQ25" i="115"/>
  <c r="AQ25" i="77"/>
  <c r="AQ25" i="29"/>
  <c r="AQ25" i="21"/>
  <c r="AQ25" i="104"/>
  <c r="AQ25" i="114"/>
  <c r="AQ25" i="99"/>
  <c r="AQ42" i="21"/>
  <c r="AQ42" i="104"/>
  <c r="AQ42" i="114"/>
  <c r="AQ42" i="99"/>
  <c r="AT42" i="21"/>
  <c r="AT42" i="114"/>
  <c r="AT42" i="104"/>
  <c r="AT42" i="99"/>
  <c r="AV22" i="40"/>
  <c r="AV22" i="115"/>
  <c r="AV22" i="77"/>
  <c r="AV22" i="29"/>
  <c r="AV22" i="21"/>
  <c r="AV22" i="104"/>
  <c r="AV22" i="114"/>
  <c r="AV22" i="99"/>
  <c r="AT31" i="2"/>
  <c r="AW13" i="40"/>
  <c r="AW13" i="115"/>
  <c r="AW13" i="77"/>
  <c r="AW13" i="29"/>
  <c r="AW13" i="21"/>
  <c r="AW13" i="104"/>
  <c r="AW13" i="114"/>
  <c r="AW13" i="99"/>
  <c r="AW19" i="40"/>
  <c r="AW19" i="115"/>
  <c r="AW19" i="77"/>
  <c r="AW19" i="29"/>
  <c r="AW19" i="21"/>
  <c r="AW19" i="104"/>
  <c r="AW19" i="114"/>
  <c r="AW19" i="99"/>
  <c r="AW25" i="40"/>
  <c r="AW25" i="115"/>
  <c r="AW25" i="77"/>
  <c r="AW25" i="29"/>
  <c r="AW25" i="21"/>
  <c r="AW25" i="104"/>
  <c r="AW25" i="114"/>
  <c r="AW25" i="99"/>
  <c r="AW35" i="40"/>
  <c r="AW35" i="115"/>
  <c r="AW35" i="29"/>
  <c r="AW35" i="77"/>
  <c r="AW35" i="21"/>
  <c r="AW35" i="104"/>
  <c r="AW35" i="114"/>
  <c r="AW35" i="99"/>
  <c r="AU10" i="40"/>
  <c r="AU10" i="115"/>
  <c r="AU10" i="29"/>
  <c r="AU10" i="77"/>
  <c r="AU10" i="21"/>
  <c r="AU10" i="104"/>
  <c r="AU10" i="114"/>
  <c r="AU10" i="99"/>
  <c r="AA47" i="21"/>
  <c r="AA47" i="114"/>
  <c r="AA47" i="104"/>
  <c r="AA47" i="99"/>
  <c r="AS36" i="40"/>
  <c r="AS36" i="115"/>
  <c r="AS36" i="77"/>
  <c r="AS36" i="29"/>
  <c r="AS36" i="21"/>
  <c r="AS36" i="104"/>
  <c r="AS36" i="114"/>
  <c r="AS36" i="99"/>
  <c r="AS31" i="40"/>
  <c r="AS31" i="115"/>
  <c r="AS31" i="77"/>
  <c r="AS31" i="29"/>
  <c r="AS31" i="21"/>
  <c r="AS31" i="104"/>
  <c r="AS31" i="114"/>
  <c r="AS31" i="99"/>
  <c r="AT35" i="40"/>
  <c r="AT35" i="115"/>
  <c r="AT35" i="77"/>
  <c r="AT35" i="29"/>
  <c r="AT35" i="21"/>
  <c r="AT35" i="104"/>
  <c r="AT35" i="114"/>
  <c r="AT35" i="99"/>
  <c r="AS27" i="2"/>
  <c r="S48" i="2"/>
  <c r="AF48" i="2"/>
  <c r="AS32" i="2"/>
  <c r="W48" i="2"/>
  <c r="R48" i="2"/>
  <c r="AS37" i="2"/>
  <c r="N48" i="2"/>
  <c r="AP10" i="2"/>
  <c r="AP16" i="2"/>
  <c r="AR31" i="2"/>
  <c r="AS45" i="2"/>
  <c r="AU37" i="2"/>
  <c r="AT26" i="2"/>
  <c r="AT37" i="2"/>
  <c r="AV36" i="2"/>
  <c r="AV43" i="2"/>
  <c r="AW31" i="2"/>
  <c r="AR36" i="2"/>
  <c r="AP43" i="2"/>
  <c r="AQ43" i="2"/>
  <c r="AT43" i="2"/>
  <c r="AW36" i="2"/>
  <c r="AR43" i="2"/>
  <c r="AW43" i="2"/>
  <c r="AQ36" i="2"/>
  <c r="AQ31" i="2"/>
  <c r="AR26" i="2"/>
  <c r="AU27" i="2"/>
  <c r="AU32" i="2"/>
  <c r="AU44" i="2"/>
  <c r="AQ26" i="2"/>
  <c r="AV26" i="2"/>
  <c r="AV31" i="2"/>
  <c r="AW26" i="2"/>
  <c r="AP13" i="2"/>
  <c r="AP36" i="2"/>
  <c r="AP19" i="2"/>
  <c r="AP31" i="2"/>
  <c r="AP26" i="2"/>
  <c r="B42" i="112" l="1"/>
  <c r="B42" i="106"/>
  <c r="AR36" i="40"/>
  <c r="AR36" i="115"/>
  <c r="AR36" i="77"/>
  <c r="AR36" i="29"/>
  <c r="AR36" i="21"/>
  <c r="AR36" i="104"/>
  <c r="AR36" i="114"/>
  <c r="AR36" i="99"/>
  <c r="N48" i="21"/>
  <c r="N48" i="104"/>
  <c r="N48" i="114"/>
  <c r="N48" i="99"/>
  <c r="AT31" i="40"/>
  <c r="AT31" i="115"/>
  <c r="AT31" i="77"/>
  <c r="AT31" i="29"/>
  <c r="AT31" i="21"/>
  <c r="AT31" i="104"/>
  <c r="AT31" i="114"/>
  <c r="AT31" i="99"/>
  <c r="AP31" i="40"/>
  <c r="AP31" i="115"/>
  <c r="AP31" i="77"/>
  <c r="AP31" i="29"/>
  <c r="AP31" i="21"/>
  <c r="AP31" i="104"/>
  <c r="AP31" i="114"/>
  <c r="AP31" i="99"/>
  <c r="AW26" i="40"/>
  <c r="AW26" i="115"/>
  <c r="AW26" i="77"/>
  <c r="AW26" i="29"/>
  <c r="AW26" i="21"/>
  <c r="AW26" i="104"/>
  <c r="AW26" i="114"/>
  <c r="AW26" i="99"/>
  <c r="B25" i="157"/>
  <c r="B30" i="112"/>
  <c r="B25" i="161"/>
  <c r="B25" i="158"/>
  <c r="B30" i="106"/>
  <c r="B25" i="160"/>
  <c r="AR26" i="40"/>
  <c r="AR26" i="115"/>
  <c r="AR26" i="77"/>
  <c r="AR26" i="29"/>
  <c r="AR26" i="21"/>
  <c r="AR26" i="104"/>
  <c r="AR26" i="114"/>
  <c r="AR26" i="99"/>
  <c r="AT32" i="2"/>
  <c r="AW31" i="40"/>
  <c r="AW31" i="77"/>
  <c r="AW31" i="115"/>
  <c r="AW31" i="29"/>
  <c r="AW31" i="21"/>
  <c r="AW31" i="104"/>
  <c r="AW31" i="114"/>
  <c r="AW31" i="99"/>
  <c r="B17" i="160"/>
  <c r="B17" i="157"/>
  <c r="B22" i="106"/>
  <c r="B17" i="161"/>
  <c r="B17" i="158"/>
  <c r="B22" i="112"/>
  <c r="AS37" i="40"/>
  <c r="AS37" i="115"/>
  <c r="AS37" i="77"/>
  <c r="AS37" i="29"/>
  <c r="AS37" i="21"/>
  <c r="AS37" i="104"/>
  <c r="AS37" i="114"/>
  <c r="AS37" i="99"/>
  <c r="AS27" i="40"/>
  <c r="AS27" i="115"/>
  <c r="AS27" i="77"/>
  <c r="AS27" i="29"/>
  <c r="AS27" i="21"/>
  <c r="AS27" i="104"/>
  <c r="AS27" i="114"/>
  <c r="AS27" i="99"/>
  <c r="AP19" i="40"/>
  <c r="AP19" i="115"/>
  <c r="AP19" i="77"/>
  <c r="AP19" i="29"/>
  <c r="AP19" i="21"/>
  <c r="AP19" i="104"/>
  <c r="AP19" i="114"/>
  <c r="AP19" i="99"/>
  <c r="AV31" i="40"/>
  <c r="AV31" i="115"/>
  <c r="AV31" i="77"/>
  <c r="AV31" i="29"/>
  <c r="AV31" i="21"/>
  <c r="AV31" i="104"/>
  <c r="AV31" i="114"/>
  <c r="AV31" i="99"/>
  <c r="AU32" i="40"/>
  <c r="AU32" i="115"/>
  <c r="AU32" i="77"/>
  <c r="AU32" i="29"/>
  <c r="AU32" i="21"/>
  <c r="AU32" i="104"/>
  <c r="AU32" i="114"/>
  <c r="AU32" i="99"/>
  <c r="B36" i="112"/>
  <c r="B36" i="106"/>
  <c r="AQ31" i="40"/>
  <c r="AQ31" i="115"/>
  <c r="AQ31" i="77"/>
  <c r="AQ31" i="29"/>
  <c r="AQ31" i="21"/>
  <c r="AQ31" i="104"/>
  <c r="AQ31" i="114"/>
  <c r="AQ31" i="99"/>
  <c r="AW36" i="40"/>
  <c r="AW36" i="115"/>
  <c r="AW36" i="77"/>
  <c r="AW36" i="29"/>
  <c r="AW36" i="21"/>
  <c r="AW36" i="104"/>
  <c r="AW36" i="114"/>
  <c r="AW36" i="99"/>
  <c r="AQ43" i="21"/>
  <c r="AQ43" i="104"/>
  <c r="AQ43" i="114"/>
  <c r="AQ43" i="99"/>
  <c r="AV43" i="21"/>
  <c r="AV43" i="104"/>
  <c r="AV43" i="114"/>
  <c r="AV43" i="99"/>
  <c r="AU37" i="40"/>
  <c r="AU37" i="115"/>
  <c r="AU37" i="77"/>
  <c r="AU37" i="29"/>
  <c r="AU37" i="21"/>
  <c r="AU37" i="104"/>
  <c r="AU37" i="114"/>
  <c r="AU37" i="99"/>
  <c r="B14" i="161"/>
  <c r="B14" i="158"/>
  <c r="B19" i="112"/>
  <c r="B19" i="106"/>
  <c r="B14" i="160"/>
  <c r="B14" i="157"/>
  <c r="AS32" i="40"/>
  <c r="AS32" i="115"/>
  <c r="AS32" i="77"/>
  <c r="AS32" i="29"/>
  <c r="AS32" i="21"/>
  <c r="AS32" i="104"/>
  <c r="AS32" i="114"/>
  <c r="AS32" i="99"/>
  <c r="AP26" i="40"/>
  <c r="AP26" i="115"/>
  <c r="AP26" i="77"/>
  <c r="AP26" i="29"/>
  <c r="AP26" i="21"/>
  <c r="AP26" i="104"/>
  <c r="AP26" i="114"/>
  <c r="AP26" i="99"/>
  <c r="B16" i="112"/>
  <c r="B16" i="106"/>
  <c r="AW43" i="21"/>
  <c r="AW43" i="104"/>
  <c r="AW43" i="114"/>
  <c r="AW43" i="99"/>
  <c r="AT37" i="40"/>
  <c r="AT37" i="115"/>
  <c r="AT37" i="77"/>
  <c r="AT37" i="29"/>
  <c r="AT37" i="21"/>
  <c r="AT37" i="104"/>
  <c r="AT37" i="114"/>
  <c r="AT37" i="99"/>
  <c r="AR31" i="40"/>
  <c r="AR31" i="115"/>
  <c r="AR31" i="77"/>
  <c r="AR31" i="29"/>
  <c r="AR31" i="21"/>
  <c r="AR31" i="104"/>
  <c r="AR31" i="114"/>
  <c r="AR31" i="99"/>
  <c r="R48" i="21"/>
  <c r="R48" i="104"/>
  <c r="R48" i="114"/>
  <c r="R48" i="99"/>
  <c r="AP36" i="40"/>
  <c r="AP36" i="115"/>
  <c r="AP36" i="77"/>
  <c r="AP36" i="29"/>
  <c r="AP36" i="21"/>
  <c r="AP36" i="104"/>
  <c r="AP36" i="114"/>
  <c r="AP36" i="99"/>
  <c r="AV26" i="40"/>
  <c r="AV26" i="115"/>
  <c r="AV26" i="77"/>
  <c r="AV26" i="29"/>
  <c r="AV26" i="21"/>
  <c r="AV26" i="104"/>
  <c r="AV26" i="114"/>
  <c r="AV26" i="99"/>
  <c r="AU27" i="40"/>
  <c r="AU27" i="115"/>
  <c r="AU27" i="77"/>
  <c r="AU27" i="29"/>
  <c r="AU27" i="21"/>
  <c r="AU27" i="104"/>
  <c r="AU27" i="114"/>
  <c r="AU27" i="99"/>
  <c r="B11" i="160"/>
  <c r="B11" i="157"/>
  <c r="B10" i="112"/>
  <c r="B10" i="106"/>
  <c r="B11" i="161"/>
  <c r="B11" i="158"/>
  <c r="AQ36" i="40"/>
  <c r="AQ36" i="115"/>
  <c r="AQ36" i="77"/>
  <c r="AQ36" i="29"/>
  <c r="AQ36" i="21"/>
  <c r="AQ36" i="104"/>
  <c r="AQ36" i="114"/>
  <c r="AQ36" i="99"/>
  <c r="AT43" i="21"/>
  <c r="AT43" i="104"/>
  <c r="AT43" i="114"/>
  <c r="AT43" i="99"/>
  <c r="AP43" i="21"/>
  <c r="AP43" i="104"/>
  <c r="AP43" i="114"/>
  <c r="AP43" i="99"/>
  <c r="AV36" i="40"/>
  <c r="AV36" i="115"/>
  <c r="AV36" i="77"/>
  <c r="AV36" i="29"/>
  <c r="AV36" i="21"/>
  <c r="AV36" i="104"/>
  <c r="AV36" i="114"/>
  <c r="AV36" i="99"/>
  <c r="AS45" i="21"/>
  <c r="AS45" i="104"/>
  <c r="AS45" i="114"/>
  <c r="AS45" i="99"/>
  <c r="AE11" i="93"/>
  <c r="AE11" i="92"/>
  <c r="AE11" i="118"/>
  <c r="AE11" i="91"/>
  <c r="AE11" i="94"/>
  <c r="AP10" i="40"/>
  <c r="AP10" i="115"/>
  <c r="AP10" i="77"/>
  <c r="AP10" i="29"/>
  <c r="AP10" i="21"/>
  <c r="AP10" i="104"/>
  <c r="AP10" i="114"/>
  <c r="AP10" i="99"/>
  <c r="B21" i="160"/>
  <c r="B21" i="157"/>
  <c r="B26" i="112"/>
  <c r="B26" i="106"/>
  <c r="B21" i="161"/>
  <c r="B21" i="158"/>
  <c r="AF48" i="21"/>
  <c r="AF48" i="104"/>
  <c r="AF48" i="114"/>
  <c r="AF48" i="99"/>
  <c r="AQ26" i="40"/>
  <c r="AQ26" i="115"/>
  <c r="AQ26" i="77"/>
  <c r="AQ26" i="29"/>
  <c r="AQ26" i="21"/>
  <c r="AQ26" i="104"/>
  <c r="AQ26" i="114"/>
  <c r="AQ26" i="99"/>
  <c r="S48" i="21"/>
  <c r="S48" i="104"/>
  <c r="S48" i="114"/>
  <c r="S48" i="99"/>
  <c r="X48" i="21"/>
  <c r="X48" i="104"/>
  <c r="X48" i="114"/>
  <c r="X48" i="99"/>
  <c r="B35" i="106"/>
  <c r="B35" i="112"/>
  <c r="AE14" i="93"/>
  <c r="AE14" i="118"/>
  <c r="AE14" i="92"/>
  <c r="AE14" i="91"/>
  <c r="AE14" i="94"/>
  <c r="AP13" i="40"/>
  <c r="AP13" i="115"/>
  <c r="AP13" i="77"/>
  <c r="AP13" i="29"/>
  <c r="AP13" i="21"/>
  <c r="AP13" i="104"/>
  <c r="AP13" i="114"/>
  <c r="AP13" i="99"/>
  <c r="B22" i="160"/>
  <c r="B22" i="157"/>
  <c r="B27" i="106"/>
  <c r="B22" i="161"/>
  <c r="B22" i="158"/>
  <c r="B27" i="112"/>
  <c r="AU44" i="21"/>
  <c r="AU44" i="104"/>
  <c r="AU44" i="114"/>
  <c r="AU44" i="99"/>
  <c r="AR43" i="21"/>
  <c r="AR43" i="104"/>
  <c r="AR43" i="114"/>
  <c r="AR43" i="99"/>
  <c r="AT26" i="40"/>
  <c r="AT26" i="115"/>
  <c r="AT26" i="77"/>
  <c r="AT26" i="29"/>
  <c r="AT26" i="21"/>
  <c r="AT26" i="104"/>
  <c r="AT26" i="114"/>
  <c r="AT26" i="99"/>
  <c r="AP16" i="40"/>
  <c r="AP16" i="115"/>
  <c r="AP16" i="77"/>
  <c r="AP16" i="29"/>
  <c r="AP16" i="21"/>
  <c r="AP16" i="104"/>
  <c r="AP16" i="114"/>
  <c r="AP16" i="99"/>
  <c r="W48" i="21"/>
  <c r="W48" i="104"/>
  <c r="W48" i="114"/>
  <c r="W48" i="99"/>
  <c r="B13" i="112"/>
  <c r="B13" i="106"/>
  <c r="T48" i="21"/>
  <c r="T48" i="104"/>
  <c r="T48" i="114"/>
  <c r="T48" i="99"/>
  <c r="AS38" i="2"/>
  <c r="AR27" i="2"/>
  <c r="AV37" i="2"/>
  <c r="AV27" i="2"/>
  <c r="AW37" i="2"/>
  <c r="AP44" i="2"/>
  <c r="AT38" i="2"/>
  <c r="AQ44" i="2"/>
  <c r="AR37" i="2"/>
  <c r="AW27" i="2"/>
  <c r="AQ32" i="2"/>
  <c r="AW44" i="2"/>
  <c r="AW32" i="2"/>
  <c r="AV44" i="2"/>
  <c r="AS46" i="2"/>
  <c r="AQ37" i="2"/>
  <c r="AU38" i="2"/>
  <c r="AR32" i="2"/>
  <c r="AV32" i="2"/>
  <c r="AQ27" i="2"/>
  <c r="AU45" i="2"/>
  <c r="AR44" i="2"/>
  <c r="AT44" i="2"/>
  <c r="AT27" i="2"/>
  <c r="AP32" i="2"/>
  <c r="AP27" i="2"/>
  <c r="AP37" i="2"/>
  <c r="AS46" i="21" l="1"/>
  <c r="AS46" i="104"/>
  <c r="AS46" i="114"/>
  <c r="AS46" i="99"/>
  <c r="AV27" i="40"/>
  <c r="AV27" i="115"/>
  <c r="AV27" i="77"/>
  <c r="AV27" i="29"/>
  <c r="AV27" i="21"/>
  <c r="AV27" i="104"/>
  <c r="AV27" i="114"/>
  <c r="AV27" i="99"/>
  <c r="AP32" i="40"/>
  <c r="AP32" i="115"/>
  <c r="AP32" i="77"/>
  <c r="AP32" i="29"/>
  <c r="AP32" i="21"/>
  <c r="AP32" i="104"/>
  <c r="AP32" i="114"/>
  <c r="AP32" i="99"/>
  <c r="B26" i="160"/>
  <c r="B26" i="157"/>
  <c r="B31" i="112"/>
  <c r="B26" i="161"/>
  <c r="B26" i="158"/>
  <c r="B31" i="106"/>
  <c r="AR32" i="40"/>
  <c r="AR32" i="115"/>
  <c r="AR32" i="77"/>
  <c r="AR32" i="29"/>
  <c r="AR32" i="21"/>
  <c r="AR32" i="114"/>
  <c r="AR32" i="104"/>
  <c r="AR32" i="99"/>
  <c r="AV44" i="21"/>
  <c r="AV44" i="104"/>
  <c r="AV44" i="114"/>
  <c r="AV44" i="99"/>
  <c r="AW27" i="40"/>
  <c r="AW27" i="115"/>
  <c r="AW27" i="77"/>
  <c r="AW27" i="29"/>
  <c r="AW27" i="21"/>
  <c r="AW27" i="104"/>
  <c r="AW27" i="114"/>
  <c r="AW27" i="99"/>
  <c r="AP44" i="21"/>
  <c r="AP44" i="104"/>
  <c r="AP44" i="114"/>
  <c r="AP44" i="99"/>
  <c r="AV37" i="40"/>
  <c r="AV37" i="115"/>
  <c r="AV37" i="77"/>
  <c r="AV37" i="29"/>
  <c r="AV37" i="21"/>
  <c r="AV37" i="104"/>
  <c r="AV37" i="114"/>
  <c r="AV37" i="99"/>
  <c r="AT32" i="40"/>
  <c r="AT32" i="115"/>
  <c r="AT32" i="77"/>
  <c r="AT32" i="29"/>
  <c r="AT32" i="21"/>
  <c r="AT32" i="104"/>
  <c r="AT32" i="114"/>
  <c r="AT32" i="99"/>
  <c r="AP27" i="40"/>
  <c r="AP27" i="115"/>
  <c r="AP27" i="77"/>
  <c r="AP27" i="29"/>
  <c r="AP27" i="21"/>
  <c r="AP27" i="104"/>
  <c r="AP27" i="114"/>
  <c r="AP27" i="99"/>
  <c r="AV32" i="40"/>
  <c r="AV32" i="115"/>
  <c r="AV32" i="77"/>
  <c r="AV32" i="29"/>
  <c r="AV32" i="21"/>
  <c r="AV32" i="104"/>
  <c r="AV32" i="114"/>
  <c r="AV32" i="99"/>
  <c r="AT38" i="40"/>
  <c r="AT38" i="115"/>
  <c r="AT38" i="77"/>
  <c r="AT38" i="29"/>
  <c r="AT38" i="21"/>
  <c r="AT38" i="104"/>
  <c r="AT38" i="114"/>
  <c r="AT38" i="99"/>
  <c r="AT27" i="40"/>
  <c r="AT27" i="115"/>
  <c r="AT27" i="77"/>
  <c r="AT27" i="29"/>
  <c r="AT27" i="21"/>
  <c r="AT27" i="104"/>
  <c r="AT27" i="114"/>
  <c r="AT27" i="99"/>
  <c r="AU45" i="21"/>
  <c r="AU45" i="104"/>
  <c r="AU45" i="114"/>
  <c r="AU45" i="99"/>
  <c r="AU38" i="40"/>
  <c r="AU38" i="115"/>
  <c r="AU38" i="77"/>
  <c r="AU38" i="29"/>
  <c r="AU38" i="21"/>
  <c r="AU38" i="104"/>
  <c r="AU38" i="114"/>
  <c r="AU38" i="99"/>
  <c r="AW32" i="40"/>
  <c r="AW32" i="115"/>
  <c r="AW32" i="29"/>
  <c r="AW32" i="77"/>
  <c r="AW32" i="21"/>
  <c r="AW32" i="104"/>
  <c r="AW32" i="114"/>
  <c r="AW32" i="99"/>
  <c r="AR37" i="40"/>
  <c r="AR37" i="115"/>
  <c r="AR37" i="77"/>
  <c r="AR37" i="29"/>
  <c r="AR37" i="21"/>
  <c r="AR37" i="104"/>
  <c r="AR37" i="114"/>
  <c r="AR37" i="99"/>
  <c r="AW37" i="40"/>
  <c r="AW37" i="115"/>
  <c r="AW37" i="77"/>
  <c r="AW37" i="29"/>
  <c r="AW37" i="21"/>
  <c r="AW37" i="104"/>
  <c r="AW37" i="114"/>
  <c r="AW37" i="99"/>
  <c r="AR27" i="40"/>
  <c r="AR27" i="115"/>
  <c r="AR27" i="77"/>
  <c r="AR27" i="29"/>
  <c r="AR27" i="21"/>
  <c r="AR27" i="104"/>
  <c r="AR27" i="114"/>
  <c r="AR27" i="99"/>
  <c r="AR44" i="21"/>
  <c r="AR44" i="104"/>
  <c r="AR44" i="114"/>
  <c r="AR44" i="99"/>
  <c r="AQ32" i="40"/>
  <c r="AQ32" i="115"/>
  <c r="AQ32" i="77"/>
  <c r="AQ32" i="29"/>
  <c r="AQ32" i="21"/>
  <c r="AQ32" i="104"/>
  <c r="AQ32" i="114"/>
  <c r="AQ32" i="99"/>
  <c r="AS38" i="40"/>
  <c r="AS38" i="115"/>
  <c r="AS38" i="77"/>
  <c r="AS38" i="29"/>
  <c r="AS38" i="21"/>
  <c r="AS38" i="104"/>
  <c r="AS38" i="114"/>
  <c r="AS38" i="99"/>
  <c r="AP37" i="40"/>
  <c r="AP37" i="115"/>
  <c r="AP37" i="77"/>
  <c r="AP37" i="29"/>
  <c r="AP37" i="21"/>
  <c r="AP37" i="104"/>
  <c r="AP37" i="114"/>
  <c r="AP37" i="99"/>
  <c r="AT44" i="21"/>
  <c r="AT44" i="104"/>
  <c r="AT44" i="114"/>
  <c r="AT44" i="99"/>
  <c r="AQ27" i="40"/>
  <c r="AQ27" i="115"/>
  <c r="AQ27" i="77"/>
  <c r="AQ27" i="29"/>
  <c r="AQ27" i="21"/>
  <c r="AQ27" i="104"/>
  <c r="AQ27" i="114"/>
  <c r="AQ27" i="99"/>
  <c r="AQ37" i="40"/>
  <c r="AQ37" i="115"/>
  <c r="AQ37" i="77"/>
  <c r="AQ37" i="29"/>
  <c r="AQ37" i="21"/>
  <c r="AQ37" i="114"/>
  <c r="AQ37" i="104"/>
  <c r="AQ37" i="99"/>
  <c r="AW44" i="21"/>
  <c r="AW44" i="104"/>
  <c r="AW44" i="114"/>
  <c r="AW44" i="99"/>
  <c r="AQ44" i="21"/>
  <c r="AQ44" i="104"/>
  <c r="AQ44" i="114"/>
  <c r="AQ44" i="99"/>
  <c r="B43" i="112"/>
  <c r="B43" i="106"/>
  <c r="B37" i="112"/>
  <c r="B37" i="106"/>
  <c r="AS39" i="2"/>
  <c r="AQ45" i="2"/>
  <c r="AU46" i="2"/>
  <c r="AU39" i="2"/>
  <c r="AV45" i="2"/>
  <c r="AP45" i="2"/>
  <c r="AW38" i="2"/>
  <c r="AS47" i="2"/>
  <c r="AT45" i="2"/>
  <c r="AV38" i="2"/>
  <c r="AW45" i="2"/>
  <c r="AR45" i="2"/>
  <c r="AQ38" i="2"/>
  <c r="AR38" i="2"/>
  <c r="AT39" i="2"/>
  <c r="AP38" i="2"/>
  <c r="D4" i="167"/>
  <c r="D5" i="167"/>
  <c r="D7" i="167"/>
  <c r="D4" i="166"/>
  <c r="D5" i="166"/>
  <c r="D7" i="166"/>
  <c r="AV38" i="40" l="1"/>
  <c r="AV38" i="115"/>
  <c r="AV38" i="77"/>
  <c r="AV38" i="29"/>
  <c r="AV38" i="21"/>
  <c r="AV38" i="104"/>
  <c r="AV38" i="114"/>
  <c r="AV38" i="99"/>
  <c r="AU46" i="21"/>
  <c r="AU46" i="104"/>
  <c r="AU46" i="114"/>
  <c r="AU46" i="99"/>
  <c r="B44" i="112"/>
  <c r="B44" i="106"/>
  <c r="AR45" i="21"/>
  <c r="AR45" i="114"/>
  <c r="AR45" i="104"/>
  <c r="AR45" i="99"/>
  <c r="B27" i="158"/>
  <c r="B27" i="160"/>
  <c r="B27" i="157"/>
  <c r="B32" i="106"/>
  <c r="B32" i="112"/>
  <c r="B27" i="161"/>
  <c r="AP45" i="21"/>
  <c r="AP45" i="104"/>
  <c r="AP45" i="114"/>
  <c r="AP45" i="99"/>
  <c r="AQ45" i="21"/>
  <c r="AQ45" i="104"/>
  <c r="AQ45" i="114"/>
  <c r="AQ45" i="99"/>
  <c r="AT39" i="40"/>
  <c r="AT39" i="115"/>
  <c r="AT39" i="29"/>
  <c r="AT39" i="77"/>
  <c r="AT39" i="21"/>
  <c r="AT39" i="104"/>
  <c r="AT39" i="114"/>
  <c r="AT39" i="99"/>
  <c r="AW45" i="21"/>
  <c r="AW45" i="104"/>
  <c r="AW45" i="99"/>
  <c r="AW45" i="114"/>
  <c r="AT45" i="21"/>
  <c r="AT45" i="104"/>
  <c r="AT45" i="114"/>
  <c r="AT45" i="99"/>
  <c r="AV45" i="21"/>
  <c r="AV45" i="104"/>
  <c r="AV45" i="114"/>
  <c r="AV45" i="99"/>
  <c r="AS39" i="40"/>
  <c r="AS39" i="115"/>
  <c r="AS39" i="77"/>
  <c r="AS39" i="29"/>
  <c r="AS39" i="21"/>
  <c r="AS39" i="104"/>
  <c r="AS39" i="114"/>
  <c r="AS39" i="99"/>
  <c r="AP38" i="40"/>
  <c r="AP38" i="115"/>
  <c r="AP38" i="77"/>
  <c r="AP38" i="29"/>
  <c r="AP38" i="21"/>
  <c r="AP38" i="104"/>
  <c r="AP38" i="114"/>
  <c r="AP38" i="99"/>
  <c r="AQ38" i="40"/>
  <c r="AQ38" i="115"/>
  <c r="AQ38" i="77"/>
  <c r="AQ38" i="29"/>
  <c r="AQ38" i="21"/>
  <c r="AQ38" i="104"/>
  <c r="AQ38" i="114"/>
  <c r="AQ38" i="99"/>
  <c r="AW38" i="40"/>
  <c r="AW38" i="77"/>
  <c r="AW38" i="115"/>
  <c r="AW38" i="29"/>
  <c r="AW38" i="21"/>
  <c r="AW38" i="104"/>
  <c r="AW38" i="114"/>
  <c r="AW38" i="99"/>
  <c r="AR38" i="40"/>
  <c r="AR38" i="115"/>
  <c r="AR38" i="77"/>
  <c r="AR38" i="29"/>
  <c r="AR38" i="21"/>
  <c r="AR38" i="104"/>
  <c r="AR38" i="114"/>
  <c r="AR38" i="99"/>
  <c r="B38" i="106"/>
  <c r="B38" i="112"/>
  <c r="AS47" i="21"/>
  <c r="AS47" i="104"/>
  <c r="AS47" i="114"/>
  <c r="AS47" i="99"/>
  <c r="AU39" i="40"/>
  <c r="AU39" i="77"/>
  <c r="AU39" i="115"/>
  <c r="AU39" i="29"/>
  <c r="AU39" i="21"/>
  <c r="AU39" i="104"/>
  <c r="AU39" i="114"/>
  <c r="AU39" i="99"/>
  <c r="AW46" i="2"/>
  <c r="AV39" i="2"/>
  <c r="AR46" i="2"/>
  <c r="AT46" i="2"/>
  <c r="AW39" i="2"/>
  <c r="AQ39" i="2"/>
  <c r="AS48" i="2"/>
  <c r="AP46" i="2"/>
  <c r="AR39" i="2"/>
  <c r="AV46" i="2"/>
  <c r="AU47" i="2"/>
  <c r="AQ46" i="2"/>
  <c r="AP39" i="2"/>
  <c r="L7" i="2"/>
  <c r="L9" i="2"/>
  <c r="L12" i="2"/>
  <c r="L15" i="2"/>
  <c r="L18" i="2"/>
  <c r="L21" i="2"/>
  <c r="L24" i="2"/>
  <c r="L29" i="2"/>
  <c r="L34" i="2"/>
  <c r="L41" i="2"/>
  <c r="M7" i="2"/>
  <c r="M9" i="2"/>
  <c r="M12" i="2"/>
  <c r="M15" i="2"/>
  <c r="M18" i="2"/>
  <c r="M21" i="2"/>
  <c r="M24" i="2"/>
  <c r="M29" i="2"/>
  <c r="M34" i="2"/>
  <c r="M41" i="2"/>
  <c r="M24" i="40" l="1"/>
  <c r="M24" i="115"/>
  <c r="M24" i="77"/>
  <c r="M24" i="29"/>
  <c r="L18" i="40"/>
  <c r="L18" i="77"/>
  <c r="L18" i="115"/>
  <c r="L18" i="29"/>
  <c r="M21" i="40"/>
  <c r="M21" i="115"/>
  <c r="M21" i="77"/>
  <c r="M21" i="29"/>
  <c r="M9" i="40"/>
  <c r="M9" i="115"/>
  <c r="M9" i="77"/>
  <c r="M9" i="29"/>
  <c r="L29" i="40"/>
  <c r="L29" i="115"/>
  <c r="L29" i="77"/>
  <c r="L29" i="29"/>
  <c r="L15" i="40"/>
  <c r="L15" i="77"/>
  <c r="L15" i="115"/>
  <c r="L15" i="29"/>
  <c r="M12" i="40"/>
  <c r="M12" i="115"/>
  <c r="M12" i="77"/>
  <c r="M12" i="29"/>
  <c r="L7" i="40"/>
  <c r="L7" i="115"/>
  <c r="L7" i="77"/>
  <c r="L7" i="29"/>
  <c r="M34" i="40"/>
  <c r="M34" i="115"/>
  <c r="M34" i="77"/>
  <c r="M34" i="29"/>
  <c r="M18" i="40"/>
  <c r="M18" i="115"/>
  <c r="M18" i="77"/>
  <c r="M18" i="29"/>
  <c r="M7" i="40"/>
  <c r="M7" i="115"/>
  <c r="M7" i="77"/>
  <c r="M7" i="29"/>
  <c r="L24" i="40"/>
  <c r="L24" i="115"/>
  <c r="L24" i="29"/>
  <c r="L24" i="77"/>
  <c r="L12" i="40"/>
  <c r="L12" i="115"/>
  <c r="L12" i="77"/>
  <c r="L12" i="29"/>
  <c r="L34" i="40"/>
  <c r="L34" i="115"/>
  <c r="L34" i="29"/>
  <c r="L34" i="77"/>
  <c r="M29" i="40"/>
  <c r="M29" i="115"/>
  <c r="M29" i="77"/>
  <c r="M29" i="29"/>
  <c r="M15" i="40"/>
  <c r="M15" i="115"/>
  <c r="M15" i="77"/>
  <c r="M15" i="29"/>
  <c r="L21" i="40"/>
  <c r="L21" i="115"/>
  <c r="L21" i="77"/>
  <c r="L21" i="29"/>
  <c r="L9" i="40"/>
  <c r="L9" i="115"/>
  <c r="L9" i="77"/>
  <c r="L9" i="29"/>
  <c r="B8" i="153"/>
  <c r="B8" i="151"/>
  <c r="B8" i="152" s="1"/>
  <c r="B8" i="155"/>
  <c r="B8" i="154"/>
  <c r="B13" i="154"/>
  <c r="B13" i="153"/>
  <c r="B13" i="151"/>
  <c r="B13" i="152" s="1"/>
  <c r="B13" i="155"/>
  <c r="B10" i="153"/>
  <c r="B10" i="151"/>
  <c r="B10" i="152" s="1"/>
  <c r="B10" i="154"/>
  <c r="B10" i="155"/>
  <c r="B13" i="93"/>
  <c r="B13" i="118"/>
  <c r="B13" i="92"/>
  <c r="B13" i="91"/>
  <c r="B13" i="94"/>
  <c r="M12" i="21"/>
  <c r="M12" i="104"/>
  <c r="M12" i="114"/>
  <c r="M12" i="99"/>
  <c r="AV46" i="21"/>
  <c r="AV46" i="104"/>
  <c r="AV46" i="114"/>
  <c r="AV46" i="99"/>
  <c r="AT46" i="21"/>
  <c r="AT46" i="104"/>
  <c r="AT46" i="114"/>
  <c r="AT46" i="99"/>
  <c r="M41" i="21"/>
  <c r="M41" i="104"/>
  <c r="M41" i="114"/>
  <c r="M41" i="99"/>
  <c r="B10" i="93"/>
  <c r="B10" i="92"/>
  <c r="B10" i="91"/>
  <c r="B10" i="118"/>
  <c r="B10" i="94"/>
  <c r="M9" i="21"/>
  <c r="M9" i="104"/>
  <c r="M9" i="114"/>
  <c r="M9" i="99"/>
  <c r="AR39" i="40"/>
  <c r="AR39" i="115"/>
  <c r="AR39" i="77"/>
  <c r="AR39" i="21"/>
  <c r="AR39" i="29"/>
  <c r="AR39" i="104"/>
  <c r="AR39" i="114"/>
  <c r="AR39" i="99"/>
  <c r="AR46" i="21"/>
  <c r="AR46" i="104"/>
  <c r="AR46" i="114"/>
  <c r="AR46" i="99"/>
  <c r="M34" i="21"/>
  <c r="M34" i="104"/>
  <c r="M34" i="114"/>
  <c r="M34" i="99"/>
  <c r="M18" i="21"/>
  <c r="M18" i="104"/>
  <c r="M18" i="114"/>
  <c r="M18" i="99"/>
  <c r="B8" i="93"/>
  <c r="B8" i="92"/>
  <c r="B8" i="118"/>
  <c r="B8" i="91"/>
  <c r="B8" i="94"/>
  <c r="M7" i="21"/>
  <c r="M7" i="104"/>
  <c r="M7" i="114"/>
  <c r="M7" i="99"/>
  <c r="AQ46" i="21"/>
  <c r="AQ46" i="104"/>
  <c r="AQ46" i="114"/>
  <c r="AQ46" i="99"/>
  <c r="AP46" i="21"/>
  <c r="AP46" i="104"/>
  <c r="AP46" i="114"/>
  <c r="AP46" i="99"/>
  <c r="B45" i="106"/>
  <c r="B45" i="112"/>
  <c r="AV39" i="40"/>
  <c r="AV39" i="115"/>
  <c r="AV39" i="77"/>
  <c r="AV39" i="29"/>
  <c r="AV39" i="21"/>
  <c r="AV39" i="104"/>
  <c r="AV39" i="114"/>
  <c r="AV39" i="99"/>
  <c r="M24" i="21"/>
  <c r="M24" i="104"/>
  <c r="M24" i="114"/>
  <c r="M24" i="99"/>
  <c r="B39" i="106"/>
  <c r="B39" i="112"/>
  <c r="M21" i="21"/>
  <c r="M21" i="104"/>
  <c r="M21" i="114"/>
  <c r="M21" i="99"/>
  <c r="AP39" i="40"/>
  <c r="AP39" i="115"/>
  <c r="AP39" i="77"/>
  <c r="AP39" i="29"/>
  <c r="AP39" i="21"/>
  <c r="AP39" i="104"/>
  <c r="AP39" i="114"/>
  <c r="AP39" i="99"/>
  <c r="AQ39" i="40"/>
  <c r="AQ39" i="115"/>
  <c r="AQ39" i="77"/>
  <c r="AQ39" i="29"/>
  <c r="AQ39" i="21"/>
  <c r="AQ39" i="114"/>
  <c r="AQ39" i="104"/>
  <c r="AQ39" i="99"/>
  <c r="M29" i="21"/>
  <c r="M29" i="104"/>
  <c r="M29" i="114"/>
  <c r="M29" i="99"/>
  <c r="M15" i="21"/>
  <c r="M15" i="104"/>
  <c r="M15" i="114"/>
  <c r="M15" i="99"/>
  <c r="AU47" i="21"/>
  <c r="AU47" i="104"/>
  <c r="AU47" i="114"/>
  <c r="AU47" i="99"/>
  <c r="AS48" i="21"/>
  <c r="AS48" i="114"/>
  <c r="AS48" i="104"/>
  <c r="AS48" i="99"/>
  <c r="AW39" i="40"/>
  <c r="AW39" i="115"/>
  <c r="AW39" i="77"/>
  <c r="AW39" i="29"/>
  <c r="AW39" i="21"/>
  <c r="AW39" i="104"/>
  <c r="AW39" i="114"/>
  <c r="AW39" i="99"/>
  <c r="AW46" i="21"/>
  <c r="AW46" i="104"/>
  <c r="AW46" i="114"/>
  <c r="AW46" i="99"/>
  <c r="L18" i="21"/>
  <c r="L18" i="104"/>
  <c r="L18" i="114"/>
  <c r="L18" i="99"/>
  <c r="L7" i="21"/>
  <c r="L7" i="114"/>
  <c r="L7" i="104"/>
  <c r="L7" i="99"/>
  <c r="L29" i="21"/>
  <c r="L29" i="114"/>
  <c r="L29" i="104"/>
  <c r="L29" i="99"/>
  <c r="L15" i="21"/>
  <c r="L15" i="104"/>
  <c r="L15" i="99"/>
  <c r="L15" i="114"/>
  <c r="L24" i="21"/>
  <c r="L24" i="104"/>
  <c r="L24" i="114"/>
  <c r="L24" i="99"/>
  <c r="L12" i="21"/>
  <c r="L12" i="114"/>
  <c r="L12" i="99"/>
  <c r="L12" i="104"/>
  <c r="L34" i="21"/>
  <c r="L34" i="114"/>
  <c r="L34" i="104"/>
  <c r="L34" i="99"/>
  <c r="L41" i="21"/>
  <c r="L41" i="114"/>
  <c r="L41" i="104"/>
  <c r="L41" i="99"/>
  <c r="L21" i="21"/>
  <c r="L21" i="114"/>
  <c r="L21" i="104"/>
  <c r="L21" i="99"/>
  <c r="L9" i="21"/>
  <c r="L9" i="104"/>
  <c r="L9" i="114"/>
  <c r="L9" i="99"/>
  <c r="M42" i="2"/>
  <c r="AV47" i="2"/>
  <c r="AT47" i="2"/>
  <c r="AQ47" i="2"/>
  <c r="AR47" i="2"/>
  <c r="AU48" i="2"/>
  <c r="AP47" i="2"/>
  <c r="AW47" i="2"/>
  <c r="M25" i="2"/>
  <c r="M13" i="2"/>
  <c r="L35" i="2"/>
  <c r="L19" i="2"/>
  <c r="M22" i="2"/>
  <c r="M10" i="2"/>
  <c r="L30" i="2"/>
  <c r="L16" i="2"/>
  <c r="M19" i="2"/>
  <c r="L25" i="2"/>
  <c r="L13" i="2"/>
  <c r="M35" i="2"/>
  <c r="M30" i="2"/>
  <c r="M16" i="2"/>
  <c r="L42" i="2"/>
  <c r="L22" i="2"/>
  <c r="L10" i="2"/>
  <c r="L30" i="40" l="1"/>
  <c r="L30" i="115"/>
  <c r="L30" i="29"/>
  <c r="L30" i="77"/>
  <c r="M16" i="40"/>
  <c r="M16" i="115"/>
  <c r="M16" i="77"/>
  <c r="M16" i="29"/>
  <c r="L25" i="40"/>
  <c r="L25" i="115"/>
  <c r="L25" i="77"/>
  <c r="L25" i="29"/>
  <c r="M10" i="40"/>
  <c r="M10" i="115"/>
  <c r="M10" i="77"/>
  <c r="M10" i="29"/>
  <c r="M13" i="40"/>
  <c r="M13" i="115"/>
  <c r="M13" i="77"/>
  <c r="M13" i="29"/>
  <c r="L10" i="40"/>
  <c r="L10" i="77"/>
  <c r="L10" i="115"/>
  <c r="L10" i="29"/>
  <c r="M30" i="40"/>
  <c r="M30" i="115"/>
  <c r="M30" i="77"/>
  <c r="M30" i="29"/>
  <c r="M19" i="40"/>
  <c r="M19" i="115"/>
  <c r="M19" i="77"/>
  <c r="M19" i="29"/>
  <c r="M22" i="40"/>
  <c r="M22" i="115"/>
  <c r="M22" i="77"/>
  <c r="M22" i="29"/>
  <c r="M25" i="40"/>
  <c r="M25" i="115"/>
  <c r="M25" i="77"/>
  <c r="M25" i="29"/>
  <c r="L22" i="40"/>
  <c r="L22" i="115"/>
  <c r="L22" i="29"/>
  <c r="L22" i="77"/>
  <c r="M35" i="40"/>
  <c r="M35" i="115"/>
  <c r="M35" i="77"/>
  <c r="M35" i="29"/>
  <c r="L16" i="40"/>
  <c r="L16" i="115"/>
  <c r="L16" i="77"/>
  <c r="L16" i="29"/>
  <c r="L19" i="40"/>
  <c r="L19" i="115"/>
  <c r="L19" i="77"/>
  <c r="L19" i="29"/>
  <c r="L13" i="40"/>
  <c r="L13" i="115"/>
  <c r="L13" i="77"/>
  <c r="L13" i="29"/>
  <c r="L35" i="40"/>
  <c r="L35" i="115"/>
  <c r="L35" i="77"/>
  <c r="L35" i="29"/>
  <c r="B11" i="153"/>
  <c r="B11" i="151"/>
  <c r="B11" i="152" s="1"/>
  <c r="B11" i="155"/>
  <c r="B11" i="154"/>
  <c r="B14" i="155"/>
  <c r="B14" i="154"/>
  <c r="B14" i="153"/>
  <c r="B14" i="151"/>
  <c r="B14" i="152" s="1"/>
  <c r="M30" i="21"/>
  <c r="M30" i="104"/>
  <c r="M30" i="114"/>
  <c r="M30" i="99"/>
  <c r="M25" i="21"/>
  <c r="M25" i="104"/>
  <c r="M25" i="114"/>
  <c r="M25" i="99"/>
  <c r="M35" i="21"/>
  <c r="M35" i="104"/>
  <c r="M35" i="114"/>
  <c r="M35" i="99"/>
  <c r="M42" i="21"/>
  <c r="M42" i="114"/>
  <c r="M42" i="104"/>
  <c r="M42" i="99"/>
  <c r="M22" i="21"/>
  <c r="M22" i="104"/>
  <c r="M22" i="114"/>
  <c r="M22" i="99"/>
  <c r="AV47" i="21"/>
  <c r="AV47" i="104"/>
  <c r="AV47" i="114"/>
  <c r="AV47" i="99"/>
  <c r="AQ47" i="21"/>
  <c r="AQ47" i="114"/>
  <c r="AQ47" i="104"/>
  <c r="AQ47" i="99"/>
  <c r="AP47" i="21"/>
  <c r="AP47" i="104"/>
  <c r="AP47" i="114"/>
  <c r="AP47" i="99"/>
  <c r="AT47" i="21"/>
  <c r="AT47" i="104"/>
  <c r="AT47" i="114"/>
  <c r="AT47" i="99"/>
  <c r="M19" i="21"/>
  <c r="M19" i="104"/>
  <c r="M19" i="114"/>
  <c r="M19" i="99"/>
  <c r="AR47" i="21"/>
  <c r="AR47" i="114"/>
  <c r="AR47" i="104"/>
  <c r="AR47" i="99"/>
  <c r="AW47" i="21"/>
  <c r="AW47" i="104"/>
  <c r="AW47" i="114"/>
  <c r="AW47" i="99"/>
  <c r="M16" i="21"/>
  <c r="M16" i="104"/>
  <c r="M16" i="114"/>
  <c r="M16" i="99"/>
  <c r="B11" i="93"/>
  <c r="B11" i="92"/>
  <c r="B11" i="118"/>
  <c r="B11" i="91"/>
  <c r="B11" i="94"/>
  <c r="M10" i="21"/>
  <c r="M10" i="104"/>
  <c r="M10" i="114"/>
  <c r="M10" i="99"/>
  <c r="B14" i="93"/>
  <c r="B14" i="92"/>
  <c r="B14" i="118"/>
  <c r="B14" i="91"/>
  <c r="B14" i="94"/>
  <c r="M13" i="21"/>
  <c r="M13" i="104"/>
  <c r="M13" i="114"/>
  <c r="M13" i="99"/>
  <c r="AU48" i="21"/>
  <c r="AU48" i="104"/>
  <c r="AU48" i="114"/>
  <c r="AU48" i="99"/>
  <c r="B46" i="106"/>
  <c r="B46" i="112"/>
  <c r="L13" i="21"/>
  <c r="L13" i="99"/>
  <c r="L13" i="114"/>
  <c r="L13" i="104"/>
  <c r="L35" i="21"/>
  <c r="L35" i="104"/>
  <c r="L35" i="99"/>
  <c r="L35" i="114"/>
  <c r="L10" i="21"/>
  <c r="L10" i="99"/>
  <c r="L10" i="104"/>
  <c r="L10" i="114"/>
  <c r="L42" i="21"/>
  <c r="L42" i="99"/>
  <c r="L42" i="104"/>
  <c r="L42" i="114"/>
  <c r="L30" i="21"/>
  <c r="L30" i="114"/>
  <c r="L30" i="99"/>
  <c r="L30" i="104"/>
  <c r="L36" i="2"/>
  <c r="L25" i="21"/>
  <c r="L25" i="114"/>
  <c r="L25" i="99"/>
  <c r="L25" i="104"/>
  <c r="L22" i="21"/>
  <c r="L22" i="114"/>
  <c r="L22" i="99"/>
  <c r="L22" i="104"/>
  <c r="L16" i="21"/>
  <c r="L16" i="114"/>
  <c r="L16" i="104"/>
  <c r="L16" i="99"/>
  <c r="L19" i="21"/>
  <c r="L19" i="114"/>
  <c r="L19" i="104"/>
  <c r="L19" i="99"/>
  <c r="L43" i="2"/>
  <c r="M43" i="2"/>
  <c r="L31" i="2"/>
  <c r="L26" i="2"/>
  <c r="AR48" i="2"/>
  <c r="AT48" i="2"/>
  <c r="AW48" i="2"/>
  <c r="AP48" i="2"/>
  <c r="AQ48" i="2"/>
  <c r="AV48" i="2"/>
  <c r="M31" i="2"/>
  <c r="M36" i="2"/>
  <c r="M26" i="2"/>
  <c r="L31" i="40" l="1"/>
  <c r="L31" i="115"/>
  <c r="L31" i="77"/>
  <c r="L31" i="29"/>
  <c r="M31" i="40"/>
  <c r="M31" i="115"/>
  <c r="M31" i="77"/>
  <c r="M31" i="29"/>
  <c r="M26" i="40"/>
  <c r="M26" i="115"/>
  <c r="M26" i="77"/>
  <c r="M26" i="29"/>
  <c r="M36" i="40"/>
  <c r="M36" i="115"/>
  <c r="M36" i="77"/>
  <c r="M36" i="29"/>
  <c r="L27" i="2"/>
  <c r="L26" i="40"/>
  <c r="L26" i="115"/>
  <c r="L26" i="77"/>
  <c r="L26" i="29"/>
  <c r="L37" i="2"/>
  <c r="L36" i="40"/>
  <c r="L36" i="115"/>
  <c r="L36" i="77"/>
  <c r="L36" i="29"/>
  <c r="AP48" i="21"/>
  <c r="AP48" i="104"/>
  <c r="AP48" i="114"/>
  <c r="AP48" i="99"/>
  <c r="M31" i="21"/>
  <c r="M31" i="104"/>
  <c r="M31" i="114"/>
  <c r="M31" i="99"/>
  <c r="B47" i="106"/>
  <c r="B47" i="112"/>
  <c r="M36" i="21"/>
  <c r="M36" i="104"/>
  <c r="M36" i="114"/>
  <c r="M36" i="99"/>
  <c r="AR48" i="21"/>
  <c r="AR48" i="104"/>
  <c r="AR48" i="114"/>
  <c r="AR48" i="99"/>
  <c r="AV48" i="21"/>
  <c r="AV48" i="104"/>
  <c r="AV48" i="114"/>
  <c r="AV48" i="99"/>
  <c r="AW48" i="21"/>
  <c r="AW48" i="104"/>
  <c r="AW48" i="114"/>
  <c r="AW48" i="99"/>
  <c r="M26" i="21"/>
  <c r="M26" i="104"/>
  <c r="M26" i="114"/>
  <c r="M26" i="99"/>
  <c r="AQ48" i="21"/>
  <c r="AQ48" i="104"/>
  <c r="AQ48" i="114"/>
  <c r="AQ48" i="99"/>
  <c r="AT48" i="21"/>
  <c r="AT48" i="104"/>
  <c r="AT48" i="114"/>
  <c r="AT48" i="99"/>
  <c r="M43" i="21"/>
  <c r="M43" i="104"/>
  <c r="M43" i="114"/>
  <c r="M43" i="99"/>
  <c r="L27" i="21"/>
  <c r="L27" i="104"/>
  <c r="L27" i="114"/>
  <c r="L27" i="99"/>
  <c r="L37" i="21"/>
  <c r="L37" i="114"/>
  <c r="L44" i="2"/>
  <c r="L43" i="21"/>
  <c r="L43" i="104"/>
  <c r="L43" i="114"/>
  <c r="L43" i="99"/>
  <c r="L26" i="21"/>
  <c r="L26" i="114"/>
  <c r="L26" i="99"/>
  <c r="L26" i="104"/>
  <c r="L36" i="21"/>
  <c r="L36" i="114"/>
  <c r="L36" i="104"/>
  <c r="L36" i="99"/>
  <c r="L31" i="21"/>
  <c r="L31" i="104"/>
  <c r="L31" i="99"/>
  <c r="L31" i="114"/>
  <c r="L32" i="2"/>
  <c r="M44" i="2"/>
  <c r="M27" i="2"/>
  <c r="M37" i="2"/>
  <c r="M32" i="2"/>
  <c r="M32" i="40" l="1"/>
  <c r="M32" i="115"/>
  <c r="M32" i="77"/>
  <c r="M32" i="29"/>
  <c r="L37" i="40"/>
  <c r="L37" i="115"/>
  <c r="L37" i="29"/>
  <c r="L37" i="77"/>
  <c r="M37" i="40"/>
  <c r="M37" i="115"/>
  <c r="M37" i="77"/>
  <c r="M37" i="29"/>
  <c r="M27" i="40"/>
  <c r="M27" i="115"/>
  <c r="M27" i="77"/>
  <c r="M27" i="29"/>
  <c r="L37" i="104"/>
  <c r="L32" i="40"/>
  <c r="L32" i="115"/>
  <c r="L32" i="29"/>
  <c r="L32" i="77"/>
  <c r="L38" i="2"/>
  <c r="L38" i="114" s="1"/>
  <c r="L37" i="99"/>
  <c r="L27" i="40"/>
  <c r="L27" i="115"/>
  <c r="L27" i="29"/>
  <c r="L27" i="77"/>
  <c r="B48" i="112"/>
  <c r="B48" i="106"/>
  <c r="M37" i="21"/>
  <c r="M37" i="104"/>
  <c r="M37" i="114"/>
  <c r="M37" i="99"/>
  <c r="M27" i="21"/>
  <c r="M27" i="104"/>
  <c r="M27" i="114"/>
  <c r="M27" i="99"/>
  <c r="M32" i="21"/>
  <c r="M32" i="104"/>
  <c r="M32" i="114"/>
  <c r="M32" i="99"/>
  <c r="M44" i="21"/>
  <c r="M44" i="104"/>
  <c r="M44" i="114"/>
  <c r="M44" i="99"/>
  <c r="L32" i="21"/>
  <c r="L32" i="104"/>
  <c r="L32" i="99"/>
  <c r="L32" i="114"/>
  <c r="L44" i="21"/>
  <c r="L44" i="104"/>
  <c r="L44" i="99"/>
  <c r="L44" i="114"/>
  <c r="L38" i="21"/>
  <c r="L45" i="2"/>
  <c r="L46" i="2" s="1"/>
  <c r="M45" i="2"/>
  <c r="M38" i="2"/>
  <c r="L39" i="2" l="1"/>
  <c r="L38" i="99"/>
  <c r="L38" i="40"/>
  <c r="L38" i="115"/>
  <c r="L38" i="77"/>
  <c r="L38" i="29"/>
  <c r="L39" i="115"/>
  <c r="L39" i="40"/>
  <c r="L39" i="29"/>
  <c r="L39" i="77"/>
  <c r="M38" i="40"/>
  <c r="M38" i="115"/>
  <c r="M38" i="77"/>
  <c r="M38" i="29"/>
  <c r="L38" i="104"/>
  <c r="M38" i="21"/>
  <c r="M38" i="104"/>
  <c r="M38" i="114"/>
  <c r="M38" i="99"/>
  <c r="M45" i="21"/>
  <c r="M45" i="104"/>
  <c r="M45" i="114"/>
  <c r="M45" i="99"/>
  <c r="L46" i="21"/>
  <c r="L46" i="99"/>
  <c r="L46" i="104"/>
  <c r="L46" i="114"/>
  <c r="L39" i="21"/>
  <c r="L39" i="104"/>
  <c r="L39" i="114"/>
  <c r="L39" i="99"/>
  <c r="L45" i="21"/>
  <c r="L45" i="114"/>
  <c r="L45" i="99"/>
  <c r="L45" i="104"/>
  <c r="M46" i="2"/>
  <c r="M39" i="2"/>
  <c r="L47" i="2"/>
  <c r="M39" i="40" l="1"/>
  <c r="M39" i="115"/>
  <c r="M39" i="77"/>
  <c r="M39" i="29"/>
  <c r="M39" i="21"/>
  <c r="M39" i="104"/>
  <c r="M39" i="114"/>
  <c r="M39" i="99"/>
  <c r="M46" i="21"/>
  <c r="M46" i="104"/>
  <c r="M46" i="114"/>
  <c r="M46" i="99"/>
  <c r="L47" i="21"/>
  <c r="L47" i="104"/>
  <c r="L47" i="114"/>
  <c r="L47" i="99"/>
  <c r="M47" i="2"/>
  <c r="L48" i="2"/>
  <c r="M47" i="21" l="1"/>
  <c r="M47" i="104"/>
  <c r="M47" i="114"/>
  <c r="M47" i="99"/>
  <c r="L48" i="21"/>
  <c r="L48" i="99"/>
  <c r="L48" i="114"/>
  <c r="L48" i="104"/>
  <c r="M48" i="2"/>
  <c r="D7" i="2"/>
  <c r="E7" i="2"/>
  <c r="F7" i="2"/>
  <c r="G7" i="2"/>
  <c r="H7" i="2"/>
  <c r="K7" i="2"/>
  <c r="N7" i="2"/>
  <c r="P7" i="2"/>
  <c r="Q7" i="2"/>
  <c r="R7" i="2"/>
  <c r="S7" i="2"/>
  <c r="T7" i="2"/>
  <c r="U7" i="2"/>
  <c r="V7" i="2"/>
  <c r="W7" i="2"/>
  <c r="X7" i="2"/>
  <c r="Y7" i="2"/>
  <c r="AE7" i="2"/>
  <c r="AI7" i="2"/>
  <c r="AJ7" i="2"/>
  <c r="AK7" i="2"/>
  <c r="AM7" i="2"/>
  <c r="AN7" i="2"/>
  <c r="AO7" i="2"/>
  <c r="D9" i="2"/>
  <c r="E9" i="2"/>
  <c r="F9" i="2"/>
  <c r="G9" i="2"/>
  <c r="H9" i="2"/>
  <c r="K9" i="2"/>
  <c r="Y9" i="2"/>
  <c r="AE9" i="2"/>
  <c r="AI9" i="2"/>
  <c r="AJ9" i="2"/>
  <c r="AK9" i="2"/>
  <c r="AM9" i="2"/>
  <c r="AN9" i="2"/>
  <c r="AO9" i="2"/>
  <c r="D12" i="2"/>
  <c r="E12" i="2"/>
  <c r="F12" i="2"/>
  <c r="G12" i="2"/>
  <c r="H12" i="2"/>
  <c r="K12" i="2"/>
  <c r="Y12" i="2"/>
  <c r="AE12" i="2"/>
  <c r="AI12" i="2"/>
  <c r="AJ12" i="2"/>
  <c r="AK12" i="2"/>
  <c r="AM12" i="2"/>
  <c r="AN12" i="2"/>
  <c r="AO12" i="2"/>
  <c r="D15" i="2"/>
  <c r="E15" i="2"/>
  <c r="F15" i="2"/>
  <c r="G15" i="2"/>
  <c r="H15" i="2"/>
  <c r="K15" i="2"/>
  <c r="Y15" i="2"/>
  <c r="AE15" i="2"/>
  <c r="AI15" i="2"/>
  <c r="AJ15" i="2"/>
  <c r="AK15" i="2"/>
  <c r="AM15" i="2"/>
  <c r="AN15" i="2"/>
  <c r="AO15" i="2"/>
  <c r="D18" i="2"/>
  <c r="E18" i="2"/>
  <c r="F18" i="2"/>
  <c r="G18" i="2"/>
  <c r="H18" i="2"/>
  <c r="K18" i="2"/>
  <c r="Y18" i="2"/>
  <c r="AE18" i="2"/>
  <c r="AI18" i="2"/>
  <c r="AJ18" i="2"/>
  <c r="AK18" i="2"/>
  <c r="AM18" i="2"/>
  <c r="AN18" i="2"/>
  <c r="AO18" i="2"/>
  <c r="D21" i="2"/>
  <c r="E21" i="2"/>
  <c r="F21" i="2"/>
  <c r="G21" i="2"/>
  <c r="H21" i="2"/>
  <c r="K21" i="2"/>
  <c r="Y21" i="2"/>
  <c r="AE21" i="2"/>
  <c r="AI21" i="2"/>
  <c r="AJ21" i="2"/>
  <c r="AK21" i="2"/>
  <c r="AM21" i="2"/>
  <c r="AN21" i="2"/>
  <c r="AO21" i="2"/>
  <c r="D24" i="2"/>
  <c r="E24" i="2"/>
  <c r="F24" i="2"/>
  <c r="G24" i="2"/>
  <c r="H24" i="2"/>
  <c r="K24" i="2"/>
  <c r="Y24" i="2"/>
  <c r="AE24" i="2"/>
  <c r="AI24" i="2"/>
  <c r="AJ24" i="2"/>
  <c r="AK24" i="2"/>
  <c r="AM24" i="2"/>
  <c r="AN24" i="2"/>
  <c r="AO24" i="2"/>
  <c r="D29" i="2"/>
  <c r="E29" i="2"/>
  <c r="F29" i="2"/>
  <c r="G29" i="2"/>
  <c r="H29" i="2"/>
  <c r="K29" i="2"/>
  <c r="Y29" i="2"/>
  <c r="AE29" i="2"/>
  <c r="AI29" i="2"/>
  <c r="AJ29" i="2"/>
  <c r="AK29" i="2"/>
  <c r="AM29" i="2"/>
  <c r="AN29" i="2"/>
  <c r="AO29" i="2"/>
  <c r="D34" i="2"/>
  <c r="E34" i="2"/>
  <c r="F34" i="2"/>
  <c r="G34" i="2"/>
  <c r="H34" i="2"/>
  <c r="K34" i="2"/>
  <c r="Y34" i="2"/>
  <c r="AE34" i="2"/>
  <c r="AI34" i="2"/>
  <c r="AJ34" i="2"/>
  <c r="AK34" i="2"/>
  <c r="AM34" i="2"/>
  <c r="AN34" i="2"/>
  <c r="AO34" i="2"/>
  <c r="D41" i="2"/>
  <c r="E41" i="2"/>
  <c r="F41" i="2"/>
  <c r="G41" i="2"/>
  <c r="H41" i="2"/>
  <c r="K41" i="2"/>
  <c r="Y41" i="2"/>
  <c r="AI41" i="2"/>
  <c r="AJ41" i="2"/>
  <c r="AK41" i="2"/>
  <c r="AM41" i="2"/>
  <c r="AN41" i="2"/>
  <c r="AO41" i="2"/>
  <c r="D34" i="40" l="1"/>
  <c r="D34" i="115"/>
  <c r="D34" i="77"/>
  <c r="D34" i="29"/>
  <c r="D34" i="21"/>
  <c r="D34" i="104"/>
  <c r="D34" i="99"/>
  <c r="D34" i="114"/>
  <c r="D24" i="40"/>
  <c r="D24" i="115"/>
  <c r="D24" i="77"/>
  <c r="D24" i="29"/>
  <c r="D24" i="21"/>
  <c r="D24" i="104"/>
  <c r="D24" i="99"/>
  <c r="D24" i="114"/>
  <c r="F21" i="40"/>
  <c r="F21" i="77"/>
  <c r="F21" i="115"/>
  <c r="F21" i="29"/>
  <c r="F21" i="21"/>
  <c r="F21" i="104"/>
  <c r="F21" i="114"/>
  <c r="F21" i="99"/>
  <c r="D18" i="40"/>
  <c r="D18" i="77"/>
  <c r="D18" i="115"/>
  <c r="D18" i="29"/>
  <c r="D18" i="21"/>
  <c r="D18" i="104"/>
  <c r="D18" i="99"/>
  <c r="D18" i="114"/>
  <c r="F15" i="40"/>
  <c r="F15" i="115"/>
  <c r="F15" i="77"/>
  <c r="F15" i="29"/>
  <c r="F15" i="21"/>
  <c r="F15" i="104"/>
  <c r="F15" i="114"/>
  <c r="F15" i="99"/>
  <c r="D12" i="40"/>
  <c r="D12" i="77"/>
  <c r="D12" i="115"/>
  <c r="D12" i="21"/>
  <c r="D12" i="29"/>
  <c r="D12" i="104"/>
  <c r="D12" i="99"/>
  <c r="D12" i="114"/>
  <c r="F9" i="40"/>
  <c r="F9" i="77"/>
  <c r="F9" i="115"/>
  <c r="F9" i="21"/>
  <c r="F9" i="29"/>
  <c r="F9" i="104"/>
  <c r="F9" i="114"/>
  <c r="F9" i="99"/>
  <c r="N7" i="40"/>
  <c r="N7" i="115"/>
  <c r="N7" i="77"/>
  <c r="N7" i="29"/>
  <c r="E41" i="21"/>
  <c r="E41" i="104"/>
  <c r="E41" i="114"/>
  <c r="E41" i="99"/>
  <c r="G34" i="40"/>
  <c r="G34" i="115"/>
  <c r="G34" i="77"/>
  <c r="G34" i="29"/>
  <c r="G34" i="21"/>
  <c r="G34" i="104"/>
  <c r="G34" i="114"/>
  <c r="G34" i="99"/>
  <c r="K29" i="40"/>
  <c r="K29" i="115"/>
  <c r="K29" i="77"/>
  <c r="K29" i="29"/>
  <c r="E29" i="40"/>
  <c r="E29" i="115"/>
  <c r="E29" i="77"/>
  <c r="E29" i="29"/>
  <c r="E29" i="21"/>
  <c r="E29" i="104"/>
  <c r="E29" i="99"/>
  <c r="E29" i="114"/>
  <c r="G24" i="40"/>
  <c r="G24" i="115"/>
  <c r="G24" i="77"/>
  <c r="G24" i="29"/>
  <c r="G24" i="21"/>
  <c r="G24" i="104"/>
  <c r="G24" i="114"/>
  <c r="G24" i="99"/>
  <c r="K21" i="40"/>
  <c r="K21" i="115"/>
  <c r="K21" i="77"/>
  <c r="K21" i="29"/>
  <c r="E21" i="40"/>
  <c r="E21" i="115"/>
  <c r="E21" i="77"/>
  <c r="E21" i="29"/>
  <c r="E21" i="21"/>
  <c r="E21" i="104"/>
  <c r="E21" i="114"/>
  <c r="E21" i="99"/>
  <c r="G18" i="40"/>
  <c r="G18" i="115"/>
  <c r="G18" i="77"/>
  <c r="G18" i="29"/>
  <c r="G18" i="21"/>
  <c r="G18" i="104"/>
  <c r="G18" i="114"/>
  <c r="G18" i="99"/>
  <c r="K15" i="40"/>
  <c r="K15" i="115"/>
  <c r="K15" i="77"/>
  <c r="K15" i="29"/>
  <c r="E15" i="40"/>
  <c r="E15" i="115"/>
  <c r="E15" i="77"/>
  <c r="E15" i="29"/>
  <c r="E15" i="21"/>
  <c r="E15" i="104"/>
  <c r="E15" i="114"/>
  <c r="E15" i="99"/>
  <c r="G12" i="40"/>
  <c r="G12" i="115"/>
  <c r="G12" i="77"/>
  <c r="G12" i="29"/>
  <c r="G12" i="21"/>
  <c r="G12" i="104"/>
  <c r="G12" i="114"/>
  <c r="G12" i="99"/>
  <c r="K9" i="40"/>
  <c r="K9" i="115"/>
  <c r="K9" i="77"/>
  <c r="K9" i="29"/>
  <c r="E9" i="40"/>
  <c r="E9" i="115"/>
  <c r="E9" i="77"/>
  <c r="E9" i="29"/>
  <c r="E9" i="21"/>
  <c r="E9" i="104"/>
  <c r="E9" i="114"/>
  <c r="E9" i="99"/>
  <c r="K7" i="40"/>
  <c r="K7" i="115"/>
  <c r="K7" i="77"/>
  <c r="K7" i="29"/>
  <c r="E7" i="40"/>
  <c r="E7" i="77"/>
  <c r="E7" i="115"/>
  <c r="E7" i="29"/>
  <c r="E7" i="21"/>
  <c r="E7" i="104"/>
  <c r="E7" i="114"/>
  <c r="E7" i="99"/>
  <c r="F41" i="21"/>
  <c r="F41" i="104"/>
  <c r="F41" i="114"/>
  <c r="F41" i="99"/>
  <c r="H34" i="40"/>
  <c r="H34" i="115"/>
  <c r="H34" i="77"/>
  <c r="H34" i="29"/>
  <c r="H34" i="21"/>
  <c r="H34" i="104"/>
  <c r="H34" i="99"/>
  <c r="H34" i="114"/>
  <c r="F29" i="40"/>
  <c r="F29" i="115"/>
  <c r="F29" i="29"/>
  <c r="F29" i="21"/>
  <c r="F29" i="77"/>
  <c r="F29" i="104"/>
  <c r="F29" i="114"/>
  <c r="F29" i="99"/>
  <c r="H24" i="40"/>
  <c r="H24" i="115"/>
  <c r="H24" i="77"/>
  <c r="H24" i="29"/>
  <c r="H24" i="21"/>
  <c r="H24" i="104"/>
  <c r="H24" i="99"/>
  <c r="H24" i="114"/>
  <c r="H18" i="40"/>
  <c r="H18" i="77"/>
  <c r="H18" i="115"/>
  <c r="H18" i="29"/>
  <c r="H18" i="21"/>
  <c r="H18" i="104"/>
  <c r="H18" i="99"/>
  <c r="H18" i="114"/>
  <c r="H12" i="40"/>
  <c r="H12" i="115"/>
  <c r="H12" i="77"/>
  <c r="H12" i="29"/>
  <c r="H12" i="21"/>
  <c r="H12" i="104"/>
  <c r="H12" i="99"/>
  <c r="H12" i="114"/>
  <c r="F7" i="40"/>
  <c r="F7" i="115"/>
  <c r="F7" i="77"/>
  <c r="F7" i="29"/>
  <c r="F7" i="21"/>
  <c r="F7" i="104"/>
  <c r="F7" i="114"/>
  <c r="F7" i="99"/>
  <c r="H41" i="21"/>
  <c r="H41" i="104"/>
  <c r="H41" i="99"/>
  <c r="H41" i="114"/>
  <c r="F34" i="40"/>
  <c r="F34" i="115"/>
  <c r="F34" i="29"/>
  <c r="F34" i="21"/>
  <c r="F34" i="77"/>
  <c r="F34" i="104"/>
  <c r="F34" i="99"/>
  <c r="F34" i="114"/>
  <c r="H29" i="40"/>
  <c r="H29" i="115"/>
  <c r="H29" i="77"/>
  <c r="H29" i="29"/>
  <c r="H29" i="21"/>
  <c r="H29" i="104"/>
  <c r="H29" i="99"/>
  <c r="H29" i="114"/>
  <c r="D29" i="40"/>
  <c r="D29" i="115"/>
  <c r="D29" i="29"/>
  <c r="D29" i="21"/>
  <c r="D29" i="77"/>
  <c r="D29" i="104"/>
  <c r="D29" i="99"/>
  <c r="D29" i="114"/>
  <c r="F24" i="40"/>
  <c r="F24" i="115"/>
  <c r="F24" i="29"/>
  <c r="F24" i="21"/>
  <c r="F24" i="77"/>
  <c r="F24" i="104"/>
  <c r="F24" i="114"/>
  <c r="F24" i="99"/>
  <c r="H21" i="40"/>
  <c r="H21" i="115"/>
  <c r="H21" i="77"/>
  <c r="H21" i="29"/>
  <c r="H21" i="21"/>
  <c r="H21" i="114"/>
  <c r="H21" i="104"/>
  <c r="H21" i="99"/>
  <c r="D21" i="40"/>
  <c r="D21" i="115"/>
  <c r="D21" i="29"/>
  <c r="D21" i="21"/>
  <c r="D21" i="77"/>
  <c r="D21" i="114"/>
  <c r="D21" i="104"/>
  <c r="D21" i="99"/>
  <c r="F18" i="40"/>
  <c r="F18" i="115"/>
  <c r="F18" i="77"/>
  <c r="F18" i="29"/>
  <c r="F18" i="21"/>
  <c r="F18" i="104"/>
  <c r="F18" i="114"/>
  <c r="F18" i="99"/>
  <c r="H15" i="40"/>
  <c r="H15" i="77"/>
  <c r="H15" i="115"/>
  <c r="H15" i="29"/>
  <c r="H15" i="21"/>
  <c r="H15" i="114"/>
  <c r="H15" i="104"/>
  <c r="H15" i="99"/>
  <c r="D15" i="40"/>
  <c r="D15" i="115"/>
  <c r="D15" i="77"/>
  <c r="D15" i="29"/>
  <c r="D15" i="21"/>
  <c r="D15" i="114"/>
  <c r="D15" i="104"/>
  <c r="D15" i="99"/>
  <c r="F12" i="40"/>
  <c r="F12" i="115"/>
  <c r="F12" i="77"/>
  <c r="F12" i="21"/>
  <c r="F12" i="29"/>
  <c r="F12" i="104"/>
  <c r="F12" i="114"/>
  <c r="F12" i="99"/>
  <c r="H9" i="40"/>
  <c r="H9" i="115"/>
  <c r="H9" i="77"/>
  <c r="H9" i="21"/>
  <c r="H9" i="29"/>
  <c r="H9" i="114"/>
  <c r="H9" i="104"/>
  <c r="H9" i="99"/>
  <c r="D9" i="40"/>
  <c r="D9" i="115"/>
  <c r="D9" i="77"/>
  <c r="D9" i="29"/>
  <c r="D9" i="21"/>
  <c r="D9" i="114"/>
  <c r="D9" i="104"/>
  <c r="D9" i="99"/>
  <c r="H7" i="40"/>
  <c r="H7" i="115"/>
  <c r="H7" i="77"/>
  <c r="H7" i="29"/>
  <c r="H7" i="21"/>
  <c r="H7" i="104"/>
  <c r="H7" i="114"/>
  <c r="H7" i="99"/>
  <c r="D7" i="40"/>
  <c r="D7" i="115"/>
  <c r="D7" i="77"/>
  <c r="D7" i="21"/>
  <c r="D7" i="29"/>
  <c r="D7" i="104"/>
  <c r="D7" i="114"/>
  <c r="D7" i="99"/>
  <c r="D41" i="21"/>
  <c r="D41" i="104"/>
  <c r="D41" i="99"/>
  <c r="D41" i="114"/>
  <c r="G41" i="21"/>
  <c r="G41" i="104"/>
  <c r="G41" i="114"/>
  <c r="G41" i="99"/>
  <c r="K34" i="40"/>
  <c r="K34" i="115"/>
  <c r="K34" i="77"/>
  <c r="K34" i="29"/>
  <c r="E34" i="40"/>
  <c r="E34" i="115"/>
  <c r="E34" i="77"/>
  <c r="E34" i="29"/>
  <c r="E34" i="21"/>
  <c r="E34" i="104"/>
  <c r="E34" i="99"/>
  <c r="E34" i="114"/>
  <c r="G29" i="40"/>
  <c r="G29" i="115"/>
  <c r="G29" i="77"/>
  <c r="G29" i="29"/>
  <c r="G29" i="21"/>
  <c r="G29" i="104"/>
  <c r="G29" i="114"/>
  <c r="G29" i="99"/>
  <c r="K24" i="40"/>
  <c r="K24" i="115"/>
  <c r="K24" i="77"/>
  <c r="K24" i="29"/>
  <c r="E24" i="40"/>
  <c r="E24" i="115"/>
  <c r="E24" i="77"/>
  <c r="E24" i="29"/>
  <c r="E24" i="21"/>
  <c r="E24" i="104"/>
  <c r="E24" i="99"/>
  <c r="E24" i="114"/>
  <c r="G21" i="40"/>
  <c r="G21" i="115"/>
  <c r="G21" i="77"/>
  <c r="G21" i="29"/>
  <c r="G21" i="21"/>
  <c r="G21" i="104"/>
  <c r="G21" i="114"/>
  <c r="G21" i="99"/>
  <c r="K18" i="40"/>
  <c r="K18" i="115"/>
  <c r="K18" i="77"/>
  <c r="K18" i="29"/>
  <c r="E18" i="40"/>
  <c r="E18" i="115"/>
  <c r="E18" i="77"/>
  <c r="E18" i="29"/>
  <c r="E18" i="21"/>
  <c r="E18" i="104"/>
  <c r="E18" i="99"/>
  <c r="E18" i="114"/>
  <c r="G15" i="40"/>
  <c r="G15" i="115"/>
  <c r="G15" i="77"/>
  <c r="G15" i="29"/>
  <c r="G15" i="21"/>
  <c r="G15" i="104"/>
  <c r="G15" i="114"/>
  <c r="G15" i="99"/>
  <c r="K12" i="40"/>
  <c r="K12" i="115"/>
  <c r="K12" i="77"/>
  <c r="K12" i="29"/>
  <c r="E12" i="40"/>
  <c r="E12" i="115"/>
  <c r="E12" i="77"/>
  <c r="E12" i="29"/>
  <c r="E12" i="21"/>
  <c r="E12" i="104"/>
  <c r="E12" i="99"/>
  <c r="E12" i="114"/>
  <c r="G9" i="40"/>
  <c r="G9" i="115"/>
  <c r="G9" i="77"/>
  <c r="G9" i="29"/>
  <c r="G9" i="21"/>
  <c r="G9" i="104"/>
  <c r="G9" i="114"/>
  <c r="G9" i="99"/>
  <c r="G7" i="40"/>
  <c r="G7" i="115"/>
  <c r="G7" i="77"/>
  <c r="G7" i="29"/>
  <c r="G7" i="21"/>
  <c r="G7" i="104"/>
  <c r="G7" i="99"/>
  <c r="G7" i="114"/>
  <c r="F8" i="154"/>
  <c r="F8" i="151"/>
  <c r="F8" i="152" s="1"/>
  <c r="F8" i="153"/>
  <c r="F8" i="155"/>
  <c r="E8" i="153"/>
  <c r="E8" i="155"/>
  <c r="E8" i="151"/>
  <c r="E8" i="152" s="1"/>
  <c r="E8" i="154"/>
  <c r="C8" i="151"/>
  <c r="C8" i="152" s="1"/>
  <c r="C8" i="153"/>
  <c r="C8" i="154"/>
  <c r="C8" i="155"/>
  <c r="AK34" i="40"/>
  <c r="AK34" i="77"/>
  <c r="AK34" i="115"/>
  <c r="AK34" i="29"/>
  <c r="AK34" i="21"/>
  <c r="AK34" i="114"/>
  <c r="AK34" i="104"/>
  <c r="AK34" i="99"/>
  <c r="AK29" i="40"/>
  <c r="AK29" i="115"/>
  <c r="AK29" i="77"/>
  <c r="AK29" i="29"/>
  <c r="AK29" i="21"/>
  <c r="AK29" i="104"/>
  <c r="AK29" i="114"/>
  <c r="AK29" i="99"/>
  <c r="AK21" i="40"/>
  <c r="AK21" i="115"/>
  <c r="AK21" i="77"/>
  <c r="AK21" i="29"/>
  <c r="AK21" i="21"/>
  <c r="AK21" i="104"/>
  <c r="AK21" i="114"/>
  <c r="AK21" i="99"/>
  <c r="Y18" i="40"/>
  <c r="Y18" i="115"/>
  <c r="Y18" i="77"/>
  <c r="Y18" i="29"/>
  <c r="Y18" i="21"/>
  <c r="Y18" i="104"/>
  <c r="Y18" i="114"/>
  <c r="Y18" i="99"/>
  <c r="AK15" i="40"/>
  <c r="AK15" i="115"/>
  <c r="AK15" i="77"/>
  <c r="AK15" i="29"/>
  <c r="AK15" i="21"/>
  <c r="AK15" i="104"/>
  <c r="AK15" i="114"/>
  <c r="AK15" i="99"/>
  <c r="N13" i="93"/>
  <c r="N13" i="91"/>
  <c r="N13" i="118"/>
  <c r="N13" i="94"/>
  <c r="N13" i="92"/>
  <c r="Y12" i="40"/>
  <c r="Y12" i="115"/>
  <c r="Y12" i="77"/>
  <c r="Y12" i="29"/>
  <c r="Y12" i="21"/>
  <c r="Y12" i="104"/>
  <c r="Y12" i="114"/>
  <c r="Y12" i="99"/>
  <c r="N10" i="93"/>
  <c r="N10" i="118"/>
  <c r="N10" i="91"/>
  <c r="N10" i="94"/>
  <c r="N10" i="92"/>
  <c r="Y9" i="40"/>
  <c r="Y9" i="115"/>
  <c r="Y9" i="29"/>
  <c r="Y9" i="77"/>
  <c r="Y9" i="21"/>
  <c r="Y9" i="104"/>
  <c r="Y9" i="114"/>
  <c r="Y9" i="99"/>
  <c r="Z8" i="93"/>
  <c r="Z8" i="118"/>
  <c r="Z8" i="91"/>
  <c r="Z8" i="94"/>
  <c r="Z8" i="92"/>
  <c r="AK7" i="40"/>
  <c r="AK7" i="115"/>
  <c r="AK7" i="77"/>
  <c r="AK7" i="29"/>
  <c r="AK7" i="21"/>
  <c r="AK7" i="104"/>
  <c r="AK7" i="114"/>
  <c r="AK7" i="99"/>
  <c r="N8" i="93"/>
  <c r="N8" i="118"/>
  <c r="N8" i="91"/>
  <c r="N8" i="92"/>
  <c r="N8" i="94"/>
  <c r="Y7" i="40"/>
  <c r="Y7" i="115"/>
  <c r="Y7" i="77"/>
  <c r="Y7" i="29"/>
  <c r="Y7" i="21"/>
  <c r="Y7" i="104"/>
  <c r="Y7" i="114"/>
  <c r="Y7" i="99"/>
  <c r="J8" i="93"/>
  <c r="J8" i="118"/>
  <c r="J8" i="91"/>
  <c r="J8" i="94"/>
  <c r="J8" i="92"/>
  <c r="U7" i="40"/>
  <c r="U7" i="115"/>
  <c r="U7" i="77"/>
  <c r="U7" i="29"/>
  <c r="U7" i="21"/>
  <c r="U7" i="104"/>
  <c r="U7" i="114"/>
  <c r="U7" i="99"/>
  <c r="F8" i="93"/>
  <c r="F8" i="118"/>
  <c r="F8" i="91"/>
  <c r="F8" i="92"/>
  <c r="F8" i="94"/>
  <c r="Q7" i="40"/>
  <c r="Q7" i="115"/>
  <c r="Q7" i="77"/>
  <c r="Q7" i="29"/>
  <c r="Q7" i="21"/>
  <c r="Q7" i="104"/>
  <c r="Q7" i="114"/>
  <c r="Q7" i="99"/>
  <c r="AJ34" i="40"/>
  <c r="AJ34" i="115"/>
  <c r="AJ34" i="77"/>
  <c r="AJ34" i="29"/>
  <c r="AJ34" i="21"/>
  <c r="AJ34" i="104"/>
  <c r="AJ34" i="114"/>
  <c r="AJ34" i="99"/>
  <c r="AO29" i="40"/>
  <c r="AO29" i="115"/>
  <c r="AO29" i="77"/>
  <c r="AO29" i="29"/>
  <c r="AO29" i="21"/>
  <c r="AO29" i="104"/>
  <c r="AO29" i="114"/>
  <c r="AO29" i="99"/>
  <c r="AJ29" i="40"/>
  <c r="AJ29" i="115"/>
  <c r="AJ29" i="77"/>
  <c r="AJ29" i="29"/>
  <c r="AJ29" i="21"/>
  <c r="AJ29" i="104"/>
  <c r="AJ29" i="114"/>
  <c r="AJ29" i="99"/>
  <c r="AO24" i="40"/>
  <c r="AO24" i="115"/>
  <c r="AO24" i="77"/>
  <c r="AO24" i="29"/>
  <c r="AO24" i="21"/>
  <c r="AO24" i="104"/>
  <c r="AO24" i="114"/>
  <c r="AO24" i="99"/>
  <c r="AJ24" i="40"/>
  <c r="AJ24" i="115"/>
  <c r="AJ24" i="77"/>
  <c r="AJ24" i="29"/>
  <c r="AJ24" i="21"/>
  <c r="AJ24" i="104"/>
  <c r="AJ24" i="99"/>
  <c r="AJ24" i="114"/>
  <c r="AO21" i="40"/>
  <c r="AO21" i="115"/>
  <c r="AO21" i="77"/>
  <c r="AO21" i="29"/>
  <c r="AO21" i="21"/>
  <c r="AO21" i="104"/>
  <c r="AO21" i="114"/>
  <c r="AO21" i="99"/>
  <c r="AJ21" i="40"/>
  <c r="AJ21" i="115"/>
  <c r="AJ21" i="77"/>
  <c r="AJ21" i="29"/>
  <c r="AJ21" i="21"/>
  <c r="AJ21" i="104"/>
  <c r="AJ21" i="114"/>
  <c r="AJ21" i="99"/>
  <c r="AO18" i="40"/>
  <c r="AO18" i="115"/>
  <c r="AO18" i="77"/>
  <c r="AO18" i="29"/>
  <c r="AO18" i="21"/>
  <c r="AO18" i="104"/>
  <c r="AO18" i="114"/>
  <c r="AO18" i="99"/>
  <c r="AJ18" i="40"/>
  <c r="AJ18" i="115"/>
  <c r="AJ18" i="77"/>
  <c r="AJ18" i="29"/>
  <c r="AJ18" i="21"/>
  <c r="AJ18" i="104"/>
  <c r="AJ18" i="114"/>
  <c r="AJ18" i="99"/>
  <c r="AO15" i="40"/>
  <c r="AO15" i="115"/>
  <c r="AO15" i="77"/>
  <c r="AO15" i="29"/>
  <c r="AO15" i="21"/>
  <c r="AO15" i="104"/>
  <c r="AO15" i="114"/>
  <c r="AO15" i="99"/>
  <c r="AJ15" i="40"/>
  <c r="AJ15" i="115"/>
  <c r="AJ15" i="77"/>
  <c r="AJ15" i="29"/>
  <c r="AJ15" i="21"/>
  <c r="AJ15" i="104"/>
  <c r="AJ15" i="114"/>
  <c r="AJ15" i="99"/>
  <c r="AD13" i="93"/>
  <c r="AD13" i="91"/>
  <c r="AD13" i="118"/>
  <c r="AD13" i="94"/>
  <c r="AD13" i="92"/>
  <c r="AO12" i="40"/>
  <c r="AO12" i="115"/>
  <c r="AO12" i="77"/>
  <c r="AO12" i="29"/>
  <c r="AO12" i="21"/>
  <c r="AO12" i="104"/>
  <c r="AO12" i="114"/>
  <c r="AO12" i="99"/>
  <c r="Y13" i="92"/>
  <c r="Y13" i="118"/>
  <c r="Y13" i="91"/>
  <c r="Y13" i="93"/>
  <c r="Y13" i="94"/>
  <c r="AJ12" i="40"/>
  <c r="AJ12" i="115"/>
  <c r="AJ12" i="77"/>
  <c r="AJ12" i="29"/>
  <c r="AJ12" i="21"/>
  <c r="AJ12" i="104"/>
  <c r="AJ12" i="114"/>
  <c r="AJ12" i="99"/>
  <c r="AD10" i="93"/>
  <c r="AD10" i="118"/>
  <c r="AD10" i="91"/>
  <c r="AD10" i="94"/>
  <c r="AD10" i="92"/>
  <c r="AO9" i="40"/>
  <c r="AO9" i="115"/>
  <c r="AO9" i="29"/>
  <c r="AO9" i="77"/>
  <c r="AO9" i="21"/>
  <c r="AO9" i="104"/>
  <c r="AO9" i="114"/>
  <c r="AO9" i="99"/>
  <c r="Y10" i="118"/>
  <c r="Y10" i="91"/>
  <c r="Y10" i="92"/>
  <c r="Y10" i="93"/>
  <c r="Y10" i="94"/>
  <c r="AJ9" i="40"/>
  <c r="AJ9" i="115"/>
  <c r="AJ9" i="77"/>
  <c r="AJ9" i="29"/>
  <c r="AJ9" i="21"/>
  <c r="AJ9" i="104"/>
  <c r="AJ9" i="114"/>
  <c r="AJ9" i="99"/>
  <c r="AD8" i="93"/>
  <c r="AD8" i="118"/>
  <c r="AD8" i="91"/>
  <c r="AD8" i="92"/>
  <c r="AD8" i="94"/>
  <c r="AO7" i="40"/>
  <c r="AO7" i="115"/>
  <c r="AO7" i="77"/>
  <c r="AO7" i="29"/>
  <c r="AO7" i="21"/>
  <c r="AO7" i="104"/>
  <c r="AO7" i="114"/>
  <c r="AO7" i="99"/>
  <c r="Y8" i="118"/>
  <c r="Y8" i="91"/>
  <c r="Y8" i="93"/>
  <c r="Y8" i="92"/>
  <c r="Y8" i="94"/>
  <c r="AJ7" i="40"/>
  <c r="AJ7" i="115"/>
  <c r="AJ7" i="77"/>
  <c r="AJ7" i="29"/>
  <c r="AJ7" i="21"/>
  <c r="AJ7" i="104"/>
  <c r="AJ7" i="114"/>
  <c r="AJ7" i="99"/>
  <c r="M8" i="118"/>
  <c r="M8" i="91"/>
  <c r="M8" i="92"/>
  <c r="M8" i="93"/>
  <c r="M8" i="94"/>
  <c r="X7" i="40"/>
  <c r="X7" i="115"/>
  <c r="X7" i="77"/>
  <c r="X7" i="29"/>
  <c r="X7" i="21"/>
  <c r="X7" i="104"/>
  <c r="X7" i="114"/>
  <c r="X7" i="99"/>
  <c r="I8" i="118"/>
  <c r="I8" i="91"/>
  <c r="I8" i="93"/>
  <c r="I8" i="94"/>
  <c r="I8" i="92"/>
  <c r="T7" i="40"/>
  <c r="T7" i="115"/>
  <c r="T7" i="77"/>
  <c r="T7" i="29"/>
  <c r="T7" i="21"/>
  <c r="T7" i="104"/>
  <c r="T7" i="114"/>
  <c r="T7" i="99"/>
  <c r="E8" i="118"/>
  <c r="E8" i="91"/>
  <c r="E8" i="92"/>
  <c r="E8" i="94"/>
  <c r="E8" i="93"/>
  <c r="P7" i="40"/>
  <c r="P7" i="115"/>
  <c r="P7" i="77"/>
  <c r="P7" i="29"/>
  <c r="P7" i="21"/>
  <c r="P7" i="104"/>
  <c r="P7" i="114"/>
  <c r="P7" i="99"/>
  <c r="AM41" i="21"/>
  <c r="AM41" i="104"/>
  <c r="AM41" i="114"/>
  <c r="AM41" i="99"/>
  <c r="AK24" i="40"/>
  <c r="AK24" i="115"/>
  <c r="AK24" i="77"/>
  <c r="AK24" i="29"/>
  <c r="AK24" i="21"/>
  <c r="AK24" i="104"/>
  <c r="AK24" i="114"/>
  <c r="AK24" i="99"/>
  <c r="Y15" i="40"/>
  <c r="Y15" i="115"/>
  <c r="Y15" i="77"/>
  <c r="Y15" i="29"/>
  <c r="Y15" i="21"/>
  <c r="Y15" i="104"/>
  <c r="Y15" i="114"/>
  <c r="Y15" i="99"/>
  <c r="Z13" i="93"/>
  <c r="Z13" i="91"/>
  <c r="Z13" i="92"/>
  <c r="Z13" i="118"/>
  <c r="Z13" i="94"/>
  <c r="AK12" i="40"/>
  <c r="AK12" i="115"/>
  <c r="AK12" i="77"/>
  <c r="AK12" i="29"/>
  <c r="AK12" i="21"/>
  <c r="AK12" i="104"/>
  <c r="AK12" i="114"/>
  <c r="AK12" i="99"/>
  <c r="AO34" i="40"/>
  <c r="AO34" i="115"/>
  <c r="AO34" i="77"/>
  <c r="AO34" i="29"/>
  <c r="AO34" i="21"/>
  <c r="AO34" i="104"/>
  <c r="AO34" i="114"/>
  <c r="AO34" i="99"/>
  <c r="AO41" i="21"/>
  <c r="AO41" i="104"/>
  <c r="AO41" i="114"/>
  <c r="AO41" i="99"/>
  <c r="AJ41" i="21"/>
  <c r="AJ41" i="114"/>
  <c r="AJ41" i="104"/>
  <c r="AJ41" i="99"/>
  <c r="AN34" i="40"/>
  <c r="AN34" i="115"/>
  <c r="AN34" i="77"/>
  <c r="AN34" i="29"/>
  <c r="AN34" i="21"/>
  <c r="AN34" i="104"/>
  <c r="AN34" i="114"/>
  <c r="AN34" i="99"/>
  <c r="AI34" i="40"/>
  <c r="AI34" i="115"/>
  <c r="AI34" i="77"/>
  <c r="AI34" i="29"/>
  <c r="AI34" i="21"/>
  <c r="AI34" i="104"/>
  <c r="AI34" i="114"/>
  <c r="AI34" i="99"/>
  <c r="AN29" i="40"/>
  <c r="AN29" i="115"/>
  <c r="AN29" i="77"/>
  <c r="AN29" i="29"/>
  <c r="AN29" i="21"/>
  <c r="AN29" i="104"/>
  <c r="AN29" i="114"/>
  <c r="AN29" i="99"/>
  <c r="AI29" i="40"/>
  <c r="AI29" i="115"/>
  <c r="AI29" i="77"/>
  <c r="AI29" i="29"/>
  <c r="AI29" i="21"/>
  <c r="AI29" i="104"/>
  <c r="AI29" i="114"/>
  <c r="AI29" i="99"/>
  <c r="AN24" i="40"/>
  <c r="AN24" i="115"/>
  <c r="AN24" i="77"/>
  <c r="AN24" i="29"/>
  <c r="AN24" i="21"/>
  <c r="AN24" i="104"/>
  <c r="AN24" i="99"/>
  <c r="AN24" i="114"/>
  <c r="AI24" i="40"/>
  <c r="AI24" i="115"/>
  <c r="AI24" i="77"/>
  <c r="AI24" i="29"/>
  <c r="AI24" i="21"/>
  <c r="AI24" i="104"/>
  <c r="AI24" i="114"/>
  <c r="AI24" i="99"/>
  <c r="AN21" i="40"/>
  <c r="AN21" i="115"/>
  <c r="AN21" i="77"/>
  <c r="AN21" i="29"/>
  <c r="AN21" i="21"/>
  <c r="AN21" i="104"/>
  <c r="AN21" i="114"/>
  <c r="AN21" i="99"/>
  <c r="AI21" i="40"/>
  <c r="AI21" i="115"/>
  <c r="AI21" i="77"/>
  <c r="AI21" i="29"/>
  <c r="AI21" i="21"/>
  <c r="AI21" i="104"/>
  <c r="AI21" i="114"/>
  <c r="AI21" i="99"/>
  <c r="AN18" i="40"/>
  <c r="AN18" i="115"/>
  <c r="AN18" i="77"/>
  <c r="AN18" i="29"/>
  <c r="AN18" i="21"/>
  <c r="AN18" i="104"/>
  <c r="AN18" i="114"/>
  <c r="AN18" i="99"/>
  <c r="AI18" i="40"/>
  <c r="AI18" i="115"/>
  <c r="AI18" i="77"/>
  <c r="AI18" i="29"/>
  <c r="AI18" i="21"/>
  <c r="AI18" i="104"/>
  <c r="AI18" i="114"/>
  <c r="AI18" i="99"/>
  <c r="AN15" i="40"/>
  <c r="AN15" i="115"/>
  <c r="AN15" i="77"/>
  <c r="AN15" i="29"/>
  <c r="AN15" i="21"/>
  <c r="AN15" i="104"/>
  <c r="AN15" i="114"/>
  <c r="AN15" i="99"/>
  <c r="AI15" i="40"/>
  <c r="AI15" i="115"/>
  <c r="AI15" i="77"/>
  <c r="AI15" i="29"/>
  <c r="AI15" i="21"/>
  <c r="AI15" i="104"/>
  <c r="AI15" i="114"/>
  <c r="AI15" i="99"/>
  <c r="AC13" i="93"/>
  <c r="AC13" i="92"/>
  <c r="AC13" i="118"/>
  <c r="AC13" i="91"/>
  <c r="AC13" i="94"/>
  <c r="AN12" i="40"/>
  <c r="AN12" i="115"/>
  <c r="AN12" i="77"/>
  <c r="AN12" i="29"/>
  <c r="AN12" i="21"/>
  <c r="AN12" i="104"/>
  <c r="AN12" i="114"/>
  <c r="AN12" i="99"/>
  <c r="X13" i="118"/>
  <c r="X13" i="92"/>
  <c r="X13" i="93"/>
  <c r="X13" i="91"/>
  <c r="X13" i="94"/>
  <c r="AI12" i="40"/>
  <c r="AI12" i="115"/>
  <c r="AI12" i="77"/>
  <c r="AI12" i="29"/>
  <c r="AI12" i="21"/>
  <c r="AI12" i="104"/>
  <c r="AI12" i="114"/>
  <c r="AI12" i="99"/>
  <c r="AC10" i="118"/>
  <c r="AC10" i="91"/>
  <c r="AC10" i="93"/>
  <c r="AC10" i="92"/>
  <c r="AC10" i="94"/>
  <c r="AN9" i="40"/>
  <c r="AN9" i="115"/>
  <c r="AN9" i="77"/>
  <c r="AN9" i="21"/>
  <c r="AN9" i="29"/>
  <c r="AN9" i="104"/>
  <c r="AN9" i="114"/>
  <c r="AN9" i="99"/>
  <c r="X10" i="92"/>
  <c r="X10" i="93"/>
  <c r="X10" i="118"/>
  <c r="X10" i="91"/>
  <c r="X10" i="94"/>
  <c r="AI9" i="40"/>
  <c r="AI9" i="115"/>
  <c r="AI9" i="77"/>
  <c r="AI9" i="29"/>
  <c r="AI9" i="21"/>
  <c r="AI9" i="104"/>
  <c r="AI9" i="99"/>
  <c r="AI9" i="114"/>
  <c r="AC8" i="118"/>
  <c r="AC8" i="91"/>
  <c r="AC8" i="92"/>
  <c r="AC8" i="93"/>
  <c r="AC8" i="94"/>
  <c r="AN7" i="40"/>
  <c r="AN7" i="115"/>
  <c r="AN7" i="77"/>
  <c r="AN7" i="29"/>
  <c r="AN7" i="21"/>
  <c r="AN7" i="104"/>
  <c r="AN7" i="114"/>
  <c r="AN7" i="99"/>
  <c r="X8" i="93"/>
  <c r="X8" i="118"/>
  <c r="X8" i="92"/>
  <c r="X8" i="91"/>
  <c r="X8" i="94"/>
  <c r="AI7" i="40"/>
  <c r="AI7" i="115"/>
  <c r="AI7" i="77"/>
  <c r="AI7" i="29"/>
  <c r="AI7" i="21"/>
  <c r="AI7" i="104"/>
  <c r="AI7" i="114"/>
  <c r="AI7" i="99"/>
  <c r="L8" i="92"/>
  <c r="L8" i="93"/>
  <c r="L8" i="118"/>
  <c r="L8" i="91"/>
  <c r="L8" i="94"/>
  <c r="W7" i="40"/>
  <c r="W7" i="115"/>
  <c r="W7" i="77"/>
  <c r="W7" i="29"/>
  <c r="W7" i="21"/>
  <c r="W7" i="104"/>
  <c r="W7" i="114"/>
  <c r="W7" i="99"/>
  <c r="H8" i="93"/>
  <c r="H8" i="118"/>
  <c r="H8" i="92"/>
  <c r="H8" i="91"/>
  <c r="H8" i="94"/>
  <c r="S7" i="40"/>
  <c r="S7" i="115"/>
  <c r="S7" i="77"/>
  <c r="S7" i="29"/>
  <c r="S7" i="21"/>
  <c r="S7" i="104"/>
  <c r="S7" i="114"/>
  <c r="S7" i="99"/>
  <c r="C8" i="92"/>
  <c r="C8" i="91"/>
  <c r="C8" i="93"/>
  <c r="C8" i="118"/>
  <c r="C8" i="94"/>
  <c r="N7" i="21"/>
  <c r="N7" i="104"/>
  <c r="N7" i="114"/>
  <c r="N7" i="99"/>
  <c r="Y41" i="21"/>
  <c r="Y41" i="104"/>
  <c r="Y41" i="114"/>
  <c r="Y41" i="99"/>
  <c r="Y34" i="40"/>
  <c r="Y34" i="115"/>
  <c r="Y34" i="77"/>
  <c r="Y34" i="29"/>
  <c r="Y34" i="21"/>
  <c r="Y34" i="104"/>
  <c r="Y34" i="114"/>
  <c r="Y34" i="99"/>
  <c r="Y29" i="40"/>
  <c r="Y29" i="115"/>
  <c r="Y29" i="77"/>
  <c r="Y29" i="29"/>
  <c r="Y29" i="21"/>
  <c r="Y29" i="104"/>
  <c r="Y29" i="114"/>
  <c r="Y29" i="99"/>
  <c r="Y24" i="40"/>
  <c r="Y24" i="115"/>
  <c r="Y24" i="77"/>
  <c r="Y24" i="29"/>
  <c r="Y24" i="21"/>
  <c r="Y24" i="104"/>
  <c r="Y24" i="114"/>
  <c r="Y24" i="99"/>
  <c r="Y21" i="40"/>
  <c r="Y21" i="115"/>
  <c r="Y21" i="77"/>
  <c r="Y21" i="29"/>
  <c r="Y21" i="21"/>
  <c r="Y21" i="104"/>
  <c r="Y21" i="114"/>
  <c r="Y21" i="99"/>
  <c r="AK18" i="40"/>
  <c r="AK18" i="115"/>
  <c r="AK18" i="77"/>
  <c r="AK18" i="29"/>
  <c r="AK18" i="21"/>
  <c r="AK18" i="104"/>
  <c r="AK18" i="114"/>
  <c r="AK18" i="99"/>
  <c r="Z10" i="93"/>
  <c r="Z10" i="118"/>
  <c r="Z10" i="91"/>
  <c r="Z10" i="92"/>
  <c r="Z10" i="94"/>
  <c r="AK9" i="40"/>
  <c r="AK9" i="115"/>
  <c r="AK9" i="77"/>
  <c r="AK9" i="29"/>
  <c r="AK9" i="21"/>
  <c r="AK9" i="104"/>
  <c r="AK9" i="114"/>
  <c r="AK9" i="99"/>
  <c r="AK41" i="21"/>
  <c r="AK41" i="104"/>
  <c r="AK41" i="114"/>
  <c r="AK41" i="99"/>
  <c r="AN41" i="21"/>
  <c r="AN41" i="104"/>
  <c r="AN41" i="114"/>
  <c r="AN41" i="99"/>
  <c r="AI41" i="21"/>
  <c r="AI41" i="104"/>
  <c r="AI41" i="114"/>
  <c r="AI41" i="99"/>
  <c r="AM34" i="40"/>
  <c r="AM34" i="115"/>
  <c r="AM34" i="29"/>
  <c r="AM34" i="77"/>
  <c r="AM34" i="21"/>
  <c r="AM34" i="104"/>
  <c r="AM34" i="114"/>
  <c r="AM34" i="99"/>
  <c r="AE34" i="40"/>
  <c r="AE34" i="115"/>
  <c r="AE34" i="77"/>
  <c r="AE34" i="29"/>
  <c r="AE34" i="21"/>
  <c r="AE34" i="104"/>
  <c r="AE34" i="114"/>
  <c r="AE34" i="99"/>
  <c r="AM29" i="40"/>
  <c r="AM29" i="115"/>
  <c r="AM29" i="77"/>
  <c r="AM29" i="29"/>
  <c r="AM29" i="21"/>
  <c r="AM29" i="104"/>
  <c r="AM29" i="114"/>
  <c r="AM29" i="99"/>
  <c r="AE29" i="40"/>
  <c r="AE29" i="115"/>
  <c r="AE29" i="77"/>
  <c r="AE29" i="29"/>
  <c r="AE29" i="21"/>
  <c r="AE29" i="104"/>
  <c r="AE29" i="114"/>
  <c r="AE29" i="99"/>
  <c r="AM24" i="40"/>
  <c r="AM24" i="115"/>
  <c r="AM24" i="77"/>
  <c r="AM24" i="29"/>
  <c r="AM24" i="21"/>
  <c r="AM24" i="104"/>
  <c r="AM24" i="114"/>
  <c r="AM24" i="99"/>
  <c r="AE24" i="40"/>
  <c r="AE24" i="115"/>
  <c r="AE24" i="77"/>
  <c r="AE24" i="29"/>
  <c r="AE24" i="21"/>
  <c r="AE24" i="104"/>
  <c r="AE24" i="114"/>
  <c r="AE24" i="99"/>
  <c r="AM21" i="40"/>
  <c r="AM21" i="115"/>
  <c r="AM21" i="77"/>
  <c r="AM21" i="29"/>
  <c r="AM21" i="21"/>
  <c r="AM21" i="104"/>
  <c r="AM21" i="114"/>
  <c r="AM21" i="99"/>
  <c r="AE21" i="40"/>
  <c r="AE21" i="115"/>
  <c r="AE21" i="77"/>
  <c r="AE21" i="29"/>
  <c r="AE21" i="21"/>
  <c r="AE21" i="104"/>
  <c r="AE21" i="114"/>
  <c r="AE21" i="99"/>
  <c r="AM18" i="40"/>
  <c r="AM18" i="115"/>
  <c r="AM18" i="77"/>
  <c r="AM18" i="29"/>
  <c r="AM18" i="21"/>
  <c r="AM18" i="104"/>
  <c r="AM18" i="114"/>
  <c r="AM18" i="99"/>
  <c r="AE18" i="40"/>
  <c r="AE18" i="115"/>
  <c r="AE18" i="77"/>
  <c r="AE18" i="29"/>
  <c r="AE18" i="21"/>
  <c r="AE18" i="104"/>
  <c r="AE18" i="114"/>
  <c r="AE18" i="99"/>
  <c r="AM15" i="40"/>
  <c r="AM15" i="115"/>
  <c r="AM15" i="77"/>
  <c r="AM15" i="29"/>
  <c r="AM15" i="21"/>
  <c r="AM15" i="104"/>
  <c r="AM15" i="114"/>
  <c r="AM15" i="99"/>
  <c r="AE15" i="40"/>
  <c r="AE15" i="115"/>
  <c r="AE15" i="77"/>
  <c r="AE15" i="29"/>
  <c r="AE15" i="21"/>
  <c r="AE15" i="104"/>
  <c r="AE15" i="114"/>
  <c r="AE15" i="99"/>
  <c r="AB13" i="93"/>
  <c r="AB13" i="118"/>
  <c r="AB13" i="92"/>
  <c r="AB13" i="91"/>
  <c r="AB13" i="94"/>
  <c r="AM12" i="40"/>
  <c r="AM12" i="115"/>
  <c r="AM12" i="77"/>
  <c r="AM12" i="29"/>
  <c r="AM12" i="21"/>
  <c r="AM12" i="104"/>
  <c r="AM12" i="114"/>
  <c r="AM12" i="99"/>
  <c r="T13" i="93"/>
  <c r="T13" i="118"/>
  <c r="T13" i="92"/>
  <c r="T13" i="91"/>
  <c r="T13" i="94"/>
  <c r="AE12" i="40"/>
  <c r="AE12" i="115"/>
  <c r="AE12" i="77"/>
  <c r="AE12" i="29"/>
  <c r="AE12" i="21"/>
  <c r="AE12" i="104"/>
  <c r="AE12" i="114"/>
  <c r="AE12" i="99"/>
  <c r="AB10" i="93"/>
  <c r="AB10" i="92"/>
  <c r="AB10" i="118"/>
  <c r="AB10" i="91"/>
  <c r="AB10" i="94"/>
  <c r="AM9" i="40"/>
  <c r="AM9" i="115"/>
  <c r="AM9" i="77"/>
  <c r="AM9" i="29"/>
  <c r="AM9" i="21"/>
  <c r="AM9" i="104"/>
  <c r="AM9" i="99"/>
  <c r="AM9" i="114"/>
  <c r="T10" i="118"/>
  <c r="T10" i="93"/>
  <c r="T10" i="92"/>
  <c r="T10" i="91"/>
  <c r="T10" i="94"/>
  <c r="AE9" i="40"/>
  <c r="AE9" i="115"/>
  <c r="AE9" i="77"/>
  <c r="AE9" i="29"/>
  <c r="AE9" i="21"/>
  <c r="AE9" i="104"/>
  <c r="AE9" i="99"/>
  <c r="AE9" i="114"/>
  <c r="AB8" i="92"/>
  <c r="AB8" i="93"/>
  <c r="AB8" i="118"/>
  <c r="AB8" i="91"/>
  <c r="AB8" i="94"/>
  <c r="AM7" i="40"/>
  <c r="AM7" i="115"/>
  <c r="AM7" i="77"/>
  <c r="AM7" i="29"/>
  <c r="AM7" i="21"/>
  <c r="AM7" i="104"/>
  <c r="AM7" i="114"/>
  <c r="AM7" i="99"/>
  <c r="T8" i="92"/>
  <c r="T8" i="91"/>
  <c r="T8" i="93"/>
  <c r="T8" i="118"/>
  <c r="T8" i="94"/>
  <c r="AE7" i="40"/>
  <c r="AE7" i="115"/>
  <c r="AE7" i="77"/>
  <c r="AE7" i="29"/>
  <c r="AE7" i="21"/>
  <c r="AE7" i="104"/>
  <c r="AE7" i="114"/>
  <c r="AE7" i="99"/>
  <c r="K8" i="93"/>
  <c r="K8" i="92"/>
  <c r="K8" i="118"/>
  <c r="K8" i="91"/>
  <c r="K8" i="94"/>
  <c r="V7" i="40"/>
  <c r="V7" i="115"/>
  <c r="V7" i="77"/>
  <c r="V7" i="29"/>
  <c r="V7" i="21"/>
  <c r="V7" i="104"/>
  <c r="V7" i="114"/>
  <c r="V7" i="99"/>
  <c r="G8" i="93"/>
  <c r="G8" i="118"/>
  <c r="G8" i="92"/>
  <c r="G8" i="91"/>
  <c r="G8" i="94"/>
  <c r="R7" i="40"/>
  <c r="R7" i="115"/>
  <c r="R7" i="77"/>
  <c r="R7" i="21"/>
  <c r="R7" i="29"/>
  <c r="R7" i="104"/>
  <c r="R7" i="114"/>
  <c r="R7" i="99"/>
  <c r="M48" i="21"/>
  <c r="M48" i="104"/>
  <c r="M48" i="114"/>
  <c r="M48" i="99"/>
  <c r="K24" i="21"/>
  <c r="K24" i="99"/>
  <c r="K24" i="114"/>
  <c r="K24" i="104"/>
  <c r="K29" i="21"/>
  <c r="K29" i="104"/>
  <c r="K29" i="99"/>
  <c r="K29" i="114"/>
  <c r="K15" i="21"/>
  <c r="K15" i="114"/>
  <c r="K15" i="104"/>
  <c r="K15" i="99"/>
  <c r="K7" i="21"/>
  <c r="K7" i="104"/>
  <c r="K7" i="114"/>
  <c r="K7" i="99"/>
  <c r="K41" i="21"/>
  <c r="K41" i="104"/>
  <c r="K41" i="99"/>
  <c r="K41" i="114"/>
  <c r="K9" i="21"/>
  <c r="K9" i="114"/>
  <c r="K9" i="104"/>
  <c r="K9" i="99"/>
  <c r="K21" i="21"/>
  <c r="K21" i="99"/>
  <c r="K21" i="104"/>
  <c r="K21" i="114"/>
  <c r="K34" i="21"/>
  <c r="K34" i="99"/>
  <c r="K34" i="104"/>
  <c r="K34" i="114"/>
  <c r="K18" i="21"/>
  <c r="K18" i="114"/>
  <c r="K18" i="99"/>
  <c r="K18" i="104"/>
  <c r="K12" i="21"/>
  <c r="K12" i="104"/>
  <c r="K12" i="114"/>
  <c r="K12" i="99"/>
  <c r="C13" i="165"/>
  <c r="C13" i="97"/>
  <c r="C12" i="163"/>
  <c r="C14" i="125"/>
  <c r="C13" i="95"/>
  <c r="C14" i="96" s="1"/>
  <c r="C13" i="98"/>
  <c r="C13" i="164"/>
  <c r="D13" i="164"/>
  <c r="D13" i="165"/>
  <c r="D13" i="97"/>
  <c r="D12" i="163"/>
  <c r="D14" i="125"/>
  <c r="D13" i="95"/>
  <c r="D14" i="96" s="1"/>
  <c r="D13" i="98"/>
  <c r="D10" i="165"/>
  <c r="D9" i="163"/>
  <c r="D10" i="164"/>
  <c r="D11" i="125"/>
  <c r="D10" i="95"/>
  <c r="D11" i="96" s="1"/>
  <c r="D10" i="98"/>
  <c r="D10" i="97"/>
  <c r="F9" i="125"/>
  <c r="F8" i="95"/>
  <c r="F9" i="96" s="1"/>
  <c r="F8" i="98"/>
  <c r="F8" i="97"/>
  <c r="B7" i="163"/>
  <c r="B8" i="164"/>
  <c r="B8" i="165"/>
  <c r="B9" i="125"/>
  <c r="B8" i="95"/>
  <c r="B9" i="96" s="1"/>
  <c r="B8" i="98"/>
  <c r="B8" i="97"/>
  <c r="G11" i="125"/>
  <c r="G10" i="95"/>
  <c r="G11" i="96" s="1"/>
  <c r="G10" i="98"/>
  <c r="G10" i="97"/>
  <c r="C9" i="163"/>
  <c r="C10" i="164"/>
  <c r="C11" i="125"/>
  <c r="C10" i="95"/>
  <c r="C11" i="96" s="1"/>
  <c r="C10" i="98"/>
  <c r="C10" i="165"/>
  <c r="C10" i="97"/>
  <c r="E8" i="97"/>
  <c r="E8" i="98"/>
  <c r="E9" i="125"/>
  <c r="E8" i="95"/>
  <c r="E9" i="96" s="1"/>
  <c r="F14" i="125"/>
  <c r="F13" i="95"/>
  <c r="F14" i="96" s="1"/>
  <c r="F13" i="98"/>
  <c r="F13" i="97"/>
  <c r="B13" i="165"/>
  <c r="B12" i="163"/>
  <c r="B14" i="125"/>
  <c r="B13" i="95"/>
  <c r="B14" i="96" s="1"/>
  <c r="B13" i="98"/>
  <c r="B13" i="164"/>
  <c r="B13" i="97"/>
  <c r="F10" i="97"/>
  <c r="F11" i="125"/>
  <c r="F10" i="95"/>
  <c r="F11" i="96" s="1"/>
  <c r="F10" i="98"/>
  <c r="B10" i="164"/>
  <c r="B10" i="165"/>
  <c r="B10" i="97"/>
  <c r="B11" i="125"/>
  <c r="B10" i="95"/>
  <c r="B11" i="96" s="1"/>
  <c r="B10" i="98"/>
  <c r="B9" i="163"/>
  <c r="D8" i="164"/>
  <c r="D8" i="165"/>
  <c r="D8" i="97"/>
  <c r="D7" i="163"/>
  <c r="D9" i="125"/>
  <c r="D8" i="95"/>
  <c r="D9" i="96" s="1"/>
  <c r="D8" i="98"/>
  <c r="G13" i="97"/>
  <c r="G14" i="125"/>
  <c r="G13" i="95"/>
  <c r="G14" i="96" s="1"/>
  <c r="G13" i="98"/>
  <c r="E14" i="125"/>
  <c r="E13" i="95"/>
  <c r="E14" i="96" s="1"/>
  <c r="E13" i="98"/>
  <c r="E13" i="97"/>
  <c r="E10" i="97"/>
  <c r="E11" i="125"/>
  <c r="E10" i="95"/>
  <c r="E11" i="96" s="1"/>
  <c r="E10" i="98"/>
  <c r="G9" i="125"/>
  <c r="G8" i="95"/>
  <c r="G9" i="96" s="1"/>
  <c r="G8" i="98"/>
  <c r="G8" i="97"/>
  <c r="C8" i="165"/>
  <c r="C7" i="163"/>
  <c r="C8" i="164"/>
  <c r="C9" i="125"/>
  <c r="C8" i="95"/>
  <c r="C9" i="96" s="1"/>
  <c r="C8" i="98"/>
  <c r="C8" i="97"/>
  <c r="AE42" i="2"/>
  <c r="B8" i="167"/>
  <c r="B8" i="166"/>
  <c r="C13" i="167"/>
  <c r="C13" i="166"/>
  <c r="B13" i="167"/>
  <c r="B13" i="166"/>
  <c r="C10" i="167"/>
  <c r="C10" i="166"/>
  <c r="B10" i="167"/>
  <c r="B10" i="166"/>
  <c r="C8" i="167"/>
  <c r="C8" i="166"/>
  <c r="G10" i="2"/>
  <c r="AI25" i="2"/>
  <c r="AN19" i="2"/>
  <c r="D13" i="167"/>
  <c r="D13" i="166"/>
  <c r="AJ35" i="2"/>
  <c r="G42" i="2"/>
  <c r="K16" i="2"/>
  <c r="E16" i="2"/>
  <c r="G25" i="2"/>
  <c r="AK19" i="2"/>
  <c r="Y16" i="2"/>
  <c r="H16" i="2"/>
  <c r="D10" i="167"/>
  <c r="D10" i="166"/>
  <c r="D8" i="167"/>
  <c r="D8" i="166"/>
  <c r="AK16" i="2"/>
  <c r="AK13" i="2"/>
  <c r="AO42" i="2"/>
  <c r="K10" i="2"/>
  <c r="AK10" i="2"/>
  <c r="G13" i="2"/>
  <c r="E10" i="2"/>
  <c r="Y10" i="2"/>
  <c r="K19" i="2"/>
  <c r="E25" i="2"/>
  <c r="G16" i="2"/>
  <c r="Y25" i="2"/>
  <c r="E22" i="2"/>
  <c r="Y19" i="2"/>
  <c r="Y22" i="2"/>
  <c r="AN35" i="2"/>
  <c r="AK22" i="2"/>
  <c r="E19" i="2"/>
  <c r="AI13" i="2"/>
  <c r="AJ10" i="2"/>
  <c r="AN25" i="2"/>
  <c r="H10" i="2"/>
  <c r="D35" i="2"/>
  <c r="AI30" i="2"/>
  <c r="K22" i="2"/>
  <c r="K13" i="2"/>
  <c r="AO30" i="2"/>
  <c r="AJ30" i="2"/>
  <c r="AE30" i="2"/>
  <c r="H30" i="2"/>
  <c r="D30" i="2"/>
  <c r="H22" i="2"/>
  <c r="AO35" i="2"/>
  <c r="AE35" i="2"/>
  <c r="H35" i="2"/>
  <c r="AN13" i="2"/>
  <c r="G30" i="2"/>
  <c r="F30" i="2"/>
  <c r="AO25" i="2"/>
  <c r="H25" i="2"/>
  <c r="D25" i="2"/>
  <c r="AI22" i="2"/>
  <c r="AJ42" i="2"/>
  <c r="H42" i="2"/>
  <c r="AM42" i="2"/>
  <c r="F42" i="2"/>
  <c r="AK35" i="2"/>
  <c r="Y35" i="2"/>
  <c r="K35" i="2"/>
  <c r="E35" i="2"/>
  <c r="AN30" i="2"/>
  <c r="AK30" i="2"/>
  <c r="Y30" i="2"/>
  <c r="K30" i="2"/>
  <c r="E30" i="2"/>
  <c r="AK25" i="2"/>
  <c r="K25" i="2"/>
  <c r="G22" i="2"/>
  <c r="AM22" i="2"/>
  <c r="F22" i="2"/>
  <c r="AM19" i="2"/>
  <c r="F19" i="2"/>
  <c r="AO13" i="2"/>
  <c r="AJ13" i="2"/>
  <c r="AE13" i="2"/>
  <c r="H13" i="2"/>
  <c r="D13" i="2"/>
  <c r="AM10" i="2"/>
  <c r="F10" i="2"/>
  <c r="AN42" i="2"/>
  <c r="AM35" i="2"/>
  <c r="AM16" i="2"/>
  <c r="AI42" i="2"/>
  <c r="D42" i="2"/>
  <c r="AK42" i="2"/>
  <c r="Y42" i="2"/>
  <c r="K42" i="2"/>
  <c r="E42" i="2"/>
  <c r="AM30" i="2"/>
  <c r="AM25" i="2"/>
  <c r="F25" i="2"/>
  <c r="AI19" i="2"/>
  <c r="G19" i="2"/>
  <c r="AO16" i="2"/>
  <c r="AJ16" i="2"/>
  <c r="AE16" i="2"/>
  <c r="D16" i="2"/>
  <c r="Y13" i="2"/>
  <c r="E13" i="2"/>
  <c r="AN10" i="2"/>
  <c r="AE10" i="2"/>
  <c r="AJ25" i="2"/>
  <c r="AE25" i="2"/>
  <c r="AN22" i="2"/>
  <c r="F16" i="2"/>
  <c r="AI10" i="2"/>
  <c r="AE43" i="2"/>
  <c r="F35" i="2"/>
  <c r="AI35" i="2"/>
  <c r="G35" i="2"/>
  <c r="AO22" i="2"/>
  <c r="AJ22" i="2"/>
  <c r="AE22" i="2"/>
  <c r="D22" i="2"/>
  <c r="AO19" i="2"/>
  <c r="AJ19" i="2"/>
  <c r="AE19" i="2"/>
  <c r="H19" i="2"/>
  <c r="D19" i="2"/>
  <c r="AN16" i="2"/>
  <c r="AI16" i="2"/>
  <c r="AM13" i="2"/>
  <c r="F13" i="2"/>
  <c r="AO10" i="2"/>
  <c r="D10" i="2"/>
  <c r="E13" i="40" l="1"/>
  <c r="E13" i="115"/>
  <c r="E13" i="77"/>
  <c r="E13" i="29"/>
  <c r="E13" i="21"/>
  <c r="E13" i="104"/>
  <c r="E13" i="114"/>
  <c r="E13" i="99"/>
  <c r="K35" i="40"/>
  <c r="K35" i="115"/>
  <c r="K35" i="77"/>
  <c r="K35" i="29"/>
  <c r="G30" i="40"/>
  <c r="G30" i="115"/>
  <c r="G30" i="77"/>
  <c r="G30" i="29"/>
  <c r="G30" i="21"/>
  <c r="G30" i="104"/>
  <c r="G30" i="99"/>
  <c r="G30" i="114"/>
  <c r="K22" i="40"/>
  <c r="K22" i="115"/>
  <c r="K22" i="77"/>
  <c r="K22" i="29"/>
  <c r="E22" i="40"/>
  <c r="E22" i="115"/>
  <c r="E22" i="77"/>
  <c r="E22" i="29"/>
  <c r="E22" i="21"/>
  <c r="E22" i="104"/>
  <c r="E22" i="114"/>
  <c r="E22" i="99"/>
  <c r="H19" i="40"/>
  <c r="H19" i="115"/>
  <c r="H19" i="77"/>
  <c r="H19" i="29"/>
  <c r="H19" i="21"/>
  <c r="H19" i="104"/>
  <c r="H19" i="114"/>
  <c r="H19" i="99"/>
  <c r="D22" i="40"/>
  <c r="D22" i="115"/>
  <c r="D22" i="29"/>
  <c r="D22" i="21"/>
  <c r="D22" i="77"/>
  <c r="D22" i="104"/>
  <c r="D22" i="114"/>
  <c r="D22" i="99"/>
  <c r="G35" i="40"/>
  <c r="G35" i="115"/>
  <c r="G35" i="77"/>
  <c r="G35" i="29"/>
  <c r="G35" i="21"/>
  <c r="G35" i="104"/>
  <c r="G35" i="114"/>
  <c r="G35" i="99"/>
  <c r="F22" i="40"/>
  <c r="F22" i="115"/>
  <c r="F22" i="29"/>
  <c r="F22" i="21"/>
  <c r="F22" i="77"/>
  <c r="F22" i="104"/>
  <c r="F22" i="99"/>
  <c r="F22" i="114"/>
  <c r="H42" i="104"/>
  <c r="H42" i="21"/>
  <c r="H42" i="114"/>
  <c r="H42" i="99"/>
  <c r="H25" i="40"/>
  <c r="H25" i="115"/>
  <c r="H25" i="77"/>
  <c r="H25" i="29"/>
  <c r="H25" i="21"/>
  <c r="H25" i="104"/>
  <c r="H25" i="114"/>
  <c r="H25" i="99"/>
  <c r="H22" i="40"/>
  <c r="H22" i="115"/>
  <c r="H22" i="29"/>
  <c r="H22" i="21"/>
  <c r="H22" i="77"/>
  <c r="H22" i="104"/>
  <c r="H22" i="114"/>
  <c r="H22" i="99"/>
  <c r="K10" i="40"/>
  <c r="K10" i="115"/>
  <c r="K10" i="77"/>
  <c r="K10" i="29"/>
  <c r="H16" i="40"/>
  <c r="H16" i="115"/>
  <c r="H16" i="77"/>
  <c r="H16" i="21"/>
  <c r="H16" i="29"/>
  <c r="H16" i="104"/>
  <c r="H16" i="114"/>
  <c r="H16" i="99"/>
  <c r="E16" i="40"/>
  <c r="E16" i="115"/>
  <c r="E16" i="77"/>
  <c r="E16" i="29"/>
  <c r="E16" i="21"/>
  <c r="E16" i="104"/>
  <c r="E16" i="114"/>
  <c r="E16" i="99"/>
  <c r="G10" i="40"/>
  <c r="G10" i="115"/>
  <c r="G10" i="77"/>
  <c r="G10" i="29"/>
  <c r="G10" i="21"/>
  <c r="G10" i="104"/>
  <c r="G10" i="114"/>
  <c r="G10" i="99"/>
  <c r="F13" i="40"/>
  <c r="F13" i="77"/>
  <c r="F13" i="115"/>
  <c r="F13" i="29"/>
  <c r="F13" i="21"/>
  <c r="F13" i="104"/>
  <c r="F13" i="114"/>
  <c r="F13" i="99"/>
  <c r="F25" i="40"/>
  <c r="F25" i="115"/>
  <c r="F25" i="77"/>
  <c r="F25" i="29"/>
  <c r="F25" i="21"/>
  <c r="F25" i="104"/>
  <c r="F25" i="114"/>
  <c r="F25" i="99"/>
  <c r="F10" i="40"/>
  <c r="F10" i="77"/>
  <c r="F10" i="115"/>
  <c r="F10" i="29"/>
  <c r="F10" i="21"/>
  <c r="F10" i="104"/>
  <c r="F10" i="99"/>
  <c r="F10" i="114"/>
  <c r="K25" i="40"/>
  <c r="K25" i="115"/>
  <c r="K25" i="77"/>
  <c r="K25" i="29"/>
  <c r="G26" i="2"/>
  <c r="G25" i="40"/>
  <c r="G25" i="115"/>
  <c r="G25" i="77"/>
  <c r="G25" i="29"/>
  <c r="G25" i="21"/>
  <c r="G25" i="104"/>
  <c r="G25" i="99"/>
  <c r="G25" i="114"/>
  <c r="D10" i="40"/>
  <c r="D10" i="115"/>
  <c r="D10" i="77"/>
  <c r="D10" i="29"/>
  <c r="D10" i="21"/>
  <c r="D10" i="104"/>
  <c r="D10" i="114"/>
  <c r="D10" i="99"/>
  <c r="F16" i="40"/>
  <c r="F16" i="77"/>
  <c r="F16" i="115"/>
  <c r="F16" i="21"/>
  <c r="F16" i="29"/>
  <c r="F16" i="104"/>
  <c r="F16" i="99"/>
  <c r="F16" i="114"/>
  <c r="D16" i="40"/>
  <c r="D16" i="77"/>
  <c r="D16" i="115"/>
  <c r="D16" i="21"/>
  <c r="D16" i="29"/>
  <c r="D16" i="104"/>
  <c r="D16" i="114"/>
  <c r="D16" i="99"/>
  <c r="G19" i="40"/>
  <c r="G19" i="115"/>
  <c r="G19" i="77"/>
  <c r="G19" i="29"/>
  <c r="G19" i="21"/>
  <c r="G19" i="104"/>
  <c r="G19" i="99"/>
  <c r="G19" i="114"/>
  <c r="D13" i="40"/>
  <c r="D13" i="115"/>
  <c r="D13" i="77"/>
  <c r="D13" i="21"/>
  <c r="D13" i="29"/>
  <c r="D13" i="104"/>
  <c r="D13" i="114"/>
  <c r="D13" i="99"/>
  <c r="E30" i="40"/>
  <c r="E30" i="115"/>
  <c r="E30" i="77"/>
  <c r="E30" i="29"/>
  <c r="E30" i="104"/>
  <c r="E30" i="114"/>
  <c r="E30" i="21"/>
  <c r="E30" i="99"/>
  <c r="H35" i="40"/>
  <c r="H35" i="115"/>
  <c r="H35" i="77"/>
  <c r="H35" i="29"/>
  <c r="H35" i="21"/>
  <c r="H35" i="104"/>
  <c r="H35" i="114"/>
  <c r="H35" i="99"/>
  <c r="D30" i="40"/>
  <c r="D30" i="115"/>
  <c r="D30" i="29"/>
  <c r="D30" i="21"/>
  <c r="D30" i="77"/>
  <c r="D30" i="104"/>
  <c r="D30" i="114"/>
  <c r="D30" i="99"/>
  <c r="D35" i="40"/>
  <c r="D35" i="115"/>
  <c r="D35" i="29"/>
  <c r="D35" i="77"/>
  <c r="D35" i="21"/>
  <c r="D35" i="104"/>
  <c r="D35" i="114"/>
  <c r="D35" i="99"/>
  <c r="G16" i="40"/>
  <c r="G16" i="115"/>
  <c r="G16" i="77"/>
  <c r="G16" i="29"/>
  <c r="G16" i="21"/>
  <c r="G16" i="104"/>
  <c r="G16" i="114"/>
  <c r="G16" i="99"/>
  <c r="E10" i="40"/>
  <c r="E10" i="115"/>
  <c r="E10" i="77"/>
  <c r="E10" i="29"/>
  <c r="E10" i="21"/>
  <c r="E10" i="104"/>
  <c r="E10" i="114"/>
  <c r="E10" i="99"/>
  <c r="K16" i="40"/>
  <c r="K16" i="115"/>
  <c r="K16" i="77"/>
  <c r="K16" i="29"/>
  <c r="D19" i="40"/>
  <c r="D19" i="115"/>
  <c r="D19" i="77"/>
  <c r="D19" i="29"/>
  <c r="D19" i="21"/>
  <c r="D19" i="104"/>
  <c r="D19" i="114"/>
  <c r="D19" i="99"/>
  <c r="D25" i="40"/>
  <c r="D25" i="115"/>
  <c r="D25" i="29"/>
  <c r="D25" i="21"/>
  <c r="D25" i="77"/>
  <c r="D25" i="104"/>
  <c r="D25" i="114"/>
  <c r="D25" i="99"/>
  <c r="K19" i="40"/>
  <c r="K19" i="115"/>
  <c r="K19" i="77"/>
  <c r="K19" i="29"/>
  <c r="F35" i="40"/>
  <c r="F35" i="115"/>
  <c r="F35" i="77"/>
  <c r="F35" i="29"/>
  <c r="F35" i="21"/>
  <c r="F35" i="104"/>
  <c r="F35" i="114"/>
  <c r="F35" i="99"/>
  <c r="E42" i="21"/>
  <c r="E42" i="104"/>
  <c r="E42" i="114"/>
  <c r="E42" i="99"/>
  <c r="D42" i="21"/>
  <c r="D42" i="104"/>
  <c r="D42" i="114"/>
  <c r="D42" i="99"/>
  <c r="H13" i="40"/>
  <c r="H13" i="77"/>
  <c r="H13" i="115"/>
  <c r="H13" i="21"/>
  <c r="H13" i="29"/>
  <c r="H13" i="104"/>
  <c r="H13" i="114"/>
  <c r="H13" i="99"/>
  <c r="F19" i="40"/>
  <c r="F19" i="115"/>
  <c r="F19" i="77"/>
  <c r="F19" i="29"/>
  <c r="F19" i="21"/>
  <c r="F19" i="104"/>
  <c r="F19" i="114"/>
  <c r="F19" i="99"/>
  <c r="G22" i="40"/>
  <c r="G22" i="115"/>
  <c r="G22" i="77"/>
  <c r="G22" i="29"/>
  <c r="G22" i="21"/>
  <c r="G22" i="104"/>
  <c r="G22" i="114"/>
  <c r="G22" i="99"/>
  <c r="K30" i="40"/>
  <c r="K30" i="115"/>
  <c r="K30" i="77"/>
  <c r="K30" i="29"/>
  <c r="E35" i="40"/>
  <c r="E35" i="115"/>
  <c r="E35" i="77"/>
  <c r="E35" i="29"/>
  <c r="E35" i="21"/>
  <c r="E35" i="104"/>
  <c r="E35" i="114"/>
  <c r="E35" i="99"/>
  <c r="F42" i="21"/>
  <c r="F42" i="104"/>
  <c r="F42" i="99"/>
  <c r="F42" i="114"/>
  <c r="F30" i="40"/>
  <c r="F30" i="115"/>
  <c r="F30" i="77"/>
  <c r="F30" i="29"/>
  <c r="F30" i="21"/>
  <c r="F30" i="104"/>
  <c r="F30" i="114"/>
  <c r="F30" i="99"/>
  <c r="H30" i="40"/>
  <c r="H30" i="115"/>
  <c r="H30" i="29"/>
  <c r="H30" i="21"/>
  <c r="H30" i="77"/>
  <c r="H30" i="104"/>
  <c r="H30" i="114"/>
  <c r="H30" i="99"/>
  <c r="K13" i="40"/>
  <c r="K13" i="115"/>
  <c r="K13" i="77"/>
  <c r="K13" i="29"/>
  <c r="H10" i="40"/>
  <c r="H10" i="115"/>
  <c r="H10" i="77"/>
  <c r="H10" i="21"/>
  <c r="H10" i="29"/>
  <c r="H10" i="104"/>
  <c r="H10" i="114"/>
  <c r="H10" i="99"/>
  <c r="E19" i="40"/>
  <c r="E19" i="115"/>
  <c r="E19" i="77"/>
  <c r="E19" i="29"/>
  <c r="E19" i="21"/>
  <c r="E19" i="104"/>
  <c r="E19" i="114"/>
  <c r="E19" i="99"/>
  <c r="E25" i="40"/>
  <c r="E25" i="115"/>
  <c r="E25" i="77"/>
  <c r="E25" i="29"/>
  <c r="E25" i="21"/>
  <c r="E25" i="104"/>
  <c r="E25" i="114"/>
  <c r="E25" i="99"/>
  <c r="G13" i="40"/>
  <c r="G13" i="115"/>
  <c r="G13" i="77"/>
  <c r="G13" i="29"/>
  <c r="G13" i="21"/>
  <c r="G13" i="104"/>
  <c r="G13" i="99"/>
  <c r="G13" i="114"/>
  <c r="G42" i="21"/>
  <c r="G42" i="104"/>
  <c r="G42" i="99"/>
  <c r="G42" i="114"/>
  <c r="AE19" i="40"/>
  <c r="AE19" i="115"/>
  <c r="AE19" i="77"/>
  <c r="AE19" i="29"/>
  <c r="AE19" i="21"/>
  <c r="AE19" i="104"/>
  <c r="AE19" i="99"/>
  <c r="AE19" i="114"/>
  <c r="X11" i="93"/>
  <c r="X11" i="118"/>
  <c r="X11" i="92"/>
  <c r="X11" i="91"/>
  <c r="X11" i="94"/>
  <c r="AI10" i="40"/>
  <c r="AI10" i="115"/>
  <c r="AI10" i="77"/>
  <c r="AI10" i="29"/>
  <c r="AI10" i="21"/>
  <c r="AI10" i="104"/>
  <c r="AI10" i="114"/>
  <c r="AI10" i="99"/>
  <c r="AJ25" i="40"/>
  <c r="AJ25" i="115"/>
  <c r="AJ25" i="77"/>
  <c r="AJ25" i="29"/>
  <c r="AJ25" i="21"/>
  <c r="AJ25" i="104"/>
  <c r="AJ25" i="114"/>
  <c r="AJ25" i="99"/>
  <c r="AI19" i="40"/>
  <c r="AI19" i="115"/>
  <c r="AI19" i="77"/>
  <c r="AI19" i="29"/>
  <c r="AI19" i="21"/>
  <c r="AI19" i="104"/>
  <c r="AI19" i="99"/>
  <c r="AI19" i="114"/>
  <c r="AK30" i="40"/>
  <c r="AK30" i="115"/>
  <c r="AK30" i="77"/>
  <c r="AK30" i="29"/>
  <c r="AK30" i="21"/>
  <c r="AK30" i="104"/>
  <c r="AK30" i="114"/>
  <c r="AK30" i="99"/>
  <c r="D36" i="2"/>
  <c r="Y25" i="40"/>
  <c r="Y25" i="115"/>
  <c r="Y25" i="77"/>
  <c r="Y25" i="29"/>
  <c r="Y25" i="21"/>
  <c r="Y25" i="104"/>
  <c r="Y25" i="114"/>
  <c r="Y25" i="99"/>
  <c r="Y16" i="40"/>
  <c r="Y16" i="115"/>
  <c r="Y16" i="77"/>
  <c r="Y16" i="29"/>
  <c r="Y16" i="21"/>
  <c r="Y16" i="104"/>
  <c r="Y16" i="114"/>
  <c r="Y16" i="99"/>
  <c r="AJ35" i="40"/>
  <c r="AJ35" i="115"/>
  <c r="AJ35" i="77"/>
  <c r="AJ35" i="29"/>
  <c r="AJ35" i="21"/>
  <c r="AJ35" i="104"/>
  <c r="AJ35" i="114"/>
  <c r="AJ35" i="99"/>
  <c r="AJ19" i="40"/>
  <c r="AJ19" i="115"/>
  <c r="AJ19" i="77"/>
  <c r="AJ19" i="29"/>
  <c r="AJ19" i="21"/>
  <c r="AJ19" i="104"/>
  <c r="AJ19" i="114"/>
  <c r="AJ19" i="99"/>
  <c r="AM30" i="40"/>
  <c r="AM30" i="77"/>
  <c r="AM30" i="115"/>
  <c r="AM30" i="29"/>
  <c r="AM30" i="21"/>
  <c r="AM30" i="104"/>
  <c r="AM30" i="114"/>
  <c r="AM30" i="99"/>
  <c r="AM22" i="40"/>
  <c r="AM22" i="115"/>
  <c r="AM22" i="77"/>
  <c r="AM22" i="29"/>
  <c r="AM22" i="21"/>
  <c r="AM22" i="104"/>
  <c r="AM22" i="114"/>
  <c r="AM22" i="99"/>
  <c r="AI22" i="40"/>
  <c r="AI22" i="115"/>
  <c r="AI22" i="77"/>
  <c r="AI22" i="29"/>
  <c r="AI22" i="21"/>
  <c r="AI22" i="104"/>
  <c r="AI22" i="114"/>
  <c r="AI22" i="99"/>
  <c r="X14" i="93"/>
  <c r="X14" i="92"/>
  <c r="X14" i="118"/>
  <c r="X14" i="91"/>
  <c r="X14" i="94"/>
  <c r="AI13" i="40"/>
  <c r="AI13" i="115"/>
  <c r="AI13" i="77"/>
  <c r="AI13" i="29"/>
  <c r="AI13" i="21"/>
  <c r="AI13" i="104"/>
  <c r="AI13" i="114"/>
  <c r="AI13" i="99"/>
  <c r="AI16" i="40"/>
  <c r="AI16" i="115"/>
  <c r="AI16" i="77"/>
  <c r="AI16" i="29"/>
  <c r="AI16" i="21"/>
  <c r="AI16" i="104"/>
  <c r="AI16" i="114"/>
  <c r="AI16" i="99"/>
  <c r="AC11" i="91"/>
  <c r="AC11" i="118"/>
  <c r="AC11" i="92"/>
  <c r="AC11" i="93"/>
  <c r="AC11" i="94"/>
  <c r="AN10" i="40"/>
  <c r="AN10" i="115"/>
  <c r="AN10" i="77"/>
  <c r="AN10" i="29"/>
  <c r="AN10" i="21"/>
  <c r="AN10" i="104"/>
  <c r="AN10" i="114"/>
  <c r="AN10" i="99"/>
  <c r="Y42" i="21"/>
  <c r="Y42" i="104"/>
  <c r="Y42" i="114"/>
  <c r="Y42" i="99"/>
  <c r="AK25" i="40"/>
  <c r="AK25" i="115"/>
  <c r="AK25" i="77"/>
  <c r="AK25" i="29"/>
  <c r="AK25" i="21"/>
  <c r="AK25" i="104"/>
  <c r="AK25" i="114"/>
  <c r="AK25" i="99"/>
  <c r="AN35" i="40"/>
  <c r="AN35" i="115"/>
  <c r="AN35" i="77"/>
  <c r="AN35" i="29"/>
  <c r="AN35" i="21"/>
  <c r="AN35" i="104"/>
  <c r="AN35" i="114"/>
  <c r="AN35" i="99"/>
  <c r="AI25" i="40"/>
  <c r="AI25" i="115"/>
  <c r="AI25" i="77"/>
  <c r="AI25" i="29"/>
  <c r="AI25" i="21"/>
  <c r="AI25" i="104"/>
  <c r="AI25" i="114"/>
  <c r="AI25" i="99"/>
  <c r="AJ22" i="40"/>
  <c r="AJ22" i="115"/>
  <c r="AJ22" i="77"/>
  <c r="AJ22" i="29"/>
  <c r="AJ22" i="21"/>
  <c r="AJ22" i="104"/>
  <c r="AJ22" i="114"/>
  <c r="AJ22" i="99"/>
  <c r="AJ16" i="40"/>
  <c r="AJ16" i="115"/>
  <c r="AJ16" i="77"/>
  <c r="AJ16" i="29"/>
  <c r="AJ16" i="21"/>
  <c r="AJ16" i="104"/>
  <c r="AJ16" i="114"/>
  <c r="AJ16" i="99"/>
  <c r="AM16" i="40"/>
  <c r="AM16" i="115"/>
  <c r="AM16" i="77"/>
  <c r="AM16" i="29"/>
  <c r="AM16" i="21"/>
  <c r="AM16" i="104"/>
  <c r="AM16" i="114"/>
  <c r="AM16" i="99"/>
  <c r="T14" i="92"/>
  <c r="T14" i="93"/>
  <c r="T14" i="91"/>
  <c r="T14" i="118"/>
  <c r="T14" i="94"/>
  <c r="AE13" i="40"/>
  <c r="AE13" i="115"/>
  <c r="AE13" i="77"/>
  <c r="AE13" i="29"/>
  <c r="AE13" i="21"/>
  <c r="AE13" i="104"/>
  <c r="AE13" i="114"/>
  <c r="AE13" i="99"/>
  <c r="AM42" i="21"/>
  <c r="AM42" i="104"/>
  <c r="AM42" i="114"/>
  <c r="AM42" i="99"/>
  <c r="AE35" i="40"/>
  <c r="AE35" i="115"/>
  <c r="AE35" i="77"/>
  <c r="AE35" i="29"/>
  <c r="AE35" i="21"/>
  <c r="AE35" i="104"/>
  <c r="AE35" i="114"/>
  <c r="AE35" i="99"/>
  <c r="Y22" i="40"/>
  <c r="Y22" i="115"/>
  <c r="Y22" i="77"/>
  <c r="Y22" i="29"/>
  <c r="Y22" i="21"/>
  <c r="Y22" i="104"/>
  <c r="Y22" i="114"/>
  <c r="Y22" i="99"/>
  <c r="AK19" i="40"/>
  <c r="AK19" i="115"/>
  <c r="AK19" i="77"/>
  <c r="AK19" i="29"/>
  <c r="AK19" i="21"/>
  <c r="AK19" i="104"/>
  <c r="AK19" i="114"/>
  <c r="AK19" i="99"/>
  <c r="AB14" i="92"/>
  <c r="AB14" i="93"/>
  <c r="AB14" i="91"/>
  <c r="AB14" i="118"/>
  <c r="AB14" i="94"/>
  <c r="AM13" i="40"/>
  <c r="AM13" i="115"/>
  <c r="AM13" i="77"/>
  <c r="AM13" i="29"/>
  <c r="AM13" i="21"/>
  <c r="AM13" i="104"/>
  <c r="AM13" i="114"/>
  <c r="AM13" i="99"/>
  <c r="AO19" i="40"/>
  <c r="AO19" i="115"/>
  <c r="AO19" i="77"/>
  <c r="AO19" i="29"/>
  <c r="AO19" i="21"/>
  <c r="AO19" i="104"/>
  <c r="AO19" i="114"/>
  <c r="AO19" i="99"/>
  <c r="AO22" i="40"/>
  <c r="AO22" i="115"/>
  <c r="AO22" i="77"/>
  <c r="AO22" i="29"/>
  <c r="AO22" i="21"/>
  <c r="AO22" i="104"/>
  <c r="AO22" i="114"/>
  <c r="AO22" i="99"/>
  <c r="AN22" i="40"/>
  <c r="AN22" i="115"/>
  <c r="AN22" i="77"/>
  <c r="AN22" i="29"/>
  <c r="AN22" i="21"/>
  <c r="AN22" i="104"/>
  <c r="AN22" i="114"/>
  <c r="AN22" i="99"/>
  <c r="N14" i="93"/>
  <c r="N14" i="118"/>
  <c r="N14" i="92"/>
  <c r="N14" i="94"/>
  <c r="N14" i="91"/>
  <c r="Y13" i="40"/>
  <c r="Y13" i="115"/>
  <c r="Y13" i="77"/>
  <c r="Y13" i="29"/>
  <c r="Y13" i="21"/>
  <c r="Y13" i="104"/>
  <c r="Y13" i="114"/>
  <c r="Y13" i="99"/>
  <c r="AO16" i="40"/>
  <c r="AO16" i="115"/>
  <c r="AO16" i="77"/>
  <c r="AO16" i="29"/>
  <c r="AO16" i="21"/>
  <c r="AO16" i="104"/>
  <c r="AO16" i="114"/>
  <c r="AO16" i="99"/>
  <c r="AM25" i="40"/>
  <c r="AM25" i="115"/>
  <c r="AM25" i="77"/>
  <c r="AM25" i="29"/>
  <c r="AM25" i="21"/>
  <c r="AM25" i="104"/>
  <c r="AM25" i="114"/>
  <c r="AM25" i="99"/>
  <c r="AM35" i="40"/>
  <c r="AM35" i="115"/>
  <c r="AM35" i="77"/>
  <c r="AM35" i="29"/>
  <c r="AM35" i="21"/>
  <c r="AM35" i="104"/>
  <c r="AM35" i="114"/>
  <c r="AM35" i="99"/>
  <c r="AB11" i="118"/>
  <c r="AB11" i="92"/>
  <c r="AB11" i="93"/>
  <c r="AB11" i="94"/>
  <c r="AB11" i="91"/>
  <c r="AM10" i="40"/>
  <c r="AM10" i="115"/>
  <c r="AM10" i="29"/>
  <c r="AM10" i="77"/>
  <c r="AM10" i="21"/>
  <c r="AM10" i="104"/>
  <c r="AM10" i="114"/>
  <c r="AM10" i="99"/>
  <c r="Y14" i="93"/>
  <c r="Y14" i="118"/>
  <c r="Y14" i="92"/>
  <c r="Y14" i="91"/>
  <c r="Y14" i="94"/>
  <c r="AJ13" i="40"/>
  <c r="AJ13" i="115"/>
  <c r="AJ13" i="77"/>
  <c r="AJ13" i="29"/>
  <c r="AJ13" i="21"/>
  <c r="AJ13" i="104"/>
  <c r="AJ13" i="114"/>
  <c r="AJ13" i="99"/>
  <c r="AM19" i="40"/>
  <c r="AM19" i="115"/>
  <c r="AM19" i="77"/>
  <c r="AM19" i="29"/>
  <c r="AM19" i="21"/>
  <c r="AM19" i="104"/>
  <c r="AM19" i="99"/>
  <c r="AM19" i="114"/>
  <c r="AN30" i="40"/>
  <c r="AN30" i="115"/>
  <c r="AN30" i="77"/>
  <c r="AN30" i="29"/>
  <c r="AN30" i="21"/>
  <c r="AN30" i="104"/>
  <c r="AN30" i="114"/>
  <c r="AN30" i="99"/>
  <c r="AK35" i="40"/>
  <c r="AK35" i="115"/>
  <c r="AK35" i="29"/>
  <c r="AK35" i="77"/>
  <c r="AK35" i="21"/>
  <c r="AK35" i="104"/>
  <c r="AK35" i="114"/>
  <c r="AK35" i="99"/>
  <c r="AO35" i="40"/>
  <c r="AO35" i="115"/>
  <c r="AO35" i="77"/>
  <c r="AO35" i="29"/>
  <c r="AO35" i="21"/>
  <c r="AO35" i="104"/>
  <c r="AO35" i="114"/>
  <c r="AO35" i="99"/>
  <c r="AE31" i="2"/>
  <c r="AE32" i="2" s="1"/>
  <c r="AE30" i="40"/>
  <c r="AE30" i="115"/>
  <c r="AE30" i="77"/>
  <c r="AE30" i="29"/>
  <c r="AE30" i="21"/>
  <c r="AE30" i="104"/>
  <c r="AE30" i="114"/>
  <c r="AE30" i="99"/>
  <c r="AN25" i="40"/>
  <c r="AN25" i="115"/>
  <c r="AN25" i="77"/>
  <c r="AN25" i="29"/>
  <c r="AN25" i="21"/>
  <c r="AN25" i="104"/>
  <c r="AN25" i="114"/>
  <c r="AN25" i="99"/>
  <c r="Y19" i="40"/>
  <c r="Y19" i="115"/>
  <c r="Y19" i="77"/>
  <c r="Y19" i="29"/>
  <c r="Y19" i="21"/>
  <c r="Y19" i="104"/>
  <c r="Y19" i="114"/>
  <c r="Y19" i="99"/>
  <c r="AO42" i="21"/>
  <c r="AO42" i="104"/>
  <c r="AO42" i="114"/>
  <c r="AO42" i="99"/>
  <c r="Z14" i="93"/>
  <c r="Z14" i="118"/>
  <c r="Z14" i="94"/>
  <c r="Z14" i="92"/>
  <c r="Z14" i="91"/>
  <c r="AK13" i="40"/>
  <c r="AK13" i="115"/>
  <c r="AK13" i="77"/>
  <c r="AK13" i="29"/>
  <c r="AK13" i="21"/>
  <c r="AK13" i="104"/>
  <c r="AK13" i="114"/>
  <c r="AK13" i="99"/>
  <c r="AE22" i="40"/>
  <c r="AE22" i="115"/>
  <c r="AE22" i="77"/>
  <c r="AE22" i="29"/>
  <c r="AE22" i="21"/>
  <c r="AE22" i="104"/>
  <c r="AE22" i="114"/>
  <c r="AE22" i="99"/>
  <c r="AE16" i="40"/>
  <c r="AE16" i="115"/>
  <c r="AE16" i="77"/>
  <c r="AE16" i="29"/>
  <c r="AE16" i="21"/>
  <c r="AE16" i="104"/>
  <c r="AE16" i="114"/>
  <c r="AE16" i="99"/>
  <c r="AO25" i="40"/>
  <c r="AO25" i="115"/>
  <c r="AO25" i="77"/>
  <c r="AO25" i="29"/>
  <c r="AO25" i="21"/>
  <c r="AO25" i="104"/>
  <c r="AO25" i="114"/>
  <c r="AO25" i="99"/>
  <c r="AO30" i="40"/>
  <c r="AO30" i="115"/>
  <c r="AO30" i="77"/>
  <c r="AO30" i="29"/>
  <c r="AO30" i="21"/>
  <c r="AO30" i="104"/>
  <c r="AO30" i="114"/>
  <c r="AO30" i="99"/>
  <c r="N11" i="93"/>
  <c r="N11" i="91"/>
  <c r="N11" i="92"/>
  <c r="N11" i="94"/>
  <c r="N11" i="118"/>
  <c r="Y10" i="40"/>
  <c r="Y10" i="115"/>
  <c r="Y10" i="77"/>
  <c r="Y10" i="29"/>
  <c r="Y10" i="21"/>
  <c r="Y10" i="104"/>
  <c r="Y10" i="114"/>
  <c r="Y10" i="99"/>
  <c r="AN16" i="40"/>
  <c r="AN16" i="115"/>
  <c r="AN16" i="77"/>
  <c r="AN16" i="29"/>
  <c r="AN16" i="21"/>
  <c r="AN16" i="104"/>
  <c r="AN16" i="114"/>
  <c r="AN16" i="99"/>
  <c r="AI35" i="40"/>
  <c r="AI35" i="77"/>
  <c r="AI35" i="115"/>
  <c r="AI35" i="29"/>
  <c r="AI35" i="21"/>
  <c r="AI35" i="104"/>
  <c r="AI35" i="114"/>
  <c r="AI35" i="99"/>
  <c r="AK42" i="21"/>
  <c r="AK42" i="104"/>
  <c r="AK42" i="114"/>
  <c r="AK42" i="99"/>
  <c r="Y35" i="40"/>
  <c r="Y35" i="115"/>
  <c r="Y35" i="77"/>
  <c r="Y35" i="29"/>
  <c r="Y35" i="21"/>
  <c r="Y35" i="104"/>
  <c r="Y35" i="114"/>
  <c r="Y35" i="99"/>
  <c r="AD11" i="93"/>
  <c r="AD11" i="91"/>
  <c r="AD11" i="92"/>
  <c r="AD11" i="94"/>
  <c r="AD11" i="118"/>
  <c r="AO10" i="40"/>
  <c r="AO10" i="115"/>
  <c r="AO10" i="77"/>
  <c r="AO10" i="29"/>
  <c r="AO10" i="21"/>
  <c r="AO10" i="104"/>
  <c r="AO10" i="114"/>
  <c r="AO10" i="99"/>
  <c r="AE43" i="21"/>
  <c r="AE43" i="104"/>
  <c r="AE43" i="114"/>
  <c r="AE43" i="99"/>
  <c r="AE25" i="40"/>
  <c r="AE25" i="115"/>
  <c r="AE25" i="77"/>
  <c r="AE25" i="29"/>
  <c r="AE25" i="21"/>
  <c r="AE25" i="104"/>
  <c r="AE25" i="114"/>
  <c r="AE25" i="99"/>
  <c r="T11" i="118"/>
  <c r="T11" i="92"/>
  <c r="T11" i="93"/>
  <c r="T11" i="94"/>
  <c r="T11" i="91"/>
  <c r="AE10" i="40"/>
  <c r="AE10" i="115"/>
  <c r="AE10" i="29"/>
  <c r="AE10" i="77"/>
  <c r="AE10" i="21"/>
  <c r="AE10" i="104"/>
  <c r="AE10" i="114"/>
  <c r="AE10" i="99"/>
  <c r="AI42" i="21"/>
  <c r="AI42" i="104"/>
  <c r="AI42" i="114"/>
  <c r="AI42" i="99"/>
  <c r="AN42" i="21"/>
  <c r="AN42" i="104"/>
  <c r="AN42" i="114"/>
  <c r="AN42" i="99"/>
  <c r="AD14" i="93"/>
  <c r="AD14" i="118"/>
  <c r="AD14" i="92"/>
  <c r="AD14" i="94"/>
  <c r="AD14" i="91"/>
  <c r="AO13" i="40"/>
  <c r="AO13" i="115"/>
  <c r="AO13" i="77"/>
  <c r="AO13" i="29"/>
  <c r="AO13" i="21"/>
  <c r="AO13" i="104"/>
  <c r="AO13" i="114"/>
  <c r="AO13" i="99"/>
  <c r="Y30" i="40"/>
  <c r="Y30" i="115"/>
  <c r="Y30" i="77"/>
  <c r="Y30" i="29"/>
  <c r="Y30" i="21"/>
  <c r="Y30" i="104"/>
  <c r="Y30" i="114"/>
  <c r="Y30" i="99"/>
  <c r="AJ42" i="21"/>
  <c r="AJ42" i="104"/>
  <c r="AJ42" i="114"/>
  <c r="AJ42" i="99"/>
  <c r="AC14" i="118"/>
  <c r="AC14" i="92"/>
  <c r="AC14" i="93"/>
  <c r="AC14" i="91"/>
  <c r="AC14" i="94"/>
  <c r="AN13" i="40"/>
  <c r="AN13" i="115"/>
  <c r="AN13" i="77"/>
  <c r="AN13" i="29"/>
  <c r="AN13" i="21"/>
  <c r="AN13" i="104"/>
  <c r="AN13" i="114"/>
  <c r="AN13" i="99"/>
  <c r="AJ30" i="40"/>
  <c r="AJ30" i="115"/>
  <c r="AJ30" i="77"/>
  <c r="AJ30" i="29"/>
  <c r="AJ30" i="21"/>
  <c r="AJ30" i="104"/>
  <c r="AJ30" i="114"/>
  <c r="AJ30" i="99"/>
  <c r="AI30" i="40"/>
  <c r="AI30" i="115"/>
  <c r="AI30" i="77"/>
  <c r="AI30" i="29"/>
  <c r="AI30" i="21"/>
  <c r="AI30" i="104"/>
  <c r="AI30" i="114"/>
  <c r="AI30" i="99"/>
  <c r="Y11" i="91"/>
  <c r="Y11" i="93"/>
  <c r="Y11" i="118"/>
  <c r="Y11" i="92"/>
  <c r="Y11" i="94"/>
  <c r="AJ10" i="40"/>
  <c r="AJ10" i="115"/>
  <c r="AJ10" i="77"/>
  <c r="AJ10" i="29"/>
  <c r="AJ10" i="21"/>
  <c r="AJ10" i="104"/>
  <c r="AJ10" i="114"/>
  <c r="AJ10" i="99"/>
  <c r="AK22" i="40"/>
  <c r="AK22" i="115"/>
  <c r="AK22" i="77"/>
  <c r="AK22" i="29"/>
  <c r="AK22" i="21"/>
  <c r="AK22" i="104"/>
  <c r="AK22" i="114"/>
  <c r="AK22" i="99"/>
  <c r="Z11" i="93"/>
  <c r="Z11" i="91"/>
  <c r="Z11" i="118"/>
  <c r="Z11" i="94"/>
  <c r="Z11" i="92"/>
  <c r="AK10" i="40"/>
  <c r="AK10" i="115"/>
  <c r="AK10" i="77"/>
  <c r="AK10" i="29"/>
  <c r="AK10" i="21"/>
  <c r="AK10" i="104"/>
  <c r="AK10" i="114"/>
  <c r="AK10" i="99"/>
  <c r="AK16" i="40"/>
  <c r="AK16" i="115"/>
  <c r="AK16" i="77"/>
  <c r="AK16" i="29"/>
  <c r="AK16" i="21"/>
  <c r="AK16" i="104"/>
  <c r="AK16" i="114"/>
  <c r="AK16" i="99"/>
  <c r="AN19" i="40"/>
  <c r="AN19" i="115"/>
  <c r="AN19" i="77"/>
  <c r="AN19" i="29"/>
  <c r="AN19" i="21"/>
  <c r="AN19" i="104"/>
  <c r="AN19" i="114"/>
  <c r="AN19" i="99"/>
  <c r="AE42" i="21"/>
  <c r="AE42" i="104"/>
  <c r="AE42" i="114"/>
  <c r="AE42" i="99"/>
  <c r="K13" i="21"/>
  <c r="K13" i="114"/>
  <c r="K13" i="99"/>
  <c r="K13" i="104"/>
  <c r="K25" i="21"/>
  <c r="K25" i="99"/>
  <c r="K25" i="104"/>
  <c r="K25" i="114"/>
  <c r="K22" i="21"/>
  <c r="K22" i="114"/>
  <c r="K22" i="99"/>
  <c r="K22" i="104"/>
  <c r="K16" i="21"/>
  <c r="K16" i="99"/>
  <c r="K16" i="114"/>
  <c r="K16" i="104"/>
  <c r="K42" i="21"/>
  <c r="K42" i="114"/>
  <c r="K42" i="99"/>
  <c r="K42" i="104"/>
  <c r="K30" i="21"/>
  <c r="K30" i="114"/>
  <c r="K30" i="99"/>
  <c r="K30" i="104"/>
  <c r="K35" i="21"/>
  <c r="K35" i="99"/>
  <c r="K35" i="104"/>
  <c r="K35" i="114"/>
  <c r="K19" i="21"/>
  <c r="K19" i="104"/>
  <c r="K19" i="99"/>
  <c r="K19" i="114"/>
  <c r="K10" i="21"/>
  <c r="K10" i="104"/>
  <c r="K10" i="114"/>
  <c r="K10" i="99"/>
  <c r="E12" i="125"/>
  <c r="E11" i="95"/>
  <c r="E12" i="96" s="1"/>
  <c r="E11" i="98"/>
  <c r="E11" i="97"/>
  <c r="C14" i="165"/>
  <c r="C13" i="163"/>
  <c r="C14" i="164"/>
  <c r="C15" i="125"/>
  <c r="C14" i="95"/>
  <c r="C15" i="96" s="1"/>
  <c r="C14" i="98"/>
  <c r="C14" i="97"/>
  <c r="AN36" i="2"/>
  <c r="G11" i="97"/>
  <c r="G11" i="98"/>
  <c r="G11" i="95"/>
  <c r="G12" i="96" s="1"/>
  <c r="G12" i="125"/>
  <c r="G15" i="125"/>
  <c r="G14" i="95"/>
  <c r="G15" i="96" s="1"/>
  <c r="G14" i="98"/>
  <c r="G14" i="97"/>
  <c r="D14" i="165"/>
  <c r="D13" i="163"/>
  <c r="D14" i="97"/>
  <c r="D14" i="164"/>
  <c r="D15" i="125"/>
  <c r="D14" i="95"/>
  <c r="D15" i="96" s="1"/>
  <c r="D14" i="98"/>
  <c r="B11" i="164"/>
  <c r="B11" i="165"/>
  <c r="B10" i="163"/>
  <c r="B11" i="97"/>
  <c r="B12" i="125"/>
  <c r="B11" i="95"/>
  <c r="B12" i="96" s="1"/>
  <c r="B11" i="98"/>
  <c r="D10" i="163"/>
  <c r="D11" i="164"/>
  <c r="D12" i="125"/>
  <c r="D11" i="95"/>
  <c r="D12" i="96" s="1"/>
  <c r="D11" i="98"/>
  <c r="D11" i="165"/>
  <c r="D11" i="97"/>
  <c r="B13" i="163"/>
  <c r="B14" i="164"/>
  <c r="B15" i="125"/>
  <c r="B14" i="95"/>
  <c r="B15" i="96" s="1"/>
  <c r="B14" i="98"/>
  <c r="B14" i="97"/>
  <c r="B14" i="165"/>
  <c r="E14" i="97"/>
  <c r="E14" i="98"/>
  <c r="E15" i="125"/>
  <c r="E14" i="95"/>
  <c r="E15" i="96" s="1"/>
  <c r="F15" i="125"/>
  <c r="F14" i="95"/>
  <c r="F15" i="96" s="1"/>
  <c r="F14" i="98"/>
  <c r="F14" i="97"/>
  <c r="C11" i="164"/>
  <c r="C11" i="165"/>
  <c r="C10" i="163"/>
  <c r="C11" i="97"/>
  <c r="C11" i="98"/>
  <c r="C12" i="125"/>
  <c r="C11" i="95"/>
  <c r="C12" i="96" s="1"/>
  <c r="AJ36" i="2"/>
  <c r="AJ37" i="2" s="1"/>
  <c r="F11" i="97"/>
  <c r="F12" i="125"/>
  <c r="F11" i="95"/>
  <c r="F12" i="96" s="1"/>
  <c r="F11" i="98"/>
  <c r="C14" i="167"/>
  <c r="C14" i="166"/>
  <c r="G43" i="2"/>
  <c r="B11" i="167"/>
  <c r="B11" i="166"/>
  <c r="D31" i="2"/>
  <c r="B14" i="167"/>
  <c r="B14" i="166"/>
  <c r="C11" i="167"/>
  <c r="C11" i="166"/>
  <c r="H36" i="2"/>
  <c r="AI26" i="2"/>
  <c r="D11" i="166"/>
  <c r="D11" i="167"/>
  <c r="AO43" i="2"/>
  <c r="D14" i="167"/>
  <c r="D14" i="166"/>
  <c r="AJ31" i="2"/>
  <c r="AN26" i="2"/>
  <c r="Y26" i="2"/>
  <c r="AI31" i="2"/>
  <c r="E26" i="2"/>
  <c r="G31" i="2"/>
  <c r="AO31" i="2"/>
  <c r="AO36" i="2"/>
  <c r="AE36" i="2"/>
  <c r="H31" i="2"/>
  <c r="AI36" i="2"/>
  <c r="AE44" i="2"/>
  <c r="AJ26" i="2"/>
  <c r="AM26" i="2"/>
  <c r="AM31" i="2"/>
  <c r="AI43" i="2"/>
  <c r="AN43" i="2"/>
  <c r="K26" i="2"/>
  <c r="E31" i="2"/>
  <c r="Y31" i="2"/>
  <c r="K36" i="2"/>
  <c r="AM43" i="2"/>
  <c r="AJ43" i="2"/>
  <c r="D26" i="2"/>
  <c r="AO26" i="2"/>
  <c r="AM36" i="2"/>
  <c r="AK26" i="2"/>
  <c r="K31" i="2"/>
  <c r="H43" i="2"/>
  <c r="F31" i="2"/>
  <c r="D43" i="2"/>
  <c r="AK31" i="2"/>
  <c r="E36" i="2"/>
  <c r="Y36" i="2"/>
  <c r="H26" i="2"/>
  <c r="G36" i="2"/>
  <c r="AE26" i="2"/>
  <c r="F26" i="2"/>
  <c r="F36" i="2"/>
  <c r="AN37" i="2"/>
  <c r="E43" i="2"/>
  <c r="K43" i="2"/>
  <c r="Y43" i="2"/>
  <c r="AK43" i="2"/>
  <c r="AN31" i="2"/>
  <c r="AK36" i="2"/>
  <c r="F43" i="2"/>
  <c r="F31" i="40" l="1"/>
  <c r="F31" i="115"/>
  <c r="F31" i="77"/>
  <c r="F31" i="29"/>
  <c r="F31" i="21"/>
  <c r="F31" i="104"/>
  <c r="F31" i="114"/>
  <c r="F31" i="99"/>
  <c r="D36" i="40"/>
  <c r="D36" i="115"/>
  <c r="D36" i="77"/>
  <c r="D36" i="29"/>
  <c r="D36" i="21"/>
  <c r="D36" i="104"/>
  <c r="D36" i="99"/>
  <c r="D36" i="114"/>
  <c r="G26" i="40"/>
  <c r="G26" i="115"/>
  <c r="G26" i="77"/>
  <c r="G26" i="29"/>
  <c r="G26" i="21"/>
  <c r="G26" i="104"/>
  <c r="G26" i="114"/>
  <c r="G26" i="99"/>
  <c r="E43" i="21"/>
  <c r="E43" i="104"/>
  <c r="E43" i="99"/>
  <c r="E43" i="114"/>
  <c r="E36" i="40"/>
  <c r="E36" i="115"/>
  <c r="E36" i="77"/>
  <c r="E36" i="29"/>
  <c r="E36" i="21"/>
  <c r="E36" i="104"/>
  <c r="E36" i="114"/>
  <c r="E36" i="99"/>
  <c r="H43" i="21"/>
  <c r="H43" i="104"/>
  <c r="H43" i="99"/>
  <c r="H43" i="114"/>
  <c r="G27" i="2"/>
  <c r="E31" i="40"/>
  <c r="E31" i="115"/>
  <c r="E31" i="77"/>
  <c r="E31" i="29"/>
  <c r="E31" i="21"/>
  <c r="E31" i="104"/>
  <c r="E31" i="114"/>
  <c r="E31" i="99"/>
  <c r="D26" i="40"/>
  <c r="D26" i="115"/>
  <c r="D26" i="77"/>
  <c r="D26" i="29"/>
  <c r="D26" i="21"/>
  <c r="D26" i="114"/>
  <c r="D26" i="104"/>
  <c r="D26" i="99"/>
  <c r="G36" i="40"/>
  <c r="G36" i="115"/>
  <c r="G36" i="77"/>
  <c r="G36" i="29"/>
  <c r="G36" i="21"/>
  <c r="G36" i="104"/>
  <c r="G36" i="114"/>
  <c r="G36" i="99"/>
  <c r="K31" i="40"/>
  <c r="K31" i="115"/>
  <c r="K31" i="77"/>
  <c r="K31" i="29"/>
  <c r="D37" i="2"/>
  <c r="K26" i="40"/>
  <c r="K26" i="115"/>
  <c r="K26" i="77"/>
  <c r="K26" i="29"/>
  <c r="H31" i="40"/>
  <c r="H31" i="115"/>
  <c r="H31" i="77"/>
  <c r="H31" i="29"/>
  <c r="H31" i="21"/>
  <c r="H31" i="104"/>
  <c r="H31" i="99"/>
  <c r="H31" i="114"/>
  <c r="G31" i="40"/>
  <c r="G31" i="115"/>
  <c r="G31" i="77"/>
  <c r="G31" i="29"/>
  <c r="G31" i="104"/>
  <c r="G31" i="21"/>
  <c r="G31" i="114"/>
  <c r="G31" i="99"/>
  <c r="H36" i="40"/>
  <c r="H36" i="115"/>
  <c r="H36" i="29"/>
  <c r="H36" i="77"/>
  <c r="H36" i="21"/>
  <c r="H36" i="104"/>
  <c r="H36" i="99"/>
  <c r="H36" i="114"/>
  <c r="G43" i="104"/>
  <c r="G43" i="21"/>
  <c r="G43" i="114"/>
  <c r="G43" i="99"/>
  <c r="F26" i="40"/>
  <c r="F26" i="115"/>
  <c r="F26" i="29"/>
  <c r="F26" i="21"/>
  <c r="F26" i="77"/>
  <c r="F26" i="104"/>
  <c r="F26" i="114"/>
  <c r="F26" i="99"/>
  <c r="F43" i="104"/>
  <c r="F43" i="21"/>
  <c r="F43" i="99"/>
  <c r="F43" i="114"/>
  <c r="F36" i="40"/>
  <c r="F36" i="115"/>
  <c r="F36" i="29"/>
  <c r="F36" i="77"/>
  <c r="F36" i="104"/>
  <c r="F36" i="21"/>
  <c r="F36" i="114"/>
  <c r="F36" i="99"/>
  <c r="H26" i="40"/>
  <c r="H26" i="115"/>
  <c r="H26" i="29"/>
  <c r="H26" i="21"/>
  <c r="H26" i="77"/>
  <c r="H26" i="114"/>
  <c r="H26" i="104"/>
  <c r="H26" i="99"/>
  <c r="D43" i="21"/>
  <c r="D43" i="104"/>
  <c r="D43" i="99"/>
  <c r="D43" i="114"/>
  <c r="K36" i="40"/>
  <c r="K36" i="115"/>
  <c r="K36" i="77"/>
  <c r="K36" i="29"/>
  <c r="E26" i="40"/>
  <c r="E26" i="115"/>
  <c r="E26" i="77"/>
  <c r="E26" i="29"/>
  <c r="E26" i="21"/>
  <c r="E26" i="104"/>
  <c r="E26" i="114"/>
  <c r="E26" i="99"/>
  <c r="D32" i="2"/>
  <c r="D31" i="40"/>
  <c r="D31" i="115"/>
  <c r="D31" i="77"/>
  <c r="D31" i="29"/>
  <c r="D31" i="21"/>
  <c r="D31" i="104"/>
  <c r="D31" i="114"/>
  <c r="D31" i="99"/>
  <c r="AE32" i="40"/>
  <c r="AE32" i="115"/>
  <c r="AE32" i="77"/>
  <c r="AE32" i="29"/>
  <c r="AE32" i="21"/>
  <c r="AE32" i="104"/>
  <c r="AE32" i="114"/>
  <c r="AE32" i="99"/>
  <c r="AJ37" i="40"/>
  <c r="AJ37" i="115"/>
  <c r="AJ37" i="77"/>
  <c r="AJ37" i="29"/>
  <c r="AJ37" i="21"/>
  <c r="AJ37" i="104"/>
  <c r="AJ37" i="114"/>
  <c r="AJ37" i="99"/>
  <c r="AO31" i="40"/>
  <c r="AO31" i="115"/>
  <c r="AO31" i="77"/>
  <c r="AO31" i="29"/>
  <c r="AO31" i="21"/>
  <c r="AO31" i="104"/>
  <c r="AO31" i="114"/>
  <c r="AO31" i="99"/>
  <c r="AK43" i="21"/>
  <c r="AK43" i="104"/>
  <c r="AK43" i="114"/>
  <c r="AK43" i="99"/>
  <c r="AE26" i="40"/>
  <c r="AE26" i="115"/>
  <c r="AE26" i="77"/>
  <c r="AE26" i="29"/>
  <c r="AE26" i="21"/>
  <c r="AE26" i="104"/>
  <c r="AE26" i="114"/>
  <c r="AE26" i="99"/>
  <c r="AK26" i="40"/>
  <c r="AK26" i="115"/>
  <c r="AK26" i="77"/>
  <c r="AK26" i="29"/>
  <c r="AK26" i="21"/>
  <c r="AK26" i="104"/>
  <c r="AK26" i="114"/>
  <c r="AK26" i="99"/>
  <c r="AO26" i="40"/>
  <c r="AO26" i="115"/>
  <c r="AO26" i="77"/>
  <c r="AO26" i="29"/>
  <c r="AO26" i="21"/>
  <c r="AO26" i="104"/>
  <c r="AO26" i="114"/>
  <c r="AO26" i="99"/>
  <c r="AE44" i="21"/>
  <c r="AE44" i="104"/>
  <c r="AE44" i="114"/>
  <c r="AE44" i="99"/>
  <c r="AN26" i="40"/>
  <c r="AN26" i="115"/>
  <c r="AN26" i="77"/>
  <c r="AN26" i="29"/>
  <c r="AN26" i="21"/>
  <c r="AN26" i="104"/>
  <c r="AN26" i="114"/>
  <c r="AN26" i="99"/>
  <c r="AN36" i="40"/>
  <c r="AN36" i="115"/>
  <c r="AN36" i="77"/>
  <c r="AN36" i="29"/>
  <c r="AN36" i="21"/>
  <c r="AN36" i="104"/>
  <c r="AN36" i="114"/>
  <c r="AN36" i="99"/>
  <c r="AJ26" i="40"/>
  <c r="AJ26" i="115"/>
  <c r="AJ26" i="77"/>
  <c r="AJ26" i="29"/>
  <c r="AJ26" i="21"/>
  <c r="AJ26" i="104"/>
  <c r="AJ26" i="114"/>
  <c r="AJ26" i="99"/>
  <c r="Y43" i="21"/>
  <c r="Y43" i="104"/>
  <c r="Y43" i="114"/>
  <c r="Y43" i="99"/>
  <c r="AN37" i="40"/>
  <c r="AN37" i="115"/>
  <c r="AN37" i="77"/>
  <c r="AN37" i="29"/>
  <c r="AN37" i="21"/>
  <c r="AN37" i="104"/>
  <c r="AN37" i="114"/>
  <c r="AN37" i="99"/>
  <c r="AM36" i="40"/>
  <c r="AM36" i="115"/>
  <c r="AM36" i="77"/>
  <c r="AM36" i="29"/>
  <c r="AM36" i="21"/>
  <c r="AM36" i="104"/>
  <c r="AM36" i="114"/>
  <c r="AM36" i="99"/>
  <c r="AN43" i="21"/>
  <c r="AN43" i="114"/>
  <c r="AN43" i="104"/>
  <c r="AN43" i="99"/>
  <c r="AM26" i="40"/>
  <c r="AM26" i="115"/>
  <c r="AM26" i="77"/>
  <c r="AM26" i="29"/>
  <c r="AM26" i="21"/>
  <c r="AM26" i="104"/>
  <c r="AM26" i="114"/>
  <c r="AM26" i="99"/>
  <c r="AI36" i="40"/>
  <c r="AI36" i="115"/>
  <c r="AI36" i="77"/>
  <c r="AI36" i="29"/>
  <c r="AI36" i="21"/>
  <c r="AI36" i="104"/>
  <c r="AI36" i="114"/>
  <c r="AI36" i="99"/>
  <c r="AE36" i="40"/>
  <c r="AE36" i="115"/>
  <c r="AE36" i="77"/>
  <c r="AE36" i="29"/>
  <c r="AE36" i="21"/>
  <c r="AE36" i="104"/>
  <c r="AE36" i="114"/>
  <c r="AE36" i="99"/>
  <c r="AN31" i="40"/>
  <c r="AN31" i="115"/>
  <c r="AN31" i="77"/>
  <c r="AN31" i="29"/>
  <c r="AN31" i="21"/>
  <c r="AN31" i="104"/>
  <c r="AN31" i="114"/>
  <c r="AN31" i="99"/>
  <c r="Y36" i="40"/>
  <c r="Y36" i="115"/>
  <c r="Y36" i="77"/>
  <c r="Y36" i="29"/>
  <c r="Y36" i="21"/>
  <c r="Y36" i="104"/>
  <c r="Y36" i="114"/>
  <c r="Y36" i="99"/>
  <c r="AM43" i="21"/>
  <c r="AM43" i="104"/>
  <c r="AM43" i="114"/>
  <c r="AM43" i="99"/>
  <c r="AM31" i="40"/>
  <c r="AM31" i="115"/>
  <c r="AM31" i="77"/>
  <c r="AM31" i="29"/>
  <c r="AM31" i="21"/>
  <c r="AM31" i="104"/>
  <c r="AM31" i="114"/>
  <c r="AM31" i="99"/>
  <c r="Y26" i="40"/>
  <c r="Y26" i="115"/>
  <c r="Y26" i="77"/>
  <c r="Y26" i="29"/>
  <c r="Y26" i="21"/>
  <c r="Y26" i="104"/>
  <c r="Y26" i="114"/>
  <c r="Y26" i="99"/>
  <c r="AE31" i="40"/>
  <c r="AE31" i="115"/>
  <c r="AE31" i="77"/>
  <c r="AE31" i="29"/>
  <c r="AE31" i="21"/>
  <c r="AE31" i="104"/>
  <c r="AE31" i="114"/>
  <c r="AE31" i="99"/>
  <c r="AK36" i="40"/>
  <c r="AK36" i="115"/>
  <c r="AK36" i="77"/>
  <c r="AK36" i="29"/>
  <c r="AK36" i="21"/>
  <c r="AK36" i="114"/>
  <c r="AK36" i="104"/>
  <c r="AK36" i="99"/>
  <c r="AK31" i="40"/>
  <c r="AK31" i="115"/>
  <c r="AK31" i="77"/>
  <c r="AK31" i="29"/>
  <c r="AK31" i="21"/>
  <c r="AK31" i="104"/>
  <c r="AK31" i="114"/>
  <c r="AK31" i="99"/>
  <c r="AJ43" i="21"/>
  <c r="AJ43" i="104"/>
  <c r="AJ43" i="114"/>
  <c r="AJ43" i="99"/>
  <c r="Y31" i="40"/>
  <c r="Y31" i="115"/>
  <c r="Y31" i="77"/>
  <c r="Y31" i="29"/>
  <c r="Y31" i="21"/>
  <c r="Y31" i="104"/>
  <c r="Y31" i="114"/>
  <c r="Y31" i="99"/>
  <c r="AI43" i="21"/>
  <c r="AI43" i="104"/>
  <c r="AI43" i="114"/>
  <c r="AI43" i="99"/>
  <c r="AO36" i="40"/>
  <c r="AO36" i="115"/>
  <c r="AO36" i="77"/>
  <c r="AO36" i="29"/>
  <c r="AO36" i="21"/>
  <c r="AO36" i="104"/>
  <c r="AO36" i="114"/>
  <c r="AO36" i="99"/>
  <c r="AI31" i="40"/>
  <c r="AI31" i="115"/>
  <c r="AI31" i="77"/>
  <c r="AI31" i="29"/>
  <c r="AI31" i="21"/>
  <c r="AI31" i="104"/>
  <c r="AI31" i="114"/>
  <c r="AI31" i="99"/>
  <c r="AJ31" i="40"/>
  <c r="AJ31" i="115"/>
  <c r="AJ31" i="77"/>
  <c r="AJ31" i="29"/>
  <c r="AJ31" i="21"/>
  <c r="AJ31" i="104"/>
  <c r="AJ31" i="114"/>
  <c r="AJ31" i="99"/>
  <c r="AO43" i="21"/>
  <c r="AO43" i="104"/>
  <c r="AO43" i="114"/>
  <c r="AO43" i="99"/>
  <c r="AI26" i="40"/>
  <c r="AI26" i="115"/>
  <c r="AI26" i="77"/>
  <c r="AI26" i="29"/>
  <c r="AI26" i="21"/>
  <c r="AI26" i="104"/>
  <c r="AI26" i="114"/>
  <c r="AI26" i="99"/>
  <c r="AJ36" i="40"/>
  <c r="AJ36" i="115"/>
  <c r="AJ36" i="77"/>
  <c r="AJ36" i="29"/>
  <c r="AJ36" i="21"/>
  <c r="AJ36" i="104"/>
  <c r="AJ36" i="114"/>
  <c r="AJ36" i="99"/>
  <c r="G44" i="2"/>
  <c r="K43" i="21"/>
  <c r="K43" i="114"/>
  <c r="K43" i="99"/>
  <c r="K43" i="104"/>
  <c r="K36" i="21"/>
  <c r="K36" i="104"/>
  <c r="K36" i="99"/>
  <c r="K36" i="114"/>
  <c r="K26" i="21"/>
  <c r="K26" i="114"/>
  <c r="K26" i="99"/>
  <c r="K26" i="104"/>
  <c r="K31" i="21"/>
  <c r="K31" i="99"/>
  <c r="K31" i="114"/>
  <c r="K31" i="104"/>
  <c r="AN27" i="2"/>
  <c r="AO44" i="2"/>
  <c r="E27" i="2"/>
  <c r="H37" i="2"/>
  <c r="AO32" i="2"/>
  <c r="G32" i="2"/>
  <c r="AJ32" i="2"/>
  <c r="AI27" i="2"/>
  <c r="Y27" i="2"/>
  <c r="AI32" i="2"/>
  <c r="AE37" i="2"/>
  <c r="H32" i="2"/>
  <c r="AO37" i="2"/>
  <c r="E32" i="2"/>
  <c r="AM32" i="2"/>
  <c r="AM27" i="2"/>
  <c r="AK44" i="2"/>
  <c r="F27" i="2"/>
  <c r="AE27" i="2"/>
  <c r="G37" i="2"/>
  <c r="E37" i="2"/>
  <c r="D44" i="2"/>
  <c r="H44" i="2"/>
  <c r="D38" i="2"/>
  <c r="AJ44" i="2"/>
  <c r="Y32" i="2"/>
  <c r="K27" i="2"/>
  <c r="AN44" i="2"/>
  <c r="AE45" i="2"/>
  <c r="AK37" i="2"/>
  <c r="K44" i="2"/>
  <c r="AN38" i="2"/>
  <c r="AO45" i="2"/>
  <c r="H27" i="2"/>
  <c r="F32" i="2"/>
  <c r="K32" i="2"/>
  <c r="AK27" i="2"/>
  <c r="D27" i="2"/>
  <c r="F44" i="2"/>
  <c r="F37" i="2"/>
  <c r="AM37" i="2"/>
  <c r="AO27" i="2"/>
  <c r="AN32" i="2"/>
  <c r="Y44" i="2"/>
  <c r="E44" i="2"/>
  <c r="AJ38" i="2"/>
  <c r="Y37" i="2"/>
  <c r="AK32" i="2"/>
  <c r="AM44" i="2"/>
  <c r="K37" i="2"/>
  <c r="AI44" i="2"/>
  <c r="AJ27" i="2"/>
  <c r="AI37" i="2"/>
  <c r="F44" i="21" l="1"/>
  <c r="F44" i="104"/>
  <c r="F44" i="114"/>
  <c r="F44" i="99"/>
  <c r="H44" i="21"/>
  <c r="H44" i="104"/>
  <c r="H44" i="114"/>
  <c r="H44" i="99"/>
  <c r="K37" i="40"/>
  <c r="K37" i="115"/>
  <c r="K37" i="77"/>
  <c r="K37" i="29"/>
  <c r="D27" i="40"/>
  <c r="D27" i="115"/>
  <c r="D27" i="77"/>
  <c r="D27" i="29"/>
  <c r="D27" i="21"/>
  <c r="D27" i="104"/>
  <c r="D27" i="114"/>
  <c r="D27" i="99"/>
  <c r="H27" i="40"/>
  <c r="H27" i="115"/>
  <c r="H27" i="29"/>
  <c r="H27" i="21"/>
  <c r="H27" i="77"/>
  <c r="H27" i="104"/>
  <c r="H27" i="114"/>
  <c r="H27" i="99"/>
  <c r="D44" i="21"/>
  <c r="D44" i="104"/>
  <c r="D44" i="114"/>
  <c r="D44" i="99"/>
  <c r="F27" i="40"/>
  <c r="F27" i="115"/>
  <c r="F27" i="77"/>
  <c r="F27" i="29"/>
  <c r="F27" i="21"/>
  <c r="F27" i="104"/>
  <c r="F27" i="99"/>
  <c r="F27" i="114"/>
  <c r="E32" i="40"/>
  <c r="E32" i="115"/>
  <c r="E32" i="77"/>
  <c r="E32" i="29"/>
  <c r="E32" i="21"/>
  <c r="E32" i="104"/>
  <c r="E32" i="114"/>
  <c r="E32" i="99"/>
  <c r="G32" i="40"/>
  <c r="G32" i="115"/>
  <c r="G32" i="77"/>
  <c r="G32" i="29"/>
  <c r="G32" i="21"/>
  <c r="G32" i="104"/>
  <c r="G32" i="99"/>
  <c r="G32" i="114"/>
  <c r="D32" i="40"/>
  <c r="D32" i="115"/>
  <c r="D32" i="29"/>
  <c r="D32" i="21"/>
  <c r="D32" i="77"/>
  <c r="D32" i="104"/>
  <c r="D32" i="114"/>
  <c r="D32" i="99"/>
  <c r="E44" i="21"/>
  <c r="E44" i="104"/>
  <c r="E44" i="114"/>
  <c r="E44" i="99"/>
  <c r="E37" i="40"/>
  <c r="E37" i="115"/>
  <c r="E37" i="77"/>
  <c r="E37" i="29"/>
  <c r="E37" i="104"/>
  <c r="E37" i="21"/>
  <c r="E37" i="114"/>
  <c r="E37" i="99"/>
  <c r="D37" i="40"/>
  <c r="D37" i="115"/>
  <c r="D37" i="77"/>
  <c r="D37" i="29"/>
  <c r="D37" i="104"/>
  <c r="D37" i="21"/>
  <c r="D37" i="114"/>
  <c r="D37" i="99"/>
  <c r="F32" i="40"/>
  <c r="F32" i="115"/>
  <c r="F32" i="29"/>
  <c r="F32" i="21"/>
  <c r="F32" i="77"/>
  <c r="F32" i="104"/>
  <c r="F32" i="99"/>
  <c r="F32" i="114"/>
  <c r="K27" i="40"/>
  <c r="K27" i="115"/>
  <c r="K27" i="77"/>
  <c r="K27" i="29"/>
  <c r="E27" i="40"/>
  <c r="E27" i="115"/>
  <c r="E27" i="77"/>
  <c r="E27" i="29"/>
  <c r="E27" i="21"/>
  <c r="E27" i="104"/>
  <c r="E27" i="114"/>
  <c r="E27" i="99"/>
  <c r="F37" i="40"/>
  <c r="F37" i="115"/>
  <c r="F37" i="77"/>
  <c r="F37" i="29"/>
  <c r="F37" i="21"/>
  <c r="F37" i="104"/>
  <c r="F37" i="99"/>
  <c r="F37" i="114"/>
  <c r="K32" i="40"/>
  <c r="K32" i="115"/>
  <c r="K32" i="77"/>
  <c r="K32" i="29"/>
  <c r="D38" i="40"/>
  <c r="D38" i="115"/>
  <c r="D38" i="29"/>
  <c r="D38" i="77"/>
  <c r="D38" i="21"/>
  <c r="D38" i="104"/>
  <c r="D38" i="99"/>
  <c r="D38" i="114"/>
  <c r="G37" i="40"/>
  <c r="G37" i="115"/>
  <c r="G37" i="77"/>
  <c r="G37" i="29"/>
  <c r="G37" i="21"/>
  <c r="G37" i="104"/>
  <c r="G37" i="99"/>
  <c r="G37" i="114"/>
  <c r="H32" i="40"/>
  <c r="H32" i="115"/>
  <c r="H32" i="29"/>
  <c r="H32" i="21"/>
  <c r="H32" i="77"/>
  <c r="H32" i="104"/>
  <c r="H32" i="114"/>
  <c r="H32" i="99"/>
  <c r="H37" i="40"/>
  <c r="H37" i="115"/>
  <c r="H37" i="29"/>
  <c r="H37" i="77"/>
  <c r="H37" i="21"/>
  <c r="H37" i="104"/>
  <c r="H37" i="114"/>
  <c r="H37" i="99"/>
  <c r="G44" i="21"/>
  <c r="G44" i="104"/>
  <c r="G44" i="114"/>
  <c r="G44" i="99"/>
  <c r="G27" i="40"/>
  <c r="G27" i="115"/>
  <c r="G27" i="77"/>
  <c r="G27" i="29"/>
  <c r="G27" i="21"/>
  <c r="G27" i="104"/>
  <c r="G27" i="114"/>
  <c r="G27" i="99"/>
  <c r="AI37" i="40"/>
  <c r="AI37" i="115"/>
  <c r="AI37" i="77"/>
  <c r="AI37" i="29"/>
  <c r="AI37" i="21"/>
  <c r="AI37" i="104"/>
  <c r="AI37" i="114"/>
  <c r="AI37" i="99"/>
  <c r="AO45" i="21"/>
  <c r="AO45" i="104"/>
  <c r="AO45" i="114"/>
  <c r="AO45" i="99"/>
  <c r="AJ27" i="40"/>
  <c r="AJ27" i="115"/>
  <c r="AJ27" i="77"/>
  <c r="AJ27" i="29"/>
  <c r="AJ27" i="21"/>
  <c r="AJ27" i="104"/>
  <c r="AJ27" i="114"/>
  <c r="AJ27" i="99"/>
  <c r="AI44" i="21"/>
  <c r="AI44" i="104"/>
  <c r="AI44" i="114"/>
  <c r="AI44" i="99"/>
  <c r="AK32" i="40"/>
  <c r="AK32" i="115"/>
  <c r="AK32" i="29"/>
  <c r="AK32" i="77"/>
  <c r="AK32" i="21"/>
  <c r="AK32" i="104"/>
  <c r="AK32" i="114"/>
  <c r="AK32" i="99"/>
  <c r="Y44" i="21"/>
  <c r="Y44" i="104"/>
  <c r="Y44" i="114"/>
  <c r="Y44" i="99"/>
  <c r="AE27" i="40"/>
  <c r="AE27" i="115"/>
  <c r="AE27" i="77"/>
  <c r="AE27" i="29"/>
  <c r="AE27" i="21"/>
  <c r="AE27" i="104"/>
  <c r="AE27" i="114"/>
  <c r="AE27" i="99"/>
  <c r="AM27" i="40"/>
  <c r="AM27" i="115"/>
  <c r="AM27" i="77"/>
  <c r="AM27" i="29"/>
  <c r="AM27" i="21"/>
  <c r="AM27" i="104"/>
  <c r="AM27" i="114"/>
  <c r="AM27" i="99"/>
  <c r="AN27" i="40"/>
  <c r="AN27" i="115"/>
  <c r="AN27" i="77"/>
  <c r="AN27" i="29"/>
  <c r="AN27" i="21"/>
  <c r="AN27" i="104"/>
  <c r="AN27" i="114"/>
  <c r="AN27" i="99"/>
  <c r="AE45" i="21"/>
  <c r="AE45" i="104"/>
  <c r="AE45" i="114"/>
  <c r="AE45" i="99"/>
  <c r="Y37" i="40"/>
  <c r="Y37" i="115"/>
  <c r="Y37" i="77"/>
  <c r="Y37" i="29"/>
  <c r="Y37" i="21"/>
  <c r="Y37" i="104"/>
  <c r="Y37" i="114"/>
  <c r="Y37" i="99"/>
  <c r="AN32" i="40"/>
  <c r="AN32" i="115"/>
  <c r="AN32" i="77"/>
  <c r="AN32" i="21"/>
  <c r="AN32" i="29"/>
  <c r="AN32" i="104"/>
  <c r="AN32" i="114"/>
  <c r="AN32" i="99"/>
  <c r="AK37" i="40"/>
  <c r="AK37" i="115"/>
  <c r="AK37" i="77"/>
  <c r="AK37" i="29"/>
  <c r="AK37" i="21"/>
  <c r="AK37" i="104"/>
  <c r="AK37" i="114"/>
  <c r="AK37" i="99"/>
  <c r="Y32" i="40"/>
  <c r="Y32" i="115"/>
  <c r="Y32" i="77"/>
  <c r="Y32" i="29"/>
  <c r="Y32" i="21"/>
  <c r="Y32" i="104"/>
  <c r="Y32" i="114"/>
  <c r="Y32" i="99"/>
  <c r="AM32" i="40"/>
  <c r="AM32" i="115"/>
  <c r="AM32" i="77"/>
  <c r="AM32" i="29"/>
  <c r="AM32" i="21"/>
  <c r="AM32" i="104"/>
  <c r="AM32" i="114"/>
  <c r="AM32" i="99"/>
  <c r="AE37" i="40"/>
  <c r="AE37" i="115"/>
  <c r="AE37" i="77"/>
  <c r="AE37" i="29"/>
  <c r="AE37" i="21"/>
  <c r="AE37" i="104"/>
  <c r="AE37" i="114"/>
  <c r="AE37" i="99"/>
  <c r="AO44" i="21"/>
  <c r="AO44" i="104"/>
  <c r="AO44" i="114"/>
  <c r="AO44" i="99"/>
  <c r="AO27" i="40"/>
  <c r="AO27" i="115"/>
  <c r="AO27" i="77"/>
  <c r="AO27" i="29"/>
  <c r="AO27" i="21"/>
  <c r="AO27" i="104"/>
  <c r="AO27" i="114"/>
  <c r="AO27" i="99"/>
  <c r="AK27" i="40"/>
  <c r="AK27" i="115"/>
  <c r="AK27" i="77"/>
  <c r="AK27" i="29"/>
  <c r="AK27" i="21"/>
  <c r="AK27" i="104"/>
  <c r="AK27" i="114"/>
  <c r="AK27" i="99"/>
  <c r="AJ44" i="21"/>
  <c r="AJ44" i="104"/>
  <c r="AJ44" i="114"/>
  <c r="AJ44" i="99"/>
  <c r="AK44" i="21"/>
  <c r="AK44" i="104"/>
  <c r="AK44" i="114"/>
  <c r="AK44" i="99"/>
  <c r="AI32" i="40"/>
  <c r="AI32" i="115"/>
  <c r="AI32" i="77"/>
  <c r="AI32" i="29"/>
  <c r="AI32" i="21"/>
  <c r="AI32" i="104"/>
  <c r="AI32" i="114"/>
  <c r="AI32" i="99"/>
  <c r="AI27" i="40"/>
  <c r="AI27" i="115"/>
  <c r="AI27" i="77"/>
  <c r="AI27" i="29"/>
  <c r="AI27" i="21"/>
  <c r="AI27" i="104"/>
  <c r="AI27" i="114"/>
  <c r="AI27" i="99"/>
  <c r="AJ38" i="40"/>
  <c r="AJ38" i="115"/>
  <c r="AJ38" i="77"/>
  <c r="AJ38" i="29"/>
  <c r="AJ38" i="21"/>
  <c r="AJ38" i="104"/>
  <c r="AJ38" i="114"/>
  <c r="AJ38" i="99"/>
  <c r="AM44" i="21"/>
  <c r="AM44" i="104"/>
  <c r="AM44" i="114"/>
  <c r="AM44" i="99"/>
  <c r="AM37" i="40"/>
  <c r="AM37" i="115"/>
  <c r="AM37" i="77"/>
  <c r="AM37" i="29"/>
  <c r="AM37" i="21"/>
  <c r="AM37" i="104"/>
  <c r="AM37" i="114"/>
  <c r="AM37" i="99"/>
  <c r="AN38" i="40"/>
  <c r="AN38" i="115"/>
  <c r="AN38" i="77"/>
  <c r="AN38" i="29"/>
  <c r="AN38" i="21"/>
  <c r="AN38" i="104"/>
  <c r="AN38" i="114"/>
  <c r="AN38" i="99"/>
  <c r="AN44" i="21"/>
  <c r="AN44" i="104"/>
  <c r="AN44" i="114"/>
  <c r="AN44" i="99"/>
  <c r="AO37" i="40"/>
  <c r="AO37" i="115"/>
  <c r="AO37" i="77"/>
  <c r="AO37" i="29"/>
  <c r="AO37" i="21"/>
  <c r="AO37" i="104"/>
  <c r="AO37" i="114"/>
  <c r="AO37" i="99"/>
  <c r="Y27" i="40"/>
  <c r="Y27" i="115"/>
  <c r="Y27" i="77"/>
  <c r="Y27" i="29"/>
  <c r="Y27" i="21"/>
  <c r="Y27" i="104"/>
  <c r="Y27" i="114"/>
  <c r="Y27" i="99"/>
  <c r="AJ32" i="40"/>
  <c r="AJ32" i="115"/>
  <c r="AJ32" i="77"/>
  <c r="AJ32" i="29"/>
  <c r="AJ32" i="21"/>
  <c r="AJ32" i="104"/>
  <c r="AJ32" i="114"/>
  <c r="AJ32" i="99"/>
  <c r="AO32" i="40"/>
  <c r="AO32" i="115"/>
  <c r="AO32" i="77"/>
  <c r="AO32" i="29"/>
  <c r="AO32" i="21"/>
  <c r="AO32" i="104"/>
  <c r="AO32" i="114"/>
  <c r="AO32" i="99"/>
  <c r="G45" i="2"/>
  <c r="K44" i="21"/>
  <c r="K44" i="104"/>
  <c r="K44" i="99"/>
  <c r="K44" i="114"/>
  <c r="K32" i="21"/>
  <c r="K32" i="104"/>
  <c r="K32" i="99"/>
  <c r="K32" i="114"/>
  <c r="K27" i="21"/>
  <c r="K27" i="99"/>
  <c r="K27" i="114"/>
  <c r="K27" i="104"/>
  <c r="K37" i="21"/>
  <c r="K37" i="99"/>
  <c r="K37" i="114"/>
  <c r="K37" i="104"/>
  <c r="H38" i="2"/>
  <c r="AO38" i="2"/>
  <c r="AE38" i="2"/>
  <c r="Y45" i="2"/>
  <c r="H45" i="2"/>
  <c r="AI38" i="2"/>
  <c r="F38" i="2"/>
  <c r="F45" i="2"/>
  <c r="AN45" i="2"/>
  <c r="G38" i="2"/>
  <c r="K45" i="2"/>
  <c r="AI45" i="2"/>
  <c r="K38" i="2"/>
  <c r="AJ39" i="2"/>
  <c r="AJ45" i="2"/>
  <c r="D39" i="2"/>
  <c r="E38" i="2"/>
  <c r="G46" i="2"/>
  <c r="AO46" i="2"/>
  <c r="AK38" i="2"/>
  <c r="AM45" i="2"/>
  <c r="Y38" i="2"/>
  <c r="E45" i="2"/>
  <c r="AM38" i="2"/>
  <c r="AN39" i="2"/>
  <c r="AE46" i="2"/>
  <c r="D45" i="2"/>
  <c r="AK45" i="2"/>
  <c r="D39" i="40" l="1"/>
  <c r="D39" i="115"/>
  <c r="D39" i="29"/>
  <c r="D39" i="77"/>
  <c r="D39" i="104"/>
  <c r="D39" i="21"/>
  <c r="D39" i="114"/>
  <c r="D39" i="99"/>
  <c r="F45" i="104"/>
  <c r="F45" i="21"/>
  <c r="F45" i="114"/>
  <c r="F45" i="99"/>
  <c r="G45" i="21"/>
  <c r="G45" i="104"/>
  <c r="G45" i="114"/>
  <c r="G45" i="99"/>
  <c r="H45" i="21"/>
  <c r="H45" i="104"/>
  <c r="H45" i="99"/>
  <c r="H45" i="114"/>
  <c r="D45" i="21"/>
  <c r="D45" i="104"/>
  <c r="D45" i="99"/>
  <c r="D45" i="114"/>
  <c r="E45" i="21"/>
  <c r="E45" i="104"/>
  <c r="E45" i="114"/>
  <c r="E45" i="99"/>
  <c r="F38" i="40"/>
  <c r="F38" i="115"/>
  <c r="F38" i="29"/>
  <c r="F38" i="77"/>
  <c r="F38" i="21"/>
  <c r="F38" i="104"/>
  <c r="F38" i="99"/>
  <c r="F38" i="114"/>
  <c r="E38" i="40"/>
  <c r="E38" i="115"/>
  <c r="E38" i="77"/>
  <c r="E38" i="29"/>
  <c r="E38" i="21"/>
  <c r="E38" i="104"/>
  <c r="E38" i="99"/>
  <c r="E38" i="114"/>
  <c r="K38" i="40"/>
  <c r="K38" i="115"/>
  <c r="K38" i="77"/>
  <c r="K38" i="29"/>
  <c r="H38" i="40"/>
  <c r="H38" i="115"/>
  <c r="H38" i="77"/>
  <c r="H38" i="29"/>
  <c r="H38" i="21"/>
  <c r="H38" i="104"/>
  <c r="H38" i="99"/>
  <c r="H38" i="114"/>
  <c r="G46" i="21"/>
  <c r="G46" i="104"/>
  <c r="G46" i="99"/>
  <c r="G46" i="114"/>
  <c r="G38" i="40"/>
  <c r="G38" i="115"/>
  <c r="G38" i="77"/>
  <c r="G38" i="29"/>
  <c r="G38" i="21"/>
  <c r="G38" i="104"/>
  <c r="G38" i="114"/>
  <c r="G38" i="99"/>
  <c r="AM38" i="40"/>
  <c r="AM38" i="115"/>
  <c r="AM38" i="77"/>
  <c r="AM38" i="29"/>
  <c r="AM38" i="21"/>
  <c r="AM38" i="104"/>
  <c r="AM38" i="114"/>
  <c r="AM38" i="99"/>
  <c r="AK38" i="40"/>
  <c r="AK38" i="115"/>
  <c r="AK38" i="77"/>
  <c r="AK38" i="29"/>
  <c r="AK38" i="21"/>
  <c r="AK38" i="114"/>
  <c r="AK38" i="104"/>
  <c r="AK38" i="99"/>
  <c r="Y45" i="21"/>
  <c r="Y45" i="104"/>
  <c r="Y45" i="114"/>
  <c r="Y45" i="99"/>
  <c r="Y38" i="40"/>
  <c r="Y38" i="77"/>
  <c r="Y38" i="115"/>
  <c r="Y38" i="29"/>
  <c r="Y38" i="21"/>
  <c r="Y38" i="104"/>
  <c r="Y38" i="114"/>
  <c r="Y38" i="99"/>
  <c r="AE46" i="21"/>
  <c r="AE46" i="104"/>
  <c r="AE46" i="114"/>
  <c r="AE46" i="99"/>
  <c r="AO46" i="21"/>
  <c r="AO46" i="104"/>
  <c r="AO46" i="114"/>
  <c r="AO46" i="99"/>
  <c r="AJ45" i="21"/>
  <c r="AJ45" i="104"/>
  <c r="AJ45" i="114"/>
  <c r="AJ45" i="99"/>
  <c r="AI45" i="21"/>
  <c r="AI45" i="104"/>
  <c r="AI45" i="114"/>
  <c r="AI45" i="99"/>
  <c r="AN45" i="21"/>
  <c r="AN45" i="104"/>
  <c r="AN45" i="114"/>
  <c r="AN45" i="99"/>
  <c r="AI38" i="40"/>
  <c r="AI38" i="115"/>
  <c r="AI38" i="77"/>
  <c r="AI38" i="29"/>
  <c r="AI38" i="21"/>
  <c r="AI38" i="104"/>
  <c r="AI38" i="114"/>
  <c r="AI38" i="99"/>
  <c r="AE38" i="40"/>
  <c r="AE38" i="115"/>
  <c r="AE38" i="77"/>
  <c r="AE38" i="29"/>
  <c r="AE38" i="21"/>
  <c r="AE38" i="104"/>
  <c r="AE38" i="114"/>
  <c r="AE38" i="99"/>
  <c r="AN39" i="40"/>
  <c r="AN39" i="115"/>
  <c r="AN39" i="77"/>
  <c r="AN39" i="29"/>
  <c r="AN39" i="21"/>
  <c r="AN39" i="104"/>
  <c r="AN39" i="114"/>
  <c r="AN39" i="99"/>
  <c r="AO38" i="40"/>
  <c r="AO38" i="77"/>
  <c r="AO38" i="115"/>
  <c r="AO38" i="29"/>
  <c r="AO38" i="21"/>
  <c r="AO38" i="104"/>
  <c r="AO38" i="114"/>
  <c r="AO38" i="99"/>
  <c r="AK45" i="21"/>
  <c r="AK45" i="104"/>
  <c r="AK45" i="114"/>
  <c r="AK45" i="99"/>
  <c r="AM45" i="21"/>
  <c r="AM45" i="104"/>
  <c r="AM45" i="114"/>
  <c r="AM45" i="99"/>
  <c r="AJ39" i="40"/>
  <c r="AJ39" i="115"/>
  <c r="AJ39" i="77"/>
  <c r="AJ39" i="21"/>
  <c r="AJ39" i="29"/>
  <c r="AJ39" i="104"/>
  <c r="AJ39" i="114"/>
  <c r="AJ39" i="99"/>
  <c r="H39" i="2"/>
  <c r="K38" i="21"/>
  <c r="K38" i="114"/>
  <c r="K38" i="99"/>
  <c r="K38" i="104"/>
  <c r="K45" i="21"/>
  <c r="K45" i="104"/>
  <c r="K45" i="99"/>
  <c r="K45" i="114"/>
  <c r="AE39" i="2"/>
  <c r="AO39" i="2"/>
  <c r="G47" i="2"/>
  <c r="AI46" i="2"/>
  <c r="AK46" i="2"/>
  <c r="AM39" i="2"/>
  <c r="E46" i="2"/>
  <c r="AK39" i="2"/>
  <c r="E39" i="2"/>
  <c r="AJ46" i="2"/>
  <c r="K46" i="2"/>
  <c r="F46" i="2"/>
  <c r="AE47" i="2"/>
  <c r="D46" i="2"/>
  <c r="Y39" i="2"/>
  <c r="AM46" i="2"/>
  <c r="AO47" i="2"/>
  <c r="K39" i="2"/>
  <c r="AN46" i="2"/>
  <c r="AI39" i="2"/>
  <c r="Y46" i="2"/>
  <c r="G39" i="2"/>
  <c r="F39" i="2"/>
  <c r="H46" i="2"/>
  <c r="H39" i="40" l="1"/>
  <c r="H39" i="115"/>
  <c r="H39" i="29"/>
  <c r="H39" i="77"/>
  <c r="H39" i="104"/>
  <c r="H39" i="21"/>
  <c r="H39" i="114"/>
  <c r="H39" i="99"/>
  <c r="E39" i="40"/>
  <c r="E39" i="115"/>
  <c r="E39" i="77"/>
  <c r="E39" i="29"/>
  <c r="E39" i="21"/>
  <c r="E39" i="104"/>
  <c r="E39" i="114"/>
  <c r="E39" i="99"/>
  <c r="F39" i="40"/>
  <c r="F39" i="115"/>
  <c r="F39" i="77"/>
  <c r="F39" i="29"/>
  <c r="F39" i="21"/>
  <c r="F39" i="104"/>
  <c r="F39" i="114"/>
  <c r="F39" i="99"/>
  <c r="E46" i="104"/>
  <c r="E46" i="21"/>
  <c r="E46" i="114"/>
  <c r="E46" i="99"/>
  <c r="G47" i="21"/>
  <c r="G47" i="104"/>
  <c r="G47" i="114"/>
  <c r="G47" i="99"/>
  <c r="H46" i="21"/>
  <c r="H46" i="104"/>
  <c r="H46" i="114"/>
  <c r="H46" i="99"/>
  <c r="F46" i="21"/>
  <c r="F46" i="104"/>
  <c r="F46" i="99"/>
  <c r="F46" i="114"/>
  <c r="G39" i="40"/>
  <c r="G39" i="115"/>
  <c r="G39" i="77"/>
  <c r="G39" i="29"/>
  <c r="G39" i="21"/>
  <c r="G39" i="104"/>
  <c r="G39" i="114"/>
  <c r="G39" i="99"/>
  <c r="K39" i="40"/>
  <c r="K39" i="115"/>
  <c r="K39" i="77"/>
  <c r="K39" i="29"/>
  <c r="D46" i="104"/>
  <c r="D46" i="21"/>
  <c r="D46" i="114"/>
  <c r="D46" i="99"/>
  <c r="Y39" i="40"/>
  <c r="Y39" i="115"/>
  <c r="Y39" i="77"/>
  <c r="Y39" i="29"/>
  <c r="Y39" i="21"/>
  <c r="Y39" i="104"/>
  <c r="Y39" i="114"/>
  <c r="Y39" i="99"/>
  <c r="AK39" i="40"/>
  <c r="AK39" i="115"/>
  <c r="AK39" i="77"/>
  <c r="AK39" i="29"/>
  <c r="AK39" i="21"/>
  <c r="AK39" i="104"/>
  <c r="AK39" i="114"/>
  <c r="AK39" i="99"/>
  <c r="AK46" i="21"/>
  <c r="AK46" i="104"/>
  <c r="AK46" i="114"/>
  <c r="AK46" i="99"/>
  <c r="AO39" i="40"/>
  <c r="AO39" i="115"/>
  <c r="AO39" i="77"/>
  <c r="AO39" i="29"/>
  <c r="AO39" i="21"/>
  <c r="AO39" i="104"/>
  <c r="AO39" i="114"/>
  <c r="AO39" i="99"/>
  <c r="AN46" i="21"/>
  <c r="AN46" i="104"/>
  <c r="AN46" i="114"/>
  <c r="AN46" i="99"/>
  <c r="Y46" i="21"/>
  <c r="Y46" i="104"/>
  <c r="Y46" i="114"/>
  <c r="Y46" i="99"/>
  <c r="AO47" i="21"/>
  <c r="AO47" i="104"/>
  <c r="AO47" i="114"/>
  <c r="AO47" i="99"/>
  <c r="AE47" i="21"/>
  <c r="AE47" i="104"/>
  <c r="AE47" i="114"/>
  <c r="AE47" i="99"/>
  <c r="AE39" i="40"/>
  <c r="AE39" i="77"/>
  <c r="AE39" i="115"/>
  <c r="AE39" i="29"/>
  <c r="AE39" i="21"/>
  <c r="AE39" i="104"/>
  <c r="AE39" i="114"/>
  <c r="AE39" i="99"/>
  <c r="AI39" i="40"/>
  <c r="AI39" i="115"/>
  <c r="AI39" i="77"/>
  <c r="AI39" i="29"/>
  <c r="AI39" i="21"/>
  <c r="AI39" i="104"/>
  <c r="AI39" i="114"/>
  <c r="AI39" i="99"/>
  <c r="AM46" i="21"/>
  <c r="AM46" i="104"/>
  <c r="AM46" i="114"/>
  <c r="AM46" i="99"/>
  <c r="AJ46" i="21"/>
  <c r="AJ46" i="104"/>
  <c r="AJ46" i="114"/>
  <c r="AJ46" i="99"/>
  <c r="AM39" i="40"/>
  <c r="AM39" i="77"/>
  <c r="AM39" i="115"/>
  <c r="AM39" i="29"/>
  <c r="AM39" i="21"/>
  <c r="AM39" i="104"/>
  <c r="AM39" i="114"/>
  <c r="AM39" i="99"/>
  <c r="AI46" i="21"/>
  <c r="AI46" i="104"/>
  <c r="AI46" i="114"/>
  <c r="AI46" i="99"/>
  <c r="K39" i="21"/>
  <c r="K39" i="99"/>
  <c r="K39" i="114"/>
  <c r="K39" i="104"/>
  <c r="K46" i="21"/>
  <c r="K46" i="114"/>
  <c r="K46" i="99"/>
  <c r="K46" i="104"/>
  <c r="K47" i="2"/>
  <c r="E47" i="2"/>
  <c r="AK47" i="2"/>
  <c r="AI47" i="2"/>
  <c r="AN47" i="2"/>
  <c r="AD48" i="2"/>
  <c r="AO48" i="2"/>
  <c r="D47" i="2"/>
  <c r="F47" i="2"/>
  <c r="AJ47" i="2"/>
  <c r="AC48" i="2"/>
  <c r="AA48" i="2"/>
  <c r="H47" i="2"/>
  <c r="Y47" i="2"/>
  <c r="AM47" i="2"/>
  <c r="AE48" i="2"/>
  <c r="G48" i="2"/>
  <c r="G48" i="21" l="1"/>
  <c r="G48" i="114"/>
  <c r="G48" i="99"/>
  <c r="G48" i="104"/>
  <c r="H47" i="21"/>
  <c r="H47" i="104"/>
  <c r="H47" i="99"/>
  <c r="H47" i="114"/>
  <c r="D47" i="21"/>
  <c r="D47" i="104"/>
  <c r="D47" i="99"/>
  <c r="D47" i="114"/>
  <c r="E47" i="21"/>
  <c r="E47" i="99"/>
  <c r="E47" i="104"/>
  <c r="E47" i="114"/>
  <c r="F47" i="21"/>
  <c r="F47" i="104"/>
  <c r="F47" i="99"/>
  <c r="F47" i="114"/>
  <c r="AJ47" i="21"/>
  <c r="AJ47" i="114"/>
  <c r="AJ47" i="104"/>
  <c r="AJ47" i="99"/>
  <c r="AD48" i="21"/>
  <c r="AD48" i="104"/>
  <c r="AD48" i="114"/>
  <c r="AD48" i="99"/>
  <c r="AK47" i="21"/>
  <c r="AK47" i="104"/>
  <c r="AK47" i="114"/>
  <c r="AK47" i="99"/>
  <c r="AM47" i="21"/>
  <c r="AM47" i="104"/>
  <c r="AM47" i="114"/>
  <c r="AM47" i="99"/>
  <c r="AC48" i="21"/>
  <c r="AC48" i="114"/>
  <c r="AC48" i="104"/>
  <c r="AC48" i="99"/>
  <c r="AI47" i="21"/>
  <c r="AI47" i="114"/>
  <c r="AI47" i="104"/>
  <c r="AI47" i="99"/>
  <c r="Y47" i="21"/>
  <c r="Y47" i="104"/>
  <c r="Y47" i="114"/>
  <c r="Y47" i="99"/>
  <c r="AO48" i="21"/>
  <c r="AO48" i="104"/>
  <c r="AO48" i="114"/>
  <c r="AO48" i="99"/>
  <c r="AE48" i="21"/>
  <c r="AE48" i="104"/>
  <c r="AE48" i="114"/>
  <c r="AE48" i="99"/>
  <c r="AA48" i="21"/>
  <c r="AA48" i="104"/>
  <c r="AA48" i="114"/>
  <c r="AA48" i="99"/>
  <c r="AN47" i="21"/>
  <c r="AN47" i="104"/>
  <c r="AN47" i="114"/>
  <c r="AN47" i="99"/>
  <c r="K47" i="21"/>
  <c r="K47" i="114"/>
  <c r="K47" i="99"/>
  <c r="K47" i="104"/>
  <c r="AJ48" i="2"/>
  <c r="AB48" i="2"/>
  <c r="E48" i="2"/>
  <c r="Z48" i="2"/>
  <c r="D48" i="2"/>
  <c r="AI48" i="2"/>
  <c r="AK48" i="2"/>
  <c r="Y48" i="2"/>
  <c r="H48" i="2"/>
  <c r="F48" i="2"/>
  <c r="AM48" i="2"/>
  <c r="AN48" i="2"/>
  <c r="K48" i="2"/>
  <c r="E48" i="21" l="1"/>
  <c r="E48" i="104"/>
  <c r="E48" i="114"/>
  <c r="E48" i="99"/>
  <c r="F48" i="21"/>
  <c r="F48" i="104"/>
  <c r="F48" i="114"/>
  <c r="F48" i="99"/>
  <c r="H48" i="104"/>
  <c r="H48" i="21"/>
  <c r="H48" i="114"/>
  <c r="H48" i="99"/>
  <c r="D48" i="104"/>
  <c r="D48" i="21"/>
  <c r="D48" i="114"/>
  <c r="D48" i="99"/>
  <c r="AM48" i="21"/>
  <c r="AM48" i="104"/>
  <c r="AM48" i="114"/>
  <c r="AM48" i="99"/>
  <c r="AI48" i="21"/>
  <c r="AI48" i="104"/>
  <c r="AI48" i="114"/>
  <c r="AI48" i="99"/>
  <c r="AB48" i="21"/>
  <c r="AB48" i="104"/>
  <c r="AB48" i="114"/>
  <c r="AB48" i="99"/>
  <c r="AK48" i="21"/>
  <c r="AK48" i="114"/>
  <c r="AK48" i="104"/>
  <c r="AK48" i="99"/>
  <c r="AN48" i="21"/>
  <c r="AN48" i="104"/>
  <c r="AN48" i="114"/>
  <c r="AN48" i="99"/>
  <c r="Y48" i="21"/>
  <c r="Y48" i="104"/>
  <c r="Y48" i="114"/>
  <c r="Y48" i="99"/>
  <c r="Z48" i="21"/>
  <c r="Z48" i="104"/>
  <c r="Z48" i="114"/>
  <c r="Z48" i="99"/>
  <c r="AJ48" i="21"/>
  <c r="AJ48" i="104"/>
  <c r="AJ48" i="114"/>
  <c r="AJ48" i="99"/>
  <c r="K48" i="21"/>
  <c r="K48" i="104"/>
  <c r="K48" i="99"/>
  <c r="K48" i="114"/>
  <c r="C4" i="153"/>
  <c r="D4" i="153"/>
  <c r="B5" i="153"/>
  <c r="C5" i="153"/>
  <c r="B7" i="41"/>
  <c r="C7" i="41"/>
  <c r="D7" i="41"/>
  <c r="B7" i="38"/>
  <c r="C7" i="38"/>
  <c r="D7" i="38"/>
  <c r="B4" i="145"/>
  <c r="C4" i="145"/>
  <c r="D4" i="145"/>
  <c r="B5" i="145"/>
  <c r="C5" i="145"/>
  <c r="D5" i="145"/>
  <c r="B7" i="145"/>
  <c r="C7" i="145"/>
  <c r="D7" i="145"/>
  <c r="B4" i="127"/>
  <c r="C4" i="127"/>
  <c r="D4" i="127"/>
  <c r="B5" i="127"/>
  <c r="C5" i="127"/>
  <c r="D5" i="127"/>
  <c r="B7" i="127"/>
  <c r="C7" i="127"/>
  <c r="D7" i="127"/>
  <c r="B4" i="37"/>
  <c r="B4" i="41" s="1"/>
  <c r="C4" i="37"/>
  <c r="C4" i="41" s="1"/>
  <c r="D4" i="37"/>
  <c r="D4" i="41" s="1"/>
  <c r="B5" i="37"/>
  <c r="B5" i="41" s="1"/>
  <c r="C5" i="37"/>
  <c r="C5" i="38" s="1"/>
  <c r="D5" i="37"/>
  <c r="D5" i="41" s="1"/>
  <c r="B7" i="37"/>
  <c r="C7" i="37"/>
  <c r="D7" i="37"/>
  <c r="C5" i="41" l="1"/>
  <c r="B5" i="38"/>
  <c r="D4" i="38"/>
  <c r="C4" i="38"/>
  <c r="D5" i="38"/>
  <c r="B4" i="38"/>
  <c r="D5" i="152"/>
  <c r="D5" i="151"/>
  <c r="D5" i="153"/>
  <c r="D5" i="154"/>
  <c r="B4" i="153"/>
  <c r="B4" i="154"/>
  <c r="B4" i="152"/>
  <c r="B4" i="151"/>
  <c r="C5" i="151"/>
  <c r="C5" i="152"/>
  <c r="C5" i="154"/>
  <c r="B5" i="151"/>
  <c r="D4" i="151"/>
  <c r="B5" i="152"/>
  <c r="D4" i="152"/>
  <c r="B5" i="154"/>
  <c r="D4" i="154"/>
  <c r="C4" i="151"/>
  <c r="C4" i="152"/>
  <c r="C4" i="154"/>
  <c r="C10" i="41" l="1"/>
  <c r="C10" i="38"/>
  <c r="C10" i="145"/>
  <c r="C10" i="127"/>
  <c r="C10" i="37"/>
  <c r="D13" i="41"/>
  <c r="D13" i="38"/>
  <c r="D13" i="145"/>
  <c r="D13" i="127"/>
  <c r="D13" i="37"/>
  <c r="D8" i="41"/>
  <c r="D8" i="38"/>
  <c r="D8" i="145"/>
  <c r="D8" i="127"/>
  <c r="D8" i="37"/>
  <c r="C13" i="41"/>
  <c r="C13" i="38"/>
  <c r="C13" i="145"/>
  <c r="C13" i="127"/>
  <c r="C13" i="37"/>
  <c r="C8" i="41"/>
  <c r="C8" i="145"/>
  <c r="C8" i="37"/>
  <c r="C8" i="127"/>
  <c r="C8" i="38"/>
  <c r="D10" i="41"/>
  <c r="D10" i="38"/>
  <c r="D10" i="145"/>
  <c r="D10" i="127"/>
  <c r="D10" i="37"/>
  <c r="D14" i="41" l="1"/>
  <c r="D14" i="38"/>
  <c r="D14" i="145"/>
  <c r="D14" i="127"/>
  <c r="D14" i="37"/>
  <c r="D11" i="41"/>
  <c r="D11" i="38"/>
  <c r="D11" i="145"/>
  <c r="D11" i="127"/>
  <c r="D11" i="37"/>
  <c r="C14" i="38"/>
  <c r="C14" i="145"/>
  <c r="C14" i="127"/>
  <c r="C14" i="37"/>
  <c r="C14" i="41"/>
  <c r="C11" i="38"/>
  <c r="C11" i="145"/>
  <c r="C11" i="127"/>
  <c r="C11" i="37"/>
  <c r="C11" i="41"/>
  <c r="E5" i="151"/>
  <c r="E5" i="154" l="1"/>
  <c r="E5" i="153"/>
  <c r="E4" i="154"/>
  <c r="E4" i="153"/>
  <c r="E4" i="152"/>
  <c r="E4" i="151"/>
  <c r="E5" i="152"/>
  <c r="B13" i="41" l="1"/>
  <c r="B13" i="38"/>
  <c r="B13" i="145"/>
  <c r="B13" i="127"/>
  <c r="B13" i="37"/>
  <c r="B8" i="41"/>
  <c r="B8" i="38"/>
  <c r="B8" i="145"/>
  <c r="B8" i="127"/>
  <c r="B8" i="37"/>
  <c r="B10" i="41"/>
  <c r="B10" i="38"/>
  <c r="B10" i="145"/>
  <c r="B10" i="127"/>
  <c r="B10" i="37"/>
  <c r="B11" i="41" l="1"/>
  <c r="B11" i="38"/>
  <c r="B11" i="145"/>
  <c r="B11" i="127"/>
  <c r="B11" i="37"/>
  <c r="B14" i="41"/>
  <c r="B14" i="38"/>
  <c r="B14" i="145"/>
  <c r="B14" i="127"/>
  <c r="B14" i="37"/>
  <c r="E7" i="38" l="1"/>
  <c r="E7" i="41"/>
  <c r="E4" i="145"/>
  <c r="E5" i="145"/>
  <c r="E7" i="145"/>
  <c r="E4" i="127"/>
  <c r="E5" i="127"/>
  <c r="E7" i="127"/>
  <c r="E4" i="37"/>
  <c r="E5" i="37"/>
  <c r="E7" i="37"/>
  <c r="E5" i="41" l="1"/>
  <c r="E5" i="38"/>
  <c r="E4" i="41"/>
  <c r="E4" i="38"/>
  <c r="V41" i="40" l="1"/>
  <c r="W41" i="40"/>
  <c r="X41" i="40"/>
  <c r="Y41" i="40"/>
  <c r="Z41" i="40"/>
  <c r="V50" i="40"/>
  <c r="W50" i="40"/>
  <c r="X50" i="40"/>
  <c r="Y50" i="40"/>
  <c r="Z50" i="40"/>
  <c r="V51" i="40"/>
  <c r="W51" i="40"/>
  <c r="X51" i="40"/>
  <c r="Y51" i="40"/>
  <c r="Z51" i="40"/>
  <c r="V53" i="40"/>
  <c r="W53" i="40"/>
  <c r="X53" i="40"/>
  <c r="Y53" i="40"/>
  <c r="Z53" i="40"/>
  <c r="V54" i="40"/>
  <c r="W54" i="40"/>
  <c r="X54" i="40"/>
  <c r="Y54" i="40"/>
  <c r="Z54" i="40"/>
  <c r="V55" i="40"/>
  <c r="W55" i="40"/>
  <c r="X55" i="40"/>
  <c r="Y55" i="40"/>
  <c r="Z55" i="40"/>
  <c r="V56" i="40"/>
  <c r="W56" i="40"/>
  <c r="X56" i="40"/>
  <c r="Y56" i="40"/>
  <c r="Z56" i="40"/>
  <c r="V57" i="40"/>
  <c r="W57" i="40"/>
  <c r="X57" i="40"/>
  <c r="Y57" i="40"/>
  <c r="Z57" i="40"/>
  <c r="V58" i="40"/>
  <c r="W58" i="40"/>
  <c r="X58" i="40"/>
  <c r="Y58" i="40"/>
  <c r="Z58" i="40"/>
  <c r="E41" i="40"/>
  <c r="F41" i="40"/>
  <c r="G41" i="40"/>
  <c r="H41" i="40"/>
  <c r="I41" i="40"/>
  <c r="J41" i="40"/>
  <c r="K41" i="40"/>
  <c r="L41" i="40"/>
  <c r="M41" i="40"/>
  <c r="N41" i="40"/>
  <c r="O41" i="40"/>
  <c r="P41" i="40"/>
  <c r="Q41" i="40"/>
  <c r="R41" i="40"/>
  <c r="S41" i="40"/>
  <c r="T41" i="40"/>
  <c r="U41" i="40"/>
  <c r="D50" i="40"/>
  <c r="E50" i="40"/>
  <c r="F50" i="40"/>
  <c r="G50" i="40"/>
  <c r="H50" i="40"/>
  <c r="I50" i="40"/>
  <c r="J50" i="40"/>
  <c r="K50" i="40"/>
  <c r="L50" i="40"/>
  <c r="M50" i="40"/>
  <c r="N50" i="40"/>
  <c r="O50" i="40"/>
  <c r="P50" i="40"/>
  <c r="Q50" i="40"/>
  <c r="R50" i="40"/>
  <c r="S50" i="40"/>
  <c r="T50" i="40"/>
  <c r="U50" i="40"/>
  <c r="D51" i="40"/>
  <c r="E51" i="40"/>
  <c r="F51" i="40"/>
  <c r="G51" i="40"/>
  <c r="H51" i="40"/>
  <c r="I51" i="40"/>
  <c r="J51" i="40"/>
  <c r="K51" i="40"/>
  <c r="L51" i="40"/>
  <c r="M51" i="40"/>
  <c r="N51" i="40"/>
  <c r="O51" i="40"/>
  <c r="P51" i="40"/>
  <c r="Q51" i="40"/>
  <c r="R51" i="40"/>
  <c r="S51" i="40"/>
  <c r="T51" i="40"/>
  <c r="U51" i="40"/>
  <c r="D53" i="40"/>
  <c r="E53" i="40"/>
  <c r="F53" i="40"/>
  <c r="G53" i="40"/>
  <c r="H53" i="40"/>
  <c r="I53" i="40"/>
  <c r="J53" i="40"/>
  <c r="K53" i="40"/>
  <c r="L53" i="40"/>
  <c r="M53" i="40"/>
  <c r="N53" i="40"/>
  <c r="O53" i="40"/>
  <c r="P53" i="40"/>
  <c r="Q53" i="40"/>
  <c r="R53" i="40"/>
  <c r="S53" i="40"/>
  <c r="T53" i="40"/>
  <c r="U53" i="40"/>
  <c r="D54" i="40"/>
  <c r="E54" i="40"/>
  <c r="F54" i="40"/>
  <c r="G54" i="40"/>
  <c r="H54" i="40"/>
  <c r="I54" i="40"/>
  <c r="J54" i="40"/>
  <c r="K54" i="40"/>
  <c r="L54" i="40"/>
  <c r="M54" i="40"/>
  <c r="N54" i="40"/>
  <c r="O54" i="40"/>
  <c r="P54" i="40"/>
  <c r="Q54" i="40"/>
  <c r="R54" i="40"/>
  <c r="S54" i="40"/>
  <c r="T54" i="40"/>
  <c r="U54" i="40"/>
  <c r="D55" i="40"/>
  <c r="E55" i="40"/>
  <c r="F55" i="40"/>
  <c r="G55" i="40"/>
  <c r="H55" i="40"/>
  <c r="I55" i="40"/>
  <c r="J55" i="40"/>
  <c r="K55" i="40"/>
  <c r="L55" i="40"/>
  <c r="M55" i="40"/>
  <c r="N55" i="40"/>
  <c r="O55" i="40"/>
  <c r="P55" i="40"/>
  <c r="Q55" i="40"/>
  <c r="R55" i="40"/>
  <c r="S55" i="40"/>
  <c r="T55" i="40"/>
  <c r="U55" i="40"/>
  <c r="D56" i="40"/>
  <c r="E56" i="40"/>
  <c r="F56" i="40"/>
  <c r="G56" i="40"/>
  <c r="H56" i="40"/>
  <c r="I56" i="40"/>
  <c r="J56" i="40"/>
  <c r="K56" i="40"/>
  <c r="L56" i="40"/>
  <c r="M56" i="40"/>
  <c r="N56" i="40"/>
  <c r="O56" i="40"/>
  <c r="P56" i="40"/>
  <c r="Q56" i="40"/>
  <c r="R56" i="40"/>
  <c r="S56" i="40"/>
  <c r="T56" i="40"/>
  <c r="U56" i="40"/>
  <c r="D57" i="40"/>
  <c r="E57" i="40"/>
  <c r="F57" i="40"/>
  <c r="G57" i="40"/>
  <c r="H57" i="40"/>
  <c r="I57" i="40"/>
  <c r="J57" i="40"/>
  <c r="K57" i="40"/>
  <c r="L57" i="40"/>
  <c r="M57" i="40"/>
  <c r="N57" i="40"/>
  <c r="O57" i="40"/>
  <c r="P57" i="40"/>
  <c r="Q57" i="40"/>
  <c r="R57" i="40"/>
  <c r="S57" i="40"/>
  <c r="T57" i="40"/>
  <c r="U57" i="40"/>
  <c r="D58" i="40"/>
  <c r="E58" i="40"/>
  <c r="F58" i="40"/>
  <c r="G58" i="40"/>
  <c r="H58" i="40"/>
  <c r="I58" i="40"/>
  <c r="J58" i="40"/>
  <c r="K58" i="40"/>
  <c r="L58" i="40"/>
  <c r="M58" i="40"/>
  <c r="N58" i="40"/>
  <c r="O58" i="40"/>
  <c r="P58" i="40"/>
  <c r="Q58" i="40"/>
  <c r="R58" i="40"/>
  <c r="S58" i="40"/>
  <c r="T58" i="40"/>
  <c r="U58" i="40"/>
  <c r="D41" i="29"/>
  <c r="E41" i="29"/>
  <c r="F41" i="29"/>
  <c r="G41" i="29"/>
  <c r="H41" i="29"/>
  <c r="I41" i="29"/>
  <c r="J41" i="29"/>
  <c r="K41" i="29"/>
  <c r="L41" i="29"/>
  <c r="M41" i="29"/>
  <c r="O41" i="29"/>
  <c r="P41" i="29"/>
  <c r="Q41" i="29"/>
  <c r="R41" i="29"/>
  <c r="S41" i="29"/>
  <c r="T41" i="29"/>
  <c r="U41" i="29"/>
  <c r="V41" i="29"/>
  <c r="W41" i="29"/>
  <c r="X41" i="29"/>
  <c r="Y41" i="29"/>
  <c r="Z41" i="29"/>
  <c r="C50" i="29"/>
  <c r="D50" i="29"/>
  <c r="E50" i="29"/>
  <c r="F50" i="29"/>
  <c r="G50" i="29"/>
  <c r="H50" i="29"/>
  <c r="I50" i="29"/>
  <c r="J50" i="29"/>
  <c r="K50" i="29"/>
  <c r="L50" i="29"/>
  <c r="M50" i="29"/>
  <c r="O50" i="29"/>
  <c r="P50" i="29"/>
  <c r="Q50" i="29"/>
  <c r="R50" i="29"/>
  <c r="S50" i="29"/>
  <c r="T50" i="29"/>
  <c r="U50" i="29"/>
  <c r="V50" i="29"/>
  <c r="W50" i="29"/>
  <c r="X50" i="29"/>
  <c r="Y50" i="29"/>
  <c r="Z50" i="29"/>
  <c r="C51" i="29"/>
  <c r="D51" i="29"/>
  <c r="E51" i="29"/>
  <c r="F51" i="29"/>
  <c r="G51" i="29"/>
  <c r="H51" i="29"/>
  <c r="I51" i="29"/>
  <c r="J51" i="29"/>
  <c r="K51" i="29"/>
  <c r="L51" i="29"/>
  <c r="M51" i="29"/>
  <c r="O51" i="29"/>
  <c r="P51" i="29"/>
  <c r="Q51" i="29"/>
  <c r="R51" i="29"/>
  <c r="S51" i="29"/>
  <c r="T51" i="29"/>
  <c r="U51" i="29"/>
  <c r="V51" i="29"/>
  <c r="W51" i="29"/>
  <c r="X51" i="29"/>
  <c r="Y51" i="29"/>
  <c r="Z51" i="29"/>
  <c r="C53" i="29"/>
  <c r="D53" i="29"/>
  <c r="E53" i="29"/>
  <c r="F53" i="29"/>
  <c r="G53" i="29"/>
  <c r="H53" i="29"/>
  <c r="I53" i="29"/>
  <c r="J53" i="29"/>
  <c r="K53" i="29"/>
  <c r="L53" i="29"/>
  <c r="M53" i="29"/>
  <c r="O53" i="29"/>
  <c r="P53" i="29"/>
  <c r="Q53" i="29"/>
  <c r="R53" i="29"/>
  <c r="S53" i="29"/>
  <c r="T53" i="29"/>
  <c r="U53" i="29"/>
  <c r="V53" i="29"/>
  <c r="W53" i="29"/>
  <c r="X53" i="29"/>
  <c r="Y53" i="29"/>
  <c r="Z53" i="29"/>
  <c r="C54" i="29"/>
  <c r="D54" i="29"/>
  <c r="E54" i="29"/>
  <c r="F54" i="29"/>
  <c r="G54" i="29"/>
  <c r="H54" i="29"/>
  <c r="I54" i="29"/>
  <c r="J54" i="29"/>
  <c r="K54" i="29"/>
  <c r="L54" i="29"/>
  <c r="M54" i="29"/>
  <c r="O54" i="29"/>
  <c r="P54" i="29"/>
  <c r="Q54" i="29"/>
  <c r="R54" i="29"/>
  <c r="S54" i="29"/>
  <c r="T54" i="29"/>
  <c r="U54" i="29"/>
  <c r="V54" i="29"/>
  <c r="W54" i="29"/>
  <c r="X54" i="29"/>
  <c r="Y54" i="29"/>
  <c r="Z54" i="29"/>
  <c r="C55" i="29"/>
  <c r="D55" i="29"/>
  <c r="E55" i="29"/>
  <c r="F55" i="29"/>
  <c r="G55" i="29"/>
  <c r="H55" i="29"/>
  <c r="I55" i="29"/>
  <c r="J55" i="29"/>
  <c r="K55" i="29"/>
  <c r="L55" i="29"/>
  <c r="M55" i="29"/>
  <c r="O55" i="29"/>
  <c r="P55" i="29"/>
  <c r="Q55" i="29"/>
  <c r="R55" i="29"/>
  <c r="S55" i="29"/>
  <c r="T55" i="29"/>
  <c r="U55" i="29"/>
  <c r="V55" i="29"/>
  <c r="W55" i="29"/>
  <c r="X55" i="29"/>
  <c r="Y55" i="29"/>
  <c r="Z55" i="29"/>
  <c r="C56" i="29"/>
  <c r="D56" i="29"/>
  <c r="E56" i="29"/>
  <c r="F56" i="29"/>
  <c r="G56" i="29"/>
  <c r="H56" i="29"/>
  <c r="I56" i="29"/>
  <c r="J56" i="29"/>
  <c r="K56" i="29"/>
  <c r="L56" i="29"/>
  <c r="M56" i="29"/>
  <c r="O56" i="29"/>
  <c r="P56" i="29"/>
  <c r="Q56" i="29"/>
  <c r="R56" i="29"/>
  <c r="S56" i="29"/>
  <c r="T56" i="29"/>
  <c r="U56" i="29"/>
  <c r="V56" i="29"/>
  <c r="W56" i="29"/>
  <c r="X56" i="29"/>
  <c r="Y56" i="29"/>
  <c r="Z56" i="29"/>
  <c r="C57" i="29"/>
  <c r="D57" i="29"/>
  <c r="E57" i="29"/>
  <c r="F57" i="29"/>
  <c r="G57" i="29"/>
  <c r="H57" i="29"/>
  <c r="I57" i="29"/>
  <c r="J57" i="29"/>
  <c r="K57" i="29"/>
  <c r="L57" i="29"/>
  <c r="M57" i="29"/>
  <c r="O57" i="29"/>
  <c r="P57" i="29"/>
  <c r="Q57" i="29"/>
  <c r="R57" i="29"/>
  <c r="S57" i="29"/>
  <c r="T57" i="29"/>
  <c r="U57" i="29"/>
  <c r="V57" i="29"/>
  <c r="W57" i="29"/>
  <c r="X57" i="29"/>
  <c r="Y57" i="29"/>
  <c r="Z57" i="29"/>
  <c r="C58" i="29"/>
  <c r="D58" i="29"/>
  <c r="E58" i="29"/>
  <c r="F58" i="29"/>
  <c r="G58" i="29"/>
  <c r="H58" i="29"/>
  <c r="I58" i="29"/>
  <c r="J58" i="29"/>
  <c r="K58" i="29"/>
  <c r="L58" i="29"/>
  <c r="M58" i="29"/>
  <c r="O58" i="29"/>
  <c r="P58" i="29"/>
  <c r="Q58" i="29"/>
  <c r="R58" i="29"/>
  <c r="S58" i="29"/>
  <c r="T58" i="29"/>
  <c r="U58" i="29"/>
  <c r="V58" i="29"/>
  <c r="W58" i="29"/>
  <c r="X58" i="29"/>
  <c r="Y58" i="29"/>
  <c r="Z58" i="29"/>
  <c r="D41" i="40" l="1"/>
  <c r="C41" i="29"/>
  <c r="Y42" i="40"/>
  <c r="Y42" i="29"/>
  <c r="Q42" i="40"/>
  <c r="Q42" i="29"/>
  <c r="I42" i="40"/>
  <c r="H42" i="29"/>
  <c r="H42" i="40"/>
  <c r="G42" i="29"/>
  <c r="L42" i="40"/>
  <c r="K42" i="29"/>
  <c r="S42" i="29"/>
  <c r="S42" i="40"/>
  <c r="J42" i="29"/>
  <c r="K42" i="40"/>
  <c r="U42" i="40"/>
  <c r="U42" i="29"/>
  <c r="M42" i="40"/>
  <c r="L42" i="29"/>
  <c r="E42" i="40"/>
  <c r="D42" i="29"/>
  <c r="T42" i="40"/>
  <c r="T42" i="29"/>
  <c r="X42" i="40"/>
  <c r="X42" i="29"/>
  <c r="P42" i="40"/>
  <c r="P42" i="29"/>
  <c r="F42" i="29"/>
  <c r="G42" i="40"/>
  <c r="W42" i="40"/>
  <c r="W42" i="29"/>
  <c r="O42" i="29"/>
  <c r="O42" i="40"/>
  <c r="Z42" i="29"/>
  <c r="Z42" i="40"/>
  <c r="V42" i="40"/>
  <c r="V42" i="29"/>
  <c r="R42" i="29"/>
  <c r="R42" i="40"/>
  <c r="N42" i="40"/>
  <c r="M42" i="29"/>
  <c r="I42" i="29"/>
  <c r="J42" i="40"/>
  <c r="F42" i="40"/>
  <c r="E42" i="29"/>
  <c r="D42" i="40" l="1"/>
  <c r="C42" i="29"/>
  <c r="Z43" i="40"/>
  <c r="Z43" i="29"/>
  <c r="P43" i="29"/>
  <c r="P43" i="40"/>
  <c r="D43" i="29"/>
  <c r="E43" i="40"/>
  <c r="S43" i="40"/>
  <c r="S43" i="29"/>
  <c r="F43" i="40"/>
  <c r="E43" i="29"/>
  <c r="V43" i="40"/>
  <c r="V43" i="29"/>
  <c r="T43" i="29"/>
  <c r="T43" i="40"/>
  <c r="K43" i="40"/>
  <c r="J43" i="29"/>
  <c r="H43" i="29"/>
  <c r="I43" i="40"/>
  <c r="R43" i="40"/>
  <c r="R43" i="29"/>
  <c r="W43" i="40"/>
  <c r="W43" i="29"/>
  <c r="X43" i="29"/>
  <c r="X43" i="40"/>
  <c r="U43" i="29"/>
  <c r="U43" i="40"/>
  <c r="G43" i="29"/>
  <c r="H43" i="40"/>
  <c r="J43" i="40"/>
  <c r="I43" i="29"/>
  <c r="Q43" i="29"/>
  <c r="Q43" i="40"/>
  <c r="G43" i="40"/>
  <c r="F43" i="29"/>
  <c r="N43" i="40"/>
  <c r="M43" i="29"/>
  <c r="O43" i="40"/>
  <c r="O43" i="29"/>
  <c r="L43" i="29"/>
  <c r="M43" i="40"/>
  <c r="K43" i="29"/>
  <c r="L43" i="40"/>
  <c r="Y43" i="29"/>
  <c r="Y43" i="40"/>
  <c r="C43" i="29" l="1"/>
  <c r="D43" i="40"/>
  <c r="L44" i="40"/>
  <c r="K44" i="29"/>
  <c r="H44" i="40"/>
  <c r="G44" i="29"/>
  <c r="R44" i="29"/>
  <c r="R44" i="40"/>
  <c r="V44" i="40"/>
  <c r="V44" i="29"/>
  <c r="P44" i="40"/>
  <c r="P44" i="29"/>
  <c r="Y44" i="40"/>
  <c r="Y44" i="29"/>
  <c r="W44" i="29"/>
  <c r="W44" i="40"/>
  <c r="T44" i="40"/>
  <c r="T44" i="29"/>
  <c r="C44" i="29"/>
  <c r="Q44" i="29"/>
  <c r="Q44" i="40"/>
  <c r="X44" i="40"/>
  <c r="X44" i="29"/>
  <c r="K44" i="40"/>
  <c r="J44" i="29"/>
  <c r="S44" i="40"/>
  <c r="S44" i="29"/>
  <c r="M44" i="29"/>
  <c r="N44" i="40"/>
  <c r="O44" i="29"/>
  <c r="O44" i="40"/>
  <c r="I44" i="29"/>
  <c r="J44" i="40"/>
  <c r="D44" i="29"/>
  <c r="E44" i="40"/>
  <c r="L44" i="29"/>
  <c r="M44" i="40"/>
  <c r="F44" i="29"/>
  <c r="G44" i="40"/>
  <c r="U44" i="29"/>
  <c r="U44" i="40"/>
  <c r="H44" i="29"/>
  <c r="I44" i="40"/>
  <c r="E44" i="29"/>
  <c r="F44" i="40"/>
  <c r="Z44" i="40"/>
  <c r="Z44" i="29"/>
  <c r="D44" i="40" l="1"/>
  <c r="L45" i="29"/>
  <c r="M45" i="40"/>
  <c r="Q45" i="40"/>
  <c r="Q45" i="29"/>
  <c r="Y45" i="40"/>
  <c r="Y45" i="29"/>
  <c r="Z45" i="29"/>
  <c r="Z45" i="40"/>
  <c r="O45" i="40"/>
  <c r="O45" i="29"/>
  <c r="X45" i="40"/>
  <c r="X45" i="29"/>
  <c r="W45" i="29"/>
  <c r="W45" i="40"/>
  <c r="R45" i="40"/>
  <c r="R45" i="29"/>
  <c r="U45" i="29"/>
  <c r="U45" i="40"/>
  <c r="J45" i="40"/>
  <c r="I45" i="29"/>
  <c r="K45" i="40"/>
  <c r="J45" i="29"/>
  <c r="T45" i="29"/>
  <c r="T45" i="40"/>
  <c r="V45" i="29"/>
  <c r="V45" i="40"/>
  <c r="F45" i="40"/>
  <c r="E45" i="29"/>
  <c r="N45" i="40"/>
  <c r="M45" i="29"/>
  <c r="H45" i="40"/>
  <c r="G45" i="29"/>
  <c r="G45" i="40"/>
  <c r="F45" i="29"/>
  <c r="I45" i="40"/>
  <c r="H45" i="29"/>
  <c r="D45" i="29"/>
  <c r="E45" i="40"/>
  <c r="S45" i="40"/>
  <c r="S45" i="29"/>
  <c r="P45" i="40"/>
  <c r="P45" i="29"/>
  <c r="L45" i="40"/>
  <c r="K45" i="29"/>
  <c r="B50" i="40"/>
  <c r="B51" i="40"/>
  <c r="B53" i="40"/>
  <c r="B54" i="40"/>
  <c r="B55" i="40"/>
  <c r="B56" i="40"/>
  <c r="B57" i="40"/>
  <c r="B58" i="40"/>
  <c r="D45" i="40" l="1"/>
  <c r="C45" i="29"/>
  <c r="P46" i="40"/>
  <c r="P46" i="29"/>
  <c r="Q46" i="40"/>
  <c r="Q46" i="29"/>
  <c r="L46" i="40"/>
  <c r="K46" i="29"/>
  <c r="N46" i="40"/>
  <c r="M46" i="29"/>
  <c r="Y46" i="40"/>
  <c r="Y46" i="29"/>
  <c r="S46" i="29"/>
  <c r="S46" i="40"/>
  <c r="H46" i="40"/>
  <c r="G46" i="29"/>
  <c r="T46" i="40"/>
  <c r="T46" i="29"/>
  <c r="R46" i="29"/>
  <c r="R46" i="40"/>
  <c r="Z46" i="40"/>
  <c r="Z46" i="29"/>
  <c r="I46" i="40"/>
  <c r="H46" i="29"/>
  <c r="F46" i="40"/>
  <c r="E46" i="29"/>
  <c r="I46" i="29"/>
  <c r="J46" i="40"/>
  <c r="X46" i="40"/>
  <c r="X46" i="29"/>
  <c r="E46" i="40"/>
  <c r="D46" i="29"/>
  <c r="J46" i="29"/>
  <c r="K46" i="40"/>
  <c r="W46" i="40"/>
  <c r="W46" i="29"/>
  <c r="D46" i="40"/>
  <c r="C46" i="29"/>
  <c r="F46" i="29"/>
  <c r="G46" i="40"/>
  <c r="V46" i="29"/>
  <c r="V46" i="40"/>
  <c r="U46" i="40"/>
  <c r="U46" i="29"/>
  <c r="O46" i="29"/>
  <c r="O46" i="40"/>
  <c r="M46" i="40"/>
  <c r="L46" i="29"/>
  <c r="C8" i="126"/>
  <c r="C5" i="126"/>
  <c r="C6" i="126"/>
  <c r="C3" i="149"/>
  <c r="D3" i="149"/>
  <c r="E3" i="149"/>
  <c r="F3" i="149"/>
  <c r="C4" i="149"/>
  <c r="D4" i="149"/>
  <c r="E4" i="149"/>
  <c r="F4" i="149"/>
  <c r="C6" i="149"/>
  <c r="D6" i="149"/>
  <c r="E6" i="149"/>
  <c r="F6" i="149"/>
  <c r="C3" i="150"/>
  <c r="D3" i="150"/>
  <c r="E3" i="150"/>
  <c r="F3" i="150"/>
  <c r="C4" i="150"/>
  <c r="D4" i="150"/>
  <c r="E4" i="150"/>
  <c r="F4" i="150"/>
  <c r="C6" i="150"/>
  <c r="D6" i="150"/>
  <c r="E6" i="150"/>
  <c r="F6" i="150"/>
  <c r="C3" i="148"/>
  <c r="D3" i="148"/>
  <c r="E3" i="148"/>
  <c r="F3" i="148"/>
  <c r="C4" i="148"/>
  <c r="D4" i="148"/>
  <c r="E4" i="148"/>
  <c r="F4" i="148"/>
  <c r="C6" i="148"/>
  <c r="D6" i="148"/>
  <c r="E6" i="148"/>
  <c r="F6" i="148"/>
  <c r="C3" i="147"/>
  <c r="D3" i="147"/>
  <c r="E3" i="147"/>
  <c r="F3" i="147"/>
  <c r="C4" i="147"/>
  <c r="D4" i="147"/>
  <c r="E4" i="147"/>
  <c r="F4" i="147"/>
  <c r="C6" i="147"/>
  <c r="D6" i="147"/>
  <c r="E6" i="147"/>
  <c r="F6" i="147"/>
  <c r="C3" i="146"/>
  <c r="D3" i="146"/>
  <c r="E3" i="146"/>
  <c r="F3" i="146"/>
  <c r="C4" i="146"/>
  <c r="D4" i="146"/>
  <c r="E4" i="146"/>
  <c r="F4" i="146"/>
  <c r="C6" i="146"/>
  <c r="D6" i="146"/>
  <c r="E6" i="146"/>
  <c r="F6" i="146"/>
  <c r="C9" i="148"/>
  <c r="Q8" i="128"/>
  <c r="O10" i="128"/>
  <c r="O13" i="129"/>
  <c r="B3" i="148"/>
  <c r="B4" i="148"/>
  <c r="B6" i="148"/>
  <c r="B7" i="148"/>
  <c r="B9" i="148"/>
  <c r="D9" i="148"/>
  <c r="E9" i="148"/>
  <c r="F9" i="148"/>
  <c r="B10" i="148"/>
  <c r="D10" i="148"/>
  <c r="E10" i="148"/>
  <c r="F10" i="148"/>
  <c r="C12" i="148"/>
  <c r="D12" i="148"/>
  <c r="E12" i="148"/>
  <c r="F12" i="148"/>
  <c r="F13" i="148"/>
  <c r="B15" i="148"/>
  <c r="C15" i="148"/>
  <c r="D15" i="148"/>
  <c r="E15" i="148"/>
  <c r="F15" i="148"/>
  <c r="B16" i="148"/>
  <c r="C18" i="148"/>
  <c r="D18" i="148"/>
  <c r="E18" i="148"/>
  <c r="F18" i="148"/>
  <c r="B21" i="148"/>
  <c r="C21" i="148"/>
  <c r="D21" i="148"/>
  <c r="E21" i="148"/>
  <c r="F21" i="148"/>
  <c r="B22" i="148"/>
  <c r="C24" i="148"/>
  <c r="D24" i="148"/>
  <c r="E24" i="148"/>
  <c r="F24" i="148"/>
  <c r="B29" i="148"/>
  <c r="C29" i="148"/>
  <c r="D29" i="148"/>
  <c r="E29" i="148"/>
  <c r="F29" i="148"/>
  <c r="B30" i="148"/>
  <c r="B31" i="148"/>
  <c r="B34" i="148"/>
  <c r="C34" i="148"/>
  <c r="D34" i="148"/>
  <c r="E34" i="148"/>
  <c r="F34" i="148"/>
  <c r="B41" i="148"/>
  <c r="C41" i="148"/>
  <c r="E41" i="148"/>
  <c r="F41" i="148"/>
  <c r="B50" i="148"/>
  <c r="C50" i="148"/>
  <c r="D50" i="148"/>
  <c r="E50" i="148"/>
  <c r="F50" i="148"/>
  <c r="B51" i="148"/>
  <c r="C51" i="148"/>
  <c r="D51" i="148"/>
  <c r="E51" i="148"/>
  <c r="F51" i="148"/>
  <c r="B53" i="148"/>
  <c r="C53" i="148"/>
  <c r="D53" i="148"/>
  <c r="E53" i="148"/>
  <c r="F53" i="148"/>
  <c r="B54" i="148"/>
  <c r="C54" i="148"/>
  <c r="D54" i="148"/>
  <c r="E54" i="148"/>
  <c r="F54" i="148"/>
  <c r="B55" i="148"/>
  <c r="D55" i="148"/>
  <c r="F55" i="148"/>
  <c r="B3" i="147"/>
  <c r="B4" i="147"/>
  <c r="B6" i="147"/>
  <c r="B7" i="147"/>
  <c r="B9" i="147"/>
  <c r="D9" i="147"/>
  <c r="E9" i="147"/>
  <c r="F9" i="147"/>
  <c r="B10" i="147"/>
  <c r="D10" i="147"/>
  <c r="E10" i="147"/>
  <c r="F10" i="147"/>
  <c r="C12" i="147"/>
  <c r="D12" i="147"/>
  <c r="E12" i="147"/>
  <c r="F12" i="147"/>
  <c r="F13" i="147"/>
  <c r="B15" i="147"/>
  <c r="C15" i="147"/>
  <c r="E15" i="147"/>
  <c r="F15" i="147"/>
  <c r="B16" i="147"/>
  <c r="C18" i="147"/>
  <c r="D18" i="147"/>
  <c r="F18" i="147"/>
  <c r="B21" i="147"/>
  <c r="C21" i="147"/>
  <c r="E21" i="147"/>
  <c r="F21" i="147"/>
  <c r="B22" i="147"/>
  <c r="C24" i="147"/>
  <c r="D24" i="147"/>
  <c r="F24" i="147"/>
  <c r="B29" i="147"/>
  <c r="C29" i="147"/>
  <c r="D29" i="147"/>
  <c r="F29" i="147"/>
  <c r="B30" i="147"/>
  <c r="B31" i="147"/>
  <c r="B34" i="147"/>
  <c r="C34" i="147"/>
  <c r="D34" i="147"/>
  <c r="F34" i="147"/>
  <c r="B41" i="147"/>
  <c r="C41" i="147"/>
  <c r="E41" i="147"/>
  <c r="F41" i="147"/>
  <c r="B42" i="147"/>
  <c r="B50" i="147"/>
  <c r="C50" i="147"/>
  <c r="D50" i="147"/>
  <c r="E50" i="147"/>
  <c r="F50" i="147"/>
  <c r="B51" i="147"/>
  <c r="C51" i="147"/>
  <c r="D51" i="147"/>
  <c r="E51" i="147"/>
  <c r="B53" i="147"/>
  <c r="C53" i="147"/>
  <c r="D53" i="147"/>
  <c r="E53" i="147"/>
  <c r="F53" i="147"/>
  <c r="B54" i="147"/>
  <c r="C54" i="147"/>
  <c r="D54" i="147"/>
  <c r="F54" i="147"/>
  <c r="B55" i="147"/>
  <c r="F55" i="147"/>
  <c r="B3" i="146"/>
  <c r="B4" i="146"/>
  <c r="B6" i="146"/>
  <c r="B7" i="146"/>
  <c r="B9" i="146"/>
  <c r="C9" i="146"/>
  <c r="D9" i="146"/>
  <c r="E9" i="146"/>
  <c r="F9" i="146"/>
  <c r="B10" i="146"/>
  <c r="D10" i="146"/>
  <c r="E10" i="146"/>
  <c r="F10" i="146"/>
  <c r="B12" i="146"/>
  <c r="C12" i="146"/>
  <c r="D12" i="146"/>
  <c r="E12" i="146"/>
  <c r="F12" i="146"/>
  <c r="F13" i="146"/>
  <c r="B15" i="146"/>
  <c r="C15" i="146"/>
  <c r="E15" i="146"/>
  <c r="F15" i="146"/>
  <c r="B16" i="146"/>
  <c r="B18" i="146"/>
  <c r="C18" i="146"/>
  <c r="D18" i="146"/>
  <c r="F18" i="146"/>
  <c r="B21" i="146"/>
  <c r="C21" i="146"/>
  <c r="E21" i="146"/>
  <c r="F21" i="146"/>
  <c r="B22" i="146"/>
  <c r="B24" i="146"/>
  <c r="C24" i="146"/>
  <c r="D24" i="146"/>
  <c r="F24" i="146"/>
  <c r="B29" i="146"/>
  <c r="C29" i="146"/>
  <c r="D29" i="146"/>
  <c r="F29" i="146"/>
  <c r="B30" i="146"/>
  <c r="B31" i="146"/>
  <c r="B34" i="146"/>
  <c r="C34" i="146"/>
  <c r="D34" i="146"/>
  <c r="F34" i="146"/>
  <c r="B41" i="146"/>
  <c r="C41" i="146"/>
  <c r="E41" i="146"/>
  <c r="F41" i="146"/>
  <c r="B42" i="146"/>
  <c r="B50" i="146"/>
  <c r="C50" i="146"/>
  <c r="D50" i="146"/>
  <c r="E50" i="146"/>
  <c r="F50" i="146"/>
  <c r="B51" i="146"/>
  <c r="C51" i="146"/>
  <c r="D51" i="146"/>
  <c r="E51" i="146"/>
  <c r="B53" i="146"/>
  <c r="C53" i="146"/>
  <c r="D53" i="146"/>
  <c r="E53" i="146"/>
  <c r="F53" i="146"/>
  <c r="B54" i="146"/>
  <c r="C54" i="146"/>
  <c r="D54" i="146"/>
  <c r="F54" i="146"/>
  <c r="B55" i="146"/>
  <c r="F55" i="146"/>
  <c r="B8" i="126"/>
  <c r="F7" i="150"/>
  <c r="F9" i="150"/>
  <c r="F10" i="150"/>
  <c r="F12" i="150"/>
  <c r="F13" i="150"/>
  <c r="F15" i="150"/>
  <c r="F18" i="150"/>
  <c r="F21" i="150"/>
  <c r="F24" i="150"/>
  <c r="F29" i="150"/>
  <c r="F34" i="150"/>
  <c r="F41" i="150"/>
  <c r="F50" i="150"/>
  <c r="F51" i="150"/>
  <c r="F53" i="150"/>
  <c r="F54" i="150"/>
  <c r="F55" i="150"/>
  <c r="B3" i="150"/>
  <c r="B4" i="150"/>
  <c r="B6" i="150"/>
  <c r="B7" i="150"/>
  <c r="C7" i="150"/>
  <c r="D7" i="150"/>
  <c r="E7" i="150"/>
  <c r="B9" i="150"/>
  <c r="C9" i="150"/>
  <c r="D9" i="150"/>
  <c r="E9" i="150"/>
  <c r="B10" i="150"/>
  <c r="D10" i="150"/>
  <c r="E10" i="150"/>
  <c r="B12" i="150"/>
  <c r="C12" i="150"/>
  <c r="D12" i="150"/>
  <c r="E12" i="150"/>
  <c r="B15" i="150"/>
  <c r="C15" i="150"/>
  <c r="D15" i="150"/>
  <c r="E15" i="150"/>
  <c r="B16" i="150"/>
  <c r="B18" i="150"/>
  <c r="C18" i="150"/>
  <c r="D18" i="150"/>
  <c r="E18" i="150"/>
  <c r="B21" i="150"/>
  <c r="C21" i="150"/>
  <c r="D21" i="150"/>
  <c r="E21" i="150"/>
  <c r="B22" i="150"/>
  <c r="B24" i="150"/>
  <c r="C24" i="150"/>
  <c r="D24" i="150"/>
  <c r="E24" i="150"/>
  <c r="B29" i="150"/>
  <c r="C29" i="150"/>
  <c r="D29" i="150"/>
  <c r="E29" i="150"/>
  <c r="B30" i="150"/>
  <c r="B31" i="150"/>
  <c r="B34" i="150"/>
  <c r="C34" i="150"/>
  <c r="D34" i="150"/>
  <c r="E34" i="150"/>
  <c r="B41" i="150"/>
  <c r="C41" i="150"/>
  <c r="D41" i="150"/>
  <c r="E41" i="150"/>
  <c r="B42" i="150"/>
  <c r="B50" i="150"/>
  <c r="C50" i="150"/>
  <c r="D50" i="150"/>
  <c r="E50" i="150"/>
  <c r="B51" i="150"/>
  <c r="C51" i="150"/>
  <c r="D51" i="150"/>
  <c r="E51" i="150"/>
  <c r="B53" i="150"/>
  <c r="C53" i="150"/>
  <c r="D53" i="150"/>
  <c r="E53" i="150"/>
  <c r="B54" i="150"/>
  <c r="C54" i="150"/>
  <c r="D54" i="150"/>
  <c r="E54" i="150"/>
  <c r="B55" i="150"/>
  <c r="D55" i="150"/>
  <c r="F9" i="149"/>
  <c r="F10" i="149"/>
  <c r="F12" i="149"/>
  <c r="F13" i="149"/>
  <c r="F15" i="149"/>
  <c r="F18" i="149"/>
  <c r="F21" i="149"/>
  <c r="F24" i="149"/>
  <c r="F29" i="149"/>
  <c r="F34" i="149"/>
  <c r="F41" i="149"/>
  <c r="F50" i="149"/>
  <c r="F51" i="149"/>
  <c r="F53" i="149"/>
  <c r="F54" i="149"/>
  <c r="F55" i="149"/>
  <c r="E9" i="149"/>
  <c r="E10" i="149"/>
  <c r="E12" i="149"/>
  <c r="E15" i="149"/>
  <c r="E18" i="149"/>
  <c r="E21" i="149"/>
  <c r="E24" i="149"/>
  <c r="E29" i="149"/>
  <c r="E34" i="149"/>
  <c r="E41" i="149"/>
  <c r="E50" i="149"/>
  <c r="E51" i="149"/>
  <c r="E53" i="149"/>
  <c r="E54" i="149"/>
  <c r="C9" i="149"/>
  <c r="D9" i="149"/>
  <c r="D10" i="149"/>
  <c r="C12" i="149"/>
  <c r="D12" i="149"/>
  <c r="C15" i="149"/>
  <c r="D15" i="149"/>
  <c r="C18" i="149"/>
  <c r="D18" i="149"/>
  <c r="C21" i="149"/>
  <c r="D21" i="149"/>
  <c r="C24" i="149"/>
  <c r="D24" i="149"/>
  <c r="C29" i="149"/>
  <c r="D29" i="149"/>
  <c r="C34" i="149"/>
  <c r="D34" i="149"/>
  <c r="C41" i="149"/>
  <c r="D41" i="149"/>
  <c r="C50" i="149"/>
  <c r="D50" i="149"/>
  <c r="C51" i="149"/>
  <c r="D51" i="149"/>
  <c r="C53" i="149"/>
  <c r="D53" i="149"/>
  <c r="C54" i="149"/>
  <c r="D54" i="149"/>
  <c r="D55" i="149"/>
  <c r="B3" i="149"/>
  <c r="B4" i="149"/>
  <c r="B6" i="149"/>
  <c r="B7" i="149"/>
  <c r="B9" i="149"/>
  <c r="B10" i="149"/>
  <c r="B12" i="149"/>
  <c r="B15" i="149"/>
  <c r="B16" i="149"/>
  <c r="B18" i="149"/>
  <c r="B21" i="149"/>
  <c r="B22" i="149"/>
  <c r="B24" i="149"/>
  <c r="B29" i="149"/>
  <c r="B30" i="149"/>
  <c r="B31" i="149"/>
  <c r="B34" i="149"/>
  <c r="B41" i="149"/>
  <c r="B42" i="149"/>
  <c r="B50" i="149"/>
  <c r="B51" i="149"/>
  <c r="B53" i="149"/>
  <c r="B54" i="149"/>
  <c r="B55" i="149"/>
  <c r="C4" i="129"/>
  <c r="D4" i="129"/>
  <c r="E4" i="129"/>
  <c r="F4" i="129"/>
  <c r="G4" i="129"/>
  <c r="H4" i="129"/>
  <c r="I4" i="129"/>
  <c r="J4" i="129"/>
  <c r="K4" i="129"/>
  <c r="L4" i="129"/>
  <c r="M4" i="129"/>
  <c r="N4" i="129"/>
  <c r="O4" i="129"/>
  <c r="P4" i="129"/>
  <c r="Q4" i="129"/>
  <c r="R4" i="129"/>
  <c r="S4" i="129"/>
  <c r="T4" i="129"/>
  <c r="U4" i="129"/>
  <c r="V4" i="129"/>
  <c r="W4" i="129"/>
  <c r="X4" i="129"/>
  <c r="Y4" i="129"/>
  <c r="Z4" i="129"/>
  <c r="C5" i="129"/>
  <c r="D5" i="129"/>
  <c r="E5" i="129"/>
  <c r="F5" i="129"/>
  <c r="G5" i="129"/>
  <c r="H5" i="129"/>
  <c r="I5" i="129"/>
  <c r="J5" i="129"/>
  <c r="K5" i="129"/>
  <c r="L5" i="129"/>
  <c r="M5" i="129"/>
  <c r="N5" i="129"/>
  <c r="O5" i="129"/>
  <c r="P5" i="129"/>
  <c r="Q5" i="129"/>
  <c r="R5" i="129"/>
  <c r="S5" i="129"/>
  <c r="T5" i="129"/>
  <c r="U5" i="129"/>
  <c r="V5" i="129"/>
  <c r="W5" i="129"/>
  <c r="X5" i="129"/>
  <c r="Y5" i="129"/>
  <c r="Z5" i="129"/>
  <c r="C7" i="129"/>
  <c r="D7" i="129"/>
  <c r="E7" i="129"/>
  <c r="F7" i="129"/>
  <c r="G7" i="129"/>
  <c r="H7" i="129"/>
  <c r="I7" i="129"/>
  <c r="J7" i="129"/>
  <c r="K7" i="129"/>
  <c r="L7" i="129"/>
  <c r="M7" i="129"/>
  <c r="N7" i="129"/>
  <c r="O7" i="129"/>
  <c r="P7" i="129"/>
  <c r="Q7" i="129"/>
  <c r="R7" i="129"/>
  <c r="S7" i="129"/>
  <c r="T7" i="129"/>
  <c r="U7" i="129"/>
  <c r="V7" i="129"/>
  <c r="W7" i="129"/>
  <c r="X7" i="129"/>
  <c r="Y7" i="129"/>
  <c r="Z7" i="129"/>
  <c r="B7" i="129"/>
  <c r="B5" i="129"/>
  <c r="B4" i="129"/>
  <c r="C4" i="128"/>
  <c r="D4" i="128"/>
  <c r="E4" i="128"/>
  <c r="F4" i="128"/>
  <c r="G4" i="128"/>
  <c r="H4" i="128"/>
  <c r="I4" i="128"/>
  <c r="J4" i="128"/>
  <c r="K4" i="128"/>
  <c r="L4" i="128"/>
  <c r="M4" i="128"/>
  <c r="N4" i="128"/>
  <c r="O4" i="128"/>
  <c r="P4" i="128"/>
  <c r="Q4" i="128"/>
  <c r="R4" i="128"/>
  <c r="S4" i="128"/>
  <c r="T4" i="128"/>
  <c r="U4" i="128"/>
  <c r="V4" i="128"/>
  <c r="W4" i="128"/>
  <c r="X4" i="128"/>
  <c r="Y4" i="128"/>
  <c r="Z4" i="128"/>
  <c r="C5" i="128"/>
  <c r="D5" i="128"/>
  <c r="E5" i="128"/>
  <c r="F5" i="128"/>
  <c r="G5" i="128"/>
  <c r="H5" i="128"/>
  <c r="I5" i="128"/>
  <c r="J5" i="128"/>
  <c r="K5" i="128"/>
  <c r="L5" i="128"/>
  <c r="M5" i="128"/>
  <c r="N5" i="128"/>
  <c r="O5" i="128"/>
  <c r="P5" i="128"/>
  <c r="Q5" i="128"/>
  <c r="R5" i="128"/>
  <c r="S5" i="128"/>
  <c r="T5" i="128"/>
  <c r="U5" i="128"/>
  <c r="V5" i="128"/>
  <c r="W5" i="128"/>
  <c r="X5" i="128"/>
  <c r="Y5" i="128"/>
  <c r="Z5" i="128"/>
  <c r="C7" i="128"/>
  <c r="D7" i="128"/>
  <c r="E7" i="128"/>
  <c r="F7" i="128"/>
  <c r="G7" i="128"/>
  <c r="H7" i="128"/>
  <c r="I7" i="128"/>
  <c r="J7" i="128"/>
  <c r="K7" i="128"/>
  <c r="L7" i="128"/>
  <c r="M7" i="128"/>
  <c r="N7" i="128"/>
  <c r="O7" i="128"/>
  <c r="P7" i="128"/>
  <c r="Q7" i="128"/>
  <c r="R7" i="128"/>
  <c r="S7" i="128"/>
  <c r="T7" i="128"/>
  <c r="U7" i="128"/>
  <c r="V7" i="128"/>
  <c r="W7" i="128"/>
  <c r="X7" i="128"/>
  <c r="Y7" i="128"/>
  <c r="Z7" i="128"/>
  <c r="B7" i="128"/>
  <c r="B5" i="128"/>
  <c r="B4" i="128"/>
  <c r="B7" i="144"/>
  <c r="B4" i="138"/>
  <c r="B5" i="138"/>
  <c r="B7" i="138"/>
  <c r="B4" i="143"/>
  <c r="B5" i="143"/>
  <c r="B7" i="143"/>
  <c r="B4" i="142"/>
  <c r="B5" i="142"/>
  <c r="B7" i="142"/>
  <c r="B4" i="140"/>
  <c r="B5" i="140"/>
  <c r="B7" i="140"/>
  <c r="B4" i="141"/>
  <c r="B5" i="141"/>
  <c r="B7" i="141"/>
  <c r="B4" i="139"/>
  <c r="B5" i="139"/>
  <c r="B7" i="139"/>
  <c r="C4" i="123"/>
  <c r="D4" i="123"/>
  <c r="C5" i="123"/>
  <c r="D5" i="123"/>
  <c r="C7" i="123"/>
  <c r="D7" i="123"/>
  <c r="C8" i="123"/>
  <c r="D8" i="123"/>
  <c r="C10" i="123"/>
  <c r="D10" i="123"/>
  <c r="C11" i="123"/>
  <c r="D11" i="123"/>
  <c r="C13" i="123"/>
  <c r="D13" i="123"/>
  <c r="C14" i="123"/>
  <c r="D14" i="123"/>
  <c r="C4" i="122"/>
  <c r="D4" i="122"/>
  <c r="C5" i="122"/>
  <c r="D5" i="122"/>
  <c r="C7" i="122"/>
  <c r="D7" i="122"/>
  <c r="C8" i="122"/>
  <c r="D8" i="122"/>
  <c r="C10" i="122"/>
  <c r="D10" i="122"/>
  <c r="C11" i="122"/>
  <c r="D11" i="122"/>
  <c r="C13" i="122"/>
  <c r="D13" i="122"/>
  <c r="C14" i="122"/>
  <c r="D14" i="122"/>
  <c r="C4" i="121"/>
  <c r="D4" i="121"/>
  <c r="C5" i="121"/>
  <c r="D5" i="121"/>
  <c r="C7" i="121"/>
  <c r="D7" i="121"/>
  <c r="C8" i="121"/>
  <c r="D8" i="121"/>
  <c r="C10" i="121"/>
  <c r="D10" i="121"/>
  <c r="C11" i="121"/>
  <c r="D11" i="121"/>
  <c r="C13" i="121"/>
  <c r="D13" i="121"/>
  <c r="C14" i="121"/>
  <c r="D14" i="121"/>
  <c r="C4" i="120"/>
  <c r="D4" i="120"/>
  <c r="C5" i="120"/>
  <c r="D5" i="120"/>
  <c r="C7" i="120"/>
  <c r="D7" i="120"/>
  <c r="C8" i="120"/>
  <c r="D8" i="120"/>
  <c r="C10" i="120"/>
  <c r="D10" i="120"/>
  <c r="C11" i="120"/>
  <c r="D11" i="120"/>
  <c r="C13" i="120"/>
  <c r="D13" i="120"/>
  <c r="C14" i="120"/>
  <c r="D14" i="120"/>
  <c r="C4" i="119"/>
  <c r="D4" i="119"/>
  <c r="C5" i="119"/>
  <c r="D5" i="119"/>
  <c r="C7" i="119"/>
  <c r="D7" i="119"/>
  <c r="C8" i="119"/>
  <c r="D8" i="119"/>
  <c r="C10" i="119"/>
  <c r="D10" i="119"/>
  <c r="C11" i="119"/>
  <c r="D11" i="119"/>
  <c r="C13" i="119"/>
  <c r="D13" i="119"/>
  <c r="C14" i="119"/>
  <c r="D14" i="119"/>
  <c r="B4" i="123"/>
  <c r="B5" i="123"/>
  <c r="B7" i="123"/>
  <c r="B4" i="122"/>
  <c r="B5" i="122"/>
  <c r="B7" i="122"/>
  <c r="B4" i="121"/>
  <c r="B5" i="121"/>
  <c r="B7" i="121"/>
  <c r="B4" i="120"/>
  <c r="B5" i="120"/>
  <c r="B7" i="120"/>
  <c r="B4" i="119"/>
  <c r="B5" i="119"/>
  <c r="B7" i="119"/>
  <c r="B10" i="138"/>
  <c r="B8" i="138"/>
  <c r="B13" i="138"/>
  <c r="B13" i="142"/>
  <c r="B13" i="141"/>
  <c r="B13" i="143"/>
  <c r="B13" i="139"/>
  <c r="B13" i="140"/>
  <c r="B8" i="143"/>
  <c r="B8" i="140"/>
  <c r="B8" i="139"/>
  <c r="B8" i="142"/>
  <c r="B8" i="141"/>
  <c r="B10" i="143"/>
  <c r="B10" i="140"/>
  <c r="B10" i="139"/>
  <c r="B10" i="141"/>
  <c r="B10" i="142"/>
  <c r="B14" i="138"/>
  <c r="B11" i="138"/>
  <c r="B11" i="142"/>
  <c r="B11" i="141"/>
  <c r="B11" i="140"/>
  <c r="B11" i="143"/>
  <c r="B11" i="139"/>
  <c r="B14" i="143"/>
  <c r="B14" i="140"/>
  <c r="B14" i="139"/>
  <c r="B14" i="142"/>
  <c r="B14" i="141"/>
  <c r="B31" i="116"/>
  <c r="C31" i="116"/>
  <c r="D31" i="116"/>
  <c r="E31" i="116"/>
  <c r="F31" i="116"/>
  <c r="G31" i="116"/>
  <c r="H31" i="116"/>
  <c r="I31" i="116"/>
  <c r="J31" i="116"/>
  <c r="K31" i="116"/>
  <c r="L31" i="116"/>
  <c r="M31" i="116"/>
  <c r="N31" i="116"/>
  <c r="O31" i="116"/>
  <c r="P31" i="116"/>
  <c r="Q31" i="116"/>
  <c r="R31" i="116"/>
  <c r="S31" i="116"/>
  <c r="T31" i="116"/>
  <c r="U31" i="116"/>
  <c r="V31" i="116"/>
  <c r="W31" i="116"/>
  <c r="X31" i="116"/>
  <c r="X15" i="116"/>
  <c r="W15" i="116"/>
  <c r="V15" i="116"/>
  <c r="U15" i="116"/>
  <c r="T15" i="116"/>
  <c r="S15" i="116"/>
  <c r="R15" i="116"/>
  <c r="Q15" i="116"/>
  <c r="P15" i="116"/>
  <c r="O15" i="116"/>
  <c r="N15" i="116"/>
  <c r="M15" i="116"/>
  <c r="L15" i="116"/>
  <c r="K15" i="116"/>
  <c r="J15" i="116"/>
  <c r="I15" i="116"/>
  <c r="H15" i="116"/>
  <c r="G15" i="116"/>
  <c r="F15" i="116"/>
  <c r="E15" i="116"/>
  <c r="D15" i="116"/>
  <c r="C15" i="116"/>
  <c r="B15" i="116"/>
  <c r="X14" i="116"/>
  <c r="X32" i="116" s="1"/>
  <c r="W14" i="116"/>
  <c r="W32" i="116"/>
  <c r="V14" i="116"/>
  <c r="V32" i="116"/>
  <c r="U14" i="116"/>
  <c r="U32" i="116"/>
  <c r="T14" i="116"/>
  <c r="T32" i="116"/>
  <c r="S14" i="116"/>
  <c r="S32" i="116"/>
  <c r="R14" i="116"/>
  <c r="R32" i="116"/>
  <c r="Q14" i="116"/>
  <c r="Q32" i="116"/>
  <c r="P14" i="116"/>
  <c r="P32" i="116"/>
  <c r="O14" i="116"/>
  <c r="O32" i="116"/>
  <c r="N14" i="116"/>
  <c r="N32" i="116"/>
  <c r="M14" i="116"/>
  <c r="M32" i="116"/>
  <c r="L14" i="116"/>
  <c r="L32" i="116" s="1"/>
  <c r="K14" i="116"/>
  <c r="K32" i="116" s="1"/>
  <c r="J14" i="116"/>
  <c r="J32" i="116"/>
  <c r="I14" i="116"/>
  <c r="I32" i="116" s="1"/>
  <c r="H14" i="116"/>
  <c r="H32" i="116"/>
  <c r="G14" i="116"/>
  <c r="G32" i="116" s="1"/>
  <c r="F14" i="116"/>
  <c r="F32" i="116"/>
  <c r="E14" i="116"/>
  <c r="E32" i="116" s="1"/>
  <c r="D14" i="116"/>
  <c r="D32" i="116"/>
  <c r="C14" i="116"/>
  <c r="C32" i="116" s="1"/>
  <c r="B14" i="116"/>
  <c r="B32" i="116"/>
  <c r="A12" i="116"/>
  <c r="A11" i="116"/>
  <c r="A10" i="116"/>
  <c r="A9" i="116"/>
  <c r="A8" i="116"/>
  <c r="A7" i="116"/>
  <c r="A6" i="116"/>
  <c r="X5" i="116"/>
  <c r="X22" i="116" s="1"/>
  <c r="X39" i="116" s="1"/>
  <c r="W5" i="116"/>
  <c r="W22" i="116" s="1"/>
  <c r="W39" i="116" s="1"/>
  <c r="V5" i="116"/>
  <c r="V22" i="116" s="1"/>
  <c r="V39" i="116" s="1"/>
  <c r="U5" i="116"/>
  <c r="U22" i="116" s="1"/>
  <c r="U39" i="116" s="1"/>
  <c r="T5" i="116"/>
  <c r="T22" i="116" s="1"/>
  <c r="T39" i="116" s="1"/>
  <c r="S5" i="116"/>
  <c r="S22" i="116" s="1"/>
  <c r="S39" i="116" s="1"/>
  <c r="R5" i="116"/>
  <c r="R22" i="116" s="1"/>
  <c r="R39" i="116" s="1"/>
  <c r="Q5" i="116"/>
  <c r="Q22" i="116" s="1"/>
  <c r="Q39" i="116" s="1"/>
  <c r="P5" i="116"/>
  <c r="P22" i="116" s="1"/>
  <c r="P39" i="116" s="1"/>
  <c r="O5" i="116"/>
  <c r="O22" i="116" s="1"/>
  <c r="O39" i="116" s="1"/>
  <c r="N5" i="116"/>
  <c r="N22" i="116" s="1"/>
  <c r="N39" i="116" s="1"/>
  <c r="M5" i="116"/>
  <c r="M22" i="116" s="1"/>
  <c r="M39" i="116" s="1"/>
  <c r="L5" i="116"/>
  <c r="L22" i="116" s="1"/>
  <c r="L39" i="116" s="1"/>
  <c r="K5" i="116"/>
  <c r="K22" i="116" s="1"/>
  <c r="K39" i="116" s="1"/>
  <c r="J5" i="116"/>
  <c r="J22" i="116" s="1"/>
  <c r="J39" i="116" s="1"/>
  <c r="I5" i="116"/>
  <c r="I22" i="116" s="1"/>
  <c r="I39" i="116" s="1"/>
  <c r="H5" i="116"/>
  <c r="H22" i="116" s="1"/>
  <c r="H39" i="116" s="1"/>
  <c r="G5" i="116"/>
  <c r="G22" i="116" s="1"/>
  <c r="G39" i="116" s="1"/>
  <c r="F5" i="116"/>
  <c r="F22" i="116" s="1"/>
  <c r="F39" i="116" s="1"/>
  <c r="E5" i="116"/>
  <c r="E22" i="116" s="1"/>
  <c r="E39" i="116" s="1"/>
  <c r="D5" i="116"/>
  <c r="D22" i="116" s="1"/>
  <c r="D39" i="116" s="1"/>
  <c r="C5" i="116"/>
  <c r="C22" i="116" s="1"/>
  <c r="C39" i="116" s="1"/>
  <c r="B5" i="116"/>
  <c r="B22" i="116" s="1"/>
  <c r="B39" i="116" s="1"/>
  <c r="A5" i="116"/>
  <c r="A4" i="116"/>
  <c r="X3" i="116"/>
  <c r="X20" i="116" s="1"/>
  <c r="W3" i="116"/>
  <c r="W37" i="116" s="1"/>
  <c r="V3" i="116"/>
  <c r="V20" i="116" s="1"/>
  <c r="U3" i="116"/>
  <c r="U37" i="116" s="1"/>
  <c r="T3" i="116"/>
  <c r="T20" i="116" s="1"/>
  <c r="S3" i="116"/>
  <c r="S37" i="116" s="1"/>
  <c r="R3" i="116"/>
  <c r="R37" i="116" s="1"/>
  <c r="Q3" i="116"/>
  <c r="Q37" i="116" s="1"/>
  <c r="P3" i="116"/>
  <c r="P37" i="116" s="1"/>
  <c r="O3" i="116"/>
  <c r="O20" i="116" s="1"/>
  <c r="N3" i="116"/>
  <c r="N37" i="116" s="1"/>
  <c r="M3" i="116"/>
  <c r="M37" i="116" s="1"/>
  <c r="L3" i="116"/>
  <c r="L37" i="116" s="1"/>
  <c r="K3" i="116"/>
  <c r="K37" i="116" s="1"/>
  <c r="J3" i="116"/>
  <c r="J20" i="116" s="1"/>
  <c r="I3" i="116"/>
  <c r="I37" i="116" s="1"/>
  <c r="H3" i="116"/>
  <c r="G3" i="116"/>
  <c r="G37" i="116" s="1"/>
  <c r="F3" i="116"/>
  <c r="F37" i="116" s="1"/>
  <c r="E3" i="116"/>
  <c r="E20" i="116" s="1"/>
  <c r="D3" i="116"/>
  <c r="D20" i="116" s="1"/>
  <c r="C3" i="116"/>
  <c r="C37" i="116" s="1"/>
  <c r="B3" i="116"/>
  <c r="B20" i="116" s="1"/>
  <c r="X2" i="116"/>
  <c r="X19" i="116" s="1"/>
  <c r="W2" i="116"/>
  <c r="W19" i="116" s="1"/>
  <c r="V2" i="116"/>
  <c r="V36" i="116" s="1"/>
  <c r="U2" i="116"/>
  <c r="U19" i="116" s="1"/>
  <c r="T2" i="116"/>
  <c r="T19" i="116" s="1"/>
  <c r="S2" i="116"/>
  <c r="S36" i="116" s="1"/>
  <c r="R2" i="116"/>
  <c r="R36" i="116" s="1"/>
  <c r="Q2" i="116"/>
  <c r="Q36" i="116" s="1"/>
  <c r="P2" i="116"/>
  <c r="P19" i="116" s="1"/>
  <c r="O2" i="116"/>
  <c r="O19" i="116" s="1"/>
  <c r="N2" i="116"/>
  <c r="N36" i="116" s="1"/>
  <c r="M2" i="116"/>
  <c r="M36" i="116" s="1"/>
  <c r="L2" i="116"/>
  <c r="L19" i="116" s="1"/>
  <c r="K2" i="116"/>
  <c r="K19" i="116" s="1"/>
  <c r="J2" i="116"/>
  <c r="J36" i="116" s="1"/>
  <c r="I2" i="116"/>
  <c r="I36" i="116" s="1"/>
  <c r="H2" i="116"/>
  <c r="H19" i="116" s="1"/>
  <c r="G2" i="116"/>
  <c r="F2" i="116"/>
  <c r="F36" i="116" s="1"/>
  <c r="E2" i="116"/>
  <c r="E36" i="116" s="1"/>
  <c r="D2" i="116"/>
  <c r="D19" i="116" s="1"/>
  <c r="C2" i="116"/>
  <c r="B2" i="116"/>
  <c r="B19" i="116" s="1"/>
  <c r="A1" i="114"/>
  <c r="B6" i="113"/>
  <c r="C6" i="113"/>
  <c r="D6" i="113"/>
  <c r="E6" i="113"/>
  <c r="F6" i="113"/>
  <c r="G6" i="113"/>
  <c r="H6" i="113"/>
  <c r="I6" i="113"/>
  <c r="J6" i="113"/>
  <c r="K6" i="113"/>
  <c r="L6" i="113"/>
  <c r="M6" i="113"/>
  <c r="N6" i="113"/>
  <c r="O6" i="113"/>
  <c r="P6" i="113"/>
  <c r="Q6" i="113"/>
  <c r="R6" i="113"/>
  <c r="S6" i="113"/>
  <c r="T6" i="113"/>
  <c r="U6" i="113"/>
  <c r="V6" i="113"/>
  <c r="W6" i="113"/>
  <c r="X6" i="113"/>
  <c r="Y6" i="113"/>
  <c r="Z6" i="113"/>
  <c r="AA6" i="113"/>
  <c r="AB6" i="113"/>
  <c r="AC6" i="113"/>
  <c r="AD6" i="113"/>
  <c r="AE6" i="113"/>
  <c r="AF6" i="113"/>
  <c r="AG6" i="113"/>
  <c r="AH6" i="113"/>
  <c r="AI6" i="113"/>
  <c r="AJ6" i="113"/>
  <c r="AK6" i="113"/>
  <c r="AL6" i="113"/>
  <c r="AM6" i="113"/>
  <c r="AN6" i="113"/>
  <c r="AO6" i="113"/>
  <c r="AP6" i="113"/>
  <c r="AQ6" i="113"/>
  <c r="AR6" i="113"/>
  <c r="AS6" i="113"/>
  <c r="AT6" i="113"/>
  <c r="AU6" i="113"/>
  <c r="AV6" i="113"/>
  <c r="AW6" i="113"/>
  <c r="AX6" i="113"/>
  <c r="AY6" i="113"/>
  <c r="AZ6" i="113"/>
  <c r="BA6" i="113"/>
  <c r="BB6" i="113"/>
  <c r="BC6" i="113"/>
  <c r="BD6" i="113"/>
  <c r="BE6" i="113"/>
  <c r="BF6" i="113"/>
  <c r="BG6" i="113"/>
  <c r="BH6" i="113"/>
  <c r="BI6" i="113"/>
  <c r="BJ6" i="113"/>
  <c r="BK6" i="113"/>
  <c r="BL6" i="113"/>
  <c r="BM6" i="113"/>
  <c r="BN6" i="113"/>
  <c r="BO6" i="113"/>
  <c r="BP6" i="113"/>
  <c r="BQ6" i="113"/>
  <c r="BR6" i="113"/>
  <c r="BS6" i="113"/>
  <c r="BT6" i="113"/>
  <c r="BU6" i="113"/>
  <c r="BV6" i="113"/>
  <c r="BW6" i="113"/>
  <c r="BX6" i="113"/>
  <c r="BY6" i="113"/>
  <c r="BZ6" i="113"/>
  <c r="B30" i="113"/>
  <c r="C30" i="113"/>
  <c r="D30" i="113"/>
  <c r="E30" i="113"/>
  <c r="F30" i="113"/>
  <c r="G30" i="113"/>
  <c r="H30" i="113"/>
  <c r="I30" i="113"/>
  <c r="J30" i="113"/>
  <c r="K30" i="113"/>
  <c r="L30" i="113"/>
  <c r="M30" i="113"/>
  <c r="N30" i="113"/>
  <c r="O30" i="113"/>
  <c r="P30" i="113"/>
  <c r="Q30" i="113"/>
  <c r="R30" i="113"/>
  <c r="S30" i="113"/>
  <c r="T30" i="113"/>
  <c r="U30" i="113"/>
  <c r="V30" i="113"/>
  <c r="W30" i="113"/>
  <c r="X30" i="113"/>
  <c r="Y30" i="113"/>
  <c r="Z30" i="113"/>
  <c r="AA30" i="113"/>
  <c r="AB30" i="113"/>
  <c r="AC30" i="113"/>
  <c r="AD30" i="113"/>
  <c r="AE30" i="113"/>
  <c r="AF30" i="113"/>
  <c r="AG30" i="113"/>
  <c r="AH30" i="113"/>
  <c r="AI30" i="113"/>
  <c r="AJ30" i="113"/>
  <c r="AK30" i="113"/>
  <c r="AL30" i="113"/>
  <c r="AM30" i="113"/>
  <c r="AN30" i="113"/>
  <c r="AO30" i="113"/>
  <c r="AP30" i="113"/>
  <c r="AQ30" i="113"/>
  <c r="AR30" i="113"/>
  <c r="AS30" i="113"/>
  <c r="AT30" i="113"/>
  <c r="AU30" i="113"/>
  <c r="AV30" i="113"/>
  <c r="AW30" i="113"/>
  <c r="AX30" i="113"/>
  <c r="AY30" i="113"/>
  <c r="AZ30" i="113"/>
  <c r="BA30" i="113"/>
  <c r="BB30" i="113"/>
  <c r="BC30" i="113"/>
  <c r="BD30" i="113"/>
  <c r="BE30" i="113"/>
  <c r="BF30" i="113"/>
  <c r="BG30" i="113"/>
  <c r="BH30" i="113"/>
  <c r="BI30" i="113"/>
  <c r="BJ30" i="113"/>
  <c r="BK30" i="113"/>
  <c r="BL30" i="113"/>
  <c r="BM30" i="113"/>
  <c r="BN30" i="113"/>
  <c r="BO30" i="113"/>
  <c r="BP30" i="113"/>
  <c r="BQ30" i="113"/>
  <c r="BR30" i="113"/>
  <c r="BS30" i="113"/>
  <c r="BT30" i="113"/>
  <c r="BU30" i="113"/>
  <c r="BV30" i="113"/>
  <c r="BW30" i="113"/>
  <c r="BX30" i="113"/>
  <c r="BY30" i="113"/>
  <c r="BZ30" i="113"/>
  <c r="B32" i="113"/>
  <c r="C32" i="113"/>
  <c r="D32" i="113"/>
  <c r="E32" i="113"/>
  <c r="F32" i="113"/>
  <c r="G32" i="113"/>
  <c r="H32" i="113"/>
  <c r="I32" i="113"/>
  <c r="J32" i="113"/>
  <c r="K32" i="113"/>
  <c r="L32" i="113"/>
  <c r="M32" i="113"/>
  <c r="N32" i="113"/>
  <c r="O32" i="113"/>
  <c r="P32" i="113"/>
  <c r="Q32" i="113"/>
  <c r="R32" i="113"/>
  <c r="S32" i="113"/>
  <c r="T32" i="113"/>
  <c r="U32" i="113"/>
  <c r="V32" i="113"/>
  <c r="W32" i="113"/>
  <c r="X32" i="113"/>
  <c r="Y32" i="113"/>
  <c r="Z32" i="113"/>
  <c r="AA32" i="113"/>
  <c r="AB32" i="113"/>
  <c r="AC32" i="113"/>
  <c r="AD32" i="113"/>
  <c r="AE32" i="113"/>
  <c r="AF32" i="113"/>
  <c r="AG32" i="113"/>
  <c r="AH32" i="113"/>
  <c r="AI32" i="113"/>
  <c r="AJ32" i="113"/>
  <c r="AK32" i="113"/>
  <c r="AL32" i="113"/>
  <c r="AM32" i="113"/>
  <c r="AN32" i="113"/>
  <c r="AO32" i="113"/>
  <c r="AP32" i="113"/>
  <c r="AQ32" i="113"/>
  <c r="AR32" i="113"/>
  <c r="AS32" i="113"/>
  <c r="AT32" i="113"/>
  <c r="AU32" i="113"/>
  <c r="AV32" i="113"/>
  <c r="AW32" i="113"/>
  <c r="AX32" i="113"/>
  <c r="AY32" i="113"/>
  <c r="AZ32" i="113"/>
  <c r="BA32" i="113"/>
  <c r="BB32" i="113"/>
  <c r="BC32" i="113"/>
  <c r="BD32" i="113"/>
  <c r="BE32" i="113"/>
  <c r="BF32" i="113"/>
  <c r="BG32" i="113"/>
  <c r="BH32" i="113"/>
  <c r="BI32" i="113"/>
  <c r="BJ32" i="113"/>
  <c r="BK32" i="113"/>
  <c r="BL32" i="113"/>
  <c r="BM32" i="113"/>
  <c r="BN32" i="113"/>
  <c r="BO32" i="113"/>
  <c r="BP32" i="113"/>
  <c r="BQ32" i="113"/>
  <c r="BR32" i="113"/>
  <c r="BS32" i="113"/>
  <c r="BT32" i="113"/>
  <c r="BU32" i="113"/>
  <c r="BV32" i="113"/>
  <c r="BW32" i="113"/>
  <c r="BX32" i="113"/>
  <c r="BY32" i="113"/>
  <c r="BZ32" i="113"/>
  <c r="A32" i="113"/>
  <c r="A31" i="113"/>
  <c r="A30" i="113"/>
  <c r="A29" i="113"/>
  <c r="A28" i="113"/>
  <c r="A27" i="113"/>
  <c r="A26" i="113"/>
  <c r="A25" i="113"/>
  <c r="A24" i="113"/>
  <c r="A23" i="113"/>
  <c r="A22" i="113"/>
  <c r="A21" i="113"/>
  <c r="A20" i="113"/>
  <c r="A19" i="113"/>
  <c r="A18" i="113"/>
  <c r="A17" i="113"/>
  <c r="A16" i="113"/>
  <c r="A15" i="113"/>
  <c r="A14" i="113"/>
  <c r="A13" i="113"/>
  <c r="A12" i="113"/>
  <c r="A11" i="113"/>
  <c r="A10" i="113"/>
  <c r="A9" i="113"/>
  <c r="A8" i="113"/>
  <c r="A7" i="113"/>
  <c r="A6" i="113"/>
  <c r="A5" i="113"/>
  <c r="BZ4" i="113"/>
  <c r="BY4" i="113"/>
  <c r="BX4" i="113"/>
  <c r="BW4" i="113"/>
  <c r="BV4" i="113"/>
  <c r="BU4" i="113"/>
  <c r="BT4" i="113"/>
  <c r="BS4" i="113"/>
  <c r="BR4" i="113"/>
  <c r="BQ4" i="113"/>
  <c r="BP4" i="113"/>
  <c r="BO4" i="113"/>
  <c r="BN4" i="113"/>
  <c r="BM4" i="113"/>
  <c r="BL4" i="113"/>
  <c r="BK4" i="113"/>
  <c r="BJ4" i="113"/>
  <c r="BI4" i="113"/>
  <c r="BH4" i="113"/>
  <c r="BG4" i="113"/>
  <c r="BF4" i="113"/>
  <c r="BE4" i="113"/>
  <c r="BD4" i="113"/>
  <c r="BC4" i="113"/>
  <c r="BB4" i="113"/>
  <c r="BA4" i="113"/>
  <c r="AZ4" i="113"/>
  <c r="AY4" i="113"/>
  <c r="AX4" i="113"/>
  <c r="AW4" i="113"/>
  <c r="AV4" i="113"/>
  <c r="AU4" i="113"/>
  <c r="AT4" i="113"/>
  <c r="AS4" i="113"/>
  <c r="AR4" i="113"/>
  <c r="AQ4" i="113"/>
  <c r="AP4" i="113"/>
  <c r="AO4" i="113"/>
  <c r="AN4" i="113"/>
  <c r="AM4" i="113"/>
  <c r="AL4" i="113"/>
  <c r="AK4" i="113"/>
  <c r="AJ4" i="113"/>
  <c r="AI4" i="113"/>
  <c r="AH4" i="113"/>
  <c r="AG4" i="113"/>
  <c r="AF4" i="113"/>
  <c r="AE4" i="113"/>
  <c r="AD4" i="113"/>
  <c r="AC4" i="113"/>
  <c r="AB4" i="113"/>
  <c r="AA4" i="113"/>
  <c r="Z4" i="113"/>
  <c r="Y4" i="113"/>
  <c r="X4" i="113"/>
  <c r="W4" i="113"/>
  <c r="V4" i="113"/>
  <c r="U4" i="113"/>
  <c r="T4" i="113"/>
  <c r="S4" i="113"/>
  <c r="R4" i="113"/>
  <c r="Q4" i="113"/>
  <c r="P4" i="113"/>
  <c r="O4" i="113"/>
  <c r="N4" i="113"/>
  <c r="M4" i="113"/>
  <c r="L4" i="113"/>
  <c r="K4" i="113"/>
  <c r="J4" i="113"/>
  <c r="I4" i="113"/>
  <c r="H4" i="113"/>
  <c r="G4" i="113"/>
  <c r="F4" i="113"/>
  <c r="E4" i="113"/>
  <c r="D4" i="113"/>
  <c r="C4" i="113"/>
  <c r="B4" i="113"/>
  <c r="BZ3" i="113"/>
  <c r="BY3" i="113"/>
  <c r="BX3" i="113"/>
  <c r="BW3" i="113"/>
  <c r="BV3" i="113"/>
  <c r="BU3" i="113"/>
  <c r="BT3" i="113"/>
  <c r="BS3" i="113"/>
  <c r="BR3" i="113"/>
  <c r="BQ3" i="113"/>
  <c r="BP3" i="113"/>
  <c r="BO3" i="113"/>
  <c r="BN3" i="113"/>
  <c r="BM3" i="113"/>
  <c r="BL3" i="113"/>
  <c r="BK3" i="113"/>
  <c r="BJ3" i="113"/>
  <c r="BI3" i="113"/>
  <c r="BH3" i="113"/>
  <c r="BG3" i="113"/>
  <c r="BF3" i="113"/>
  <c r="BE3" i="113"/>
  <c r="BD3" i="113"/>
  <c r="BC3" i="113"/>
  <c r="BB3" i="113"/>
  <c r="BA3" i="113"/>
  <c r="AZ3" i="113"/>
  <c r="AY3" i="113"/>
  <c r="AX3" i="113"/>
  <c r="AW3" i="113"/>
  <c r="AV3" i="113"/>
  <c r="AU3" i="113"/>
  <c r="AT3" i="113"/>
  <c r="AS3" i="113"/>
  <c r="AR3" i="113"/>
  <c r="AQ3" i="113"/>
  <c r="AP3" i="113"/>
  <c r="AO3" i="113"/>
  <c r="AN3" i="113"/>
  <c r="AM3" i="113"/>
  <c r="AL3" i="113"/>
  <c r="AK3" i="113"/>
  <c r="AJ3" i="113"/>
  <c r="AI3" i="113"/>
  <c r="AH3" i="113"/>
  <c r="AG3" i="113"/>
  <c r="AF3" i="113"/>
  <c r="AE3" i="113"/>
  <c r="AD3" i="113"/>
  <c r="AC3" i="113"/>
  <c r="AB3" i="113"/>
  <c r="AA3" i="113"/>
  <c r="Z3" i="113"/>
  <c r="Y3" i="113"/>
  <c r="X3" i="113"/>
  <c r="W3" i="113"/>
  <c r="V3" i="113"/>
  <c r="U3" i="113"/>
  <c r="T3" i="113"/>
  <c r="S3" i="113"/>
  <c r="R3" i="113"/>
  <c r="Q3" i="113"/>
  <c r="P3" i="113"/>
  <c r="O3" i="113"/>
  <c r="N3" i="113"/>
  <c r="M3" i="113"/>
  <c r="L3" i="113"/>
  <c r="K3" i="113"/>
  <c r="J3" i="113"/>
  <c r="I3" i="113"/>
  <c r="H3" i="113"/>
  <c r="G3" i="113"/>
  <c r="F3" i="113"/>
  <c r="E3" i="113"/>
  <c r="D3" i="113"/>
  <c r="C3" i="113"/>
  <c r="B3" i="113"/>
  <c r="A1" i="113"/>
  <c r="BY7" i="113"/>
  <c r="BY18" i="113"/>
  <c r="BY22" i="113"/>
  <c r="BY26" i="113"/>
  <c r="BY12" i="113"/>
  <c r="BZ12" i="113"/>
  <c r="BZ22" i="113"/>
  <c r="BZ26" i="113"/>
  <c r="BZ7" i="113"/>
  <c r="BZ18" i="113"/>
  <c r="BY9" i="113"/>
  <c r="BY15" i="113"/>
  <c r="BY20" i="113"/>
  <c r="BY24" i="113"/>
  <c r="BY28" i="113"/>
  <c r="BZ9" i="113"/>
  <c r="BZ15" i="113"/>
  <c r="BZ20" i="113"/>
  <c r="BZ24" i="113"/>
  <c r="BZ28" i="113"/>
  <c r="BX7" i="113"/>
  <c r="BX12" i="113"/>
  <c r="BX18" i="113"/>
  <c r="BX24" i="113"/>
  <c r="BR7" i="113"/>
  <c r="BV7" i="113"/>
  <c r="BR9" i="113"/>
  <c r="BV9" i="113"/>
  <c r="BR12" i="113"/>
  <c r="BV12" i="113"/>
  <c r="BR15" i="113"/>
  <c r="BV15" i="113"/>
  <c r="BR18" i="113"/>
  <c r="BV18" i="113"/>
  <c r="BR20" i="113"/>
  <c r="BV20" i="113"/>
  <c r="BR22" i="113"/>
  <c r="BV22" i="113"/>
  <c r="BR24" i="113"/>
  <c r="BV24" i="113"/>
  <c r="BR26" i="113"/>
  <c r="BV26" i="113"/>
  <c r="BR28" i="113"/>
  <c r="BV28" i="113"/>
  <c r="AX18" i="113"/>
  <c r="AX26" i="113"/>
  <c r="BA7" i="113"/>
  <c r="BE7" i="113"/>
  <c r="BI7" i="113"/>
  <c r="BB9" i="113"/>
  <c r="BF9" i="113"/>
  <c r="AY12" i="113"/>
  <c r="BC12" i="113"/>
  <c r="BG12" i="113"/>
  <c r="AZ15" i="113"/>
  <c r="BD15" i="113"/>
  <c r="BH15" i="113"/>
  <c r="BA18" i="113"/>
  <c r="BE18" i="113"/>
  <c r="BI18" i="113"/>
  <c r="BB20" i="113"/>
  <c r="BF20" i="113"/>
  <c r="AY22" i="113"/>
  <c r="BC22" i="113"/>
  <c r="BG22" i="113"/>
  <c r="AZ24" i="113"/>
  <c r="BD24" i="113"/>
  <c r="BH24" i="113"/>
  <c r="BA26" i="113"/>
  <c r="BE26" i="113"/>
  <c r="BI26" i="113"/>
  <c r="BB28" i="113"/>
  <c r="BF28" i="113"/>
  <c r="BJ7" i="113"/>
  <c r="BN7" i="113"/>
  <c r="BK9" i="113"/>
  <c r="BO9" i="113"/>
  <c r="BL12" i="113"/>
  <c r="BP12" i="113"/>
  <c r="BM15" i="113"/>
  <c r="BJ18" i="113"/>
  <c r="BN18" i="113"/>
  <c r="BK20" i="113"/>
  <c r="BO20" i="113"/>
  <c r="BL22" i="113"/>
  <c r="BP22" i="113"/>
  <c r="BM24" i="113"/>
  <c r="BJ26" i="113"/>
  <c r="BN26" i="113"/>
  <c r="BK28" i="113"/>
  <c r="BO28" i="113"/>
  <c r="BZ16" i="113"/>
  <c r="BZ10" i="113"/>
  <c r="BT12" i="113"/>
  <c r="BT20" i="113"/>
  <c r="BX26" i="113"/>
  <c r="BS7" i="113"/>
  <c r="BW7" i="113"/>
  <c r="BS9" i="113"/>
  <c r="BW9" i="113"/>
  <c r="BS12" i="113"/>
  <c r="BW12" i="113"/>
  <c r="BS15" i="113"/>
  <c r="BW15" i="113"/>
  <c r="BS18" i="113"/>
  <c r="BW18" i="113"/>
  <c r="BS20" i="113"/>
  <c r="BW20" i="113"/>
  <c r="BS22" i="113"/>
  <c r="BW22" i="113"/>
  <c r="BS24" i="113"/>
  <c r="BW24" i="113"/>
  <c r="BS26" i="113"/>
  <c r="BW26" i="113"/>
  <c r="BS28" i="113"/>
  <c r="BW28" i="113"/>
  <c r="AX20" i="113"/>
  <c r="AX28" i="113"/>
  <c r="BB7" i="113"/>
  <c r="BF7" i="113"/>
  <c r="AY9" i="113"/>
  <c r="BC9" i="113"/>
  <c r="BG9" i="113"/>
  <c r="AZ12" i="113"/>
  <c r="BD12" i="113"/>
  <c r="BH12" i="113"/>
  <c r="BA15" i="113"/>
  <c r="BE15" i="113"/>
  <c r="BI15" i="113"/>
  <c r="BB18" i="113"/>
  <c r="BF18" i="113"/>
  <c r="AY20" i="113"/>
  <c r="BC20" i="113"/>
  <c r="BG20" i="113"/>
  <c r="AZ22" i="113"/>
  <c r="BD22" i="113"/>
  <c r="BH22" i="113"/>
  <c r="BA24" i="113"/>
  <c r="BE24" i="113"/>
  <c r="BI24" i="113"/>
  <c r="BB26" i="113"/>
  <c r="BF26" i="113"/>
  <c r="AY28" i="113"/>
  <c r="BC28" i="113"/>
  <c r="BG28" i="113"/>
  <c r="BK7" i="113"/>
  <c r="BO7" i="113"/>
  <c r="BL9" i="113"/>
  <c r="BP9" i="113"/>
  <c r="BM12" i="113"/>
  <c r="BJ15" i="113"/>
  <c r="BN15" i="113"/>
  <c r="BK18" i="113"/>
  <c r="BO18" i="113"/>
  <c r="BL20" i="113"/>
  <c r="BP20" i="113"/>
  <c r="BM22" i="113"/>
  <c r="BJ24" i="113"/>
  <c r="BN24" i="113"/>
  <c r="BK26" i="113"/>
  <c r="BO26" i="113"/>
  <c r="BL28" i="113"/>
  <c r="BP28" i="113"/>
  <c r="BY13" i="113"/>
  <c r="BT7" i="113"/>
  <c r="BX9" i="113"/>
  <c r="BX15" i="113"/>
  <c r="BX20" i="113"/>
  <c r="BX22" i="113"/>
  <c r="BT26" i="113"/>
  <c r="BT28" i="113"/>
  <c r="AX22" i="113"/>
  <c r="AY7" i="113"/>
  <c r="BC7" i="113"/>
  <c r="BG7" i="113"/>
  <c r="AZ9" i="113"/>
  <c r="BD9" i="113"/>
  <c r="BA12" i="113"/>
  <c r="BE12" i="113"/>
  <c r="BI12" i="113"/>
  <c r="BB15" i="113"/>
  <c r="BF15" i="113"/>
  <c r="AY18" i="113"/>
  <c r="BC18" i="113"/>
  <c r="BG18" i="113"/>
  <c r="AZ20" i="113"/>
  <c r="BD20" i="113"/>
  <c r="BH20" i="113"/>
  <c r="BA22" i="113"/>
  <c r="BE22" i="113"/>
  <c r="BI22" i="113"/>
  <c r="BB24" i="113"/>
  <c r="BF24" i="113"/>
  <c r="AY26" i="113"/>
  <c r="BC26" i="113"/>
  <c r="BG26" i="113"/>
  <c r="AZ28" i="113"/>
  <c r="BD28" i="113"/>
  <c r="BH28" i="113"/>
  <c r="BL7" i="113"/>
  <c r="BP7" i="113"/>
  <c r="BM9" i="113"/>
  <c r="BJ12" i="113"/>
  <c r="BN12" i="113"/>
  <c r="BK15" i="113"/>
  <c r="BO15" i="113"/>
  <c r="BL18" i="113"/>
  <c r="BP18" i="113"/>
  <c r="BM20" i="113"/>
  <c r="BJ22" i="113"/>
  <c r="BN22" i="113"/>
  <c r="BK24" i="113"/>
  <c r="BO24" i="113"/>
  <c r="BL26" i="113"/>
  <c r="BP26" i="113"/>
  <c r="BM28" i="113"/>
  <c r="BY16" i="113"/>
  <c r="BZ13" i="113"/>
  <c r="BT9" i="113"/>
  <c r="BT15" i="113"/>
  <c r="BT18" i="113"/>
  <c r="BT22" i="113"/>
  <c r="BT24" i="113"/>
  <c r="BX28" i="113"/>
  <c r="BH9" i="113"/>
  <c r="BQ7" i="113"/>
  <c r="BU7" i="113"/>
  <c r="BQ9" i="113"/>
  <c r="BU9" i="113"/>
  <c r="BQ12" i="113"/>
  <c r="BU12" i="113"/>
  <c r="BQ15" i="113"/>
  <c r="BU15" i="113"/>
  <c r="BQ18" i="113"/>
  <c r="BU18" i="113"/>
  <c r="BQ20" i="113"/>
  <c r="BU20" i="113"/>
  <c r="BQ22" i="113"/>
  <c r="BU22" i="113"/>
  <c r="BQ24" i="113"/>
  <c r="BU24" i="113"/>
  <c r="BQ26" i="113"/>
  <c r="BU26" i="113"/>
  <c r="BQ28" i="113"/>
  <c r="BU28" i="113"/>
  <c r="AX15" i="113"/>
  <c r="AX24" i="113"/>
  <c r="AZ7" i="113"/>
  <c r="BD7" i="113"/>
  <c r="BH7" i="113"/>
  <c r="BA9" i="113"/>
  <c r="BE9" i="113"/>
  <c r="BI9" i="113"/>
  <c r="BB12" i="113"/>
  <c r="BF12" i="113"/>
  <c r="AY15" i="113"/>
  <c r="BC15" i="113"/>
  <c r="BG15" i="113"/>
  <c r="AZ18" i="113"/>
  <c r="BD18" i="113"/>
  <c r="BH18" i="113"/>
  <c r="BA20" i="113"/>
  <c r="BE20" i="113"/>
  <c r="BI20" i="113"/>
  <c r="BB22" i="113"/>
  <c r="BF22" i="113"/>
  <c r="AY24" i="113"/>
  <c r="BC24" i="113"/>
  <c r="BG24" i="113"/>
  <c r="AZ26" i="113"/>
  <c r="BD26" i="113"/>
  <c r="BH26" i="113"/>
  <c r="BA28" i="113"/>
  <c r="BE28" i="113"/>
  <c r="BI28" i="113"/>
  <c r="BM7" i="113"/>
  <c r="BJ9" i="113"/>
  <c r="BN9" i="113"/>
  <c r="BK12" i="113"/>
  <c r="BO12" i="113"/>
  <c r="BL15" i="113"/>
  <c r="BP15" i="113"/>
  <c r="BM18" i="113"/>
  <c r="BJ20" i="113"/>
  <c r="BN20" i="113"/>
  <c r="BK22" i="113"/>
  <c r="BO22" i="113"/>
  <c r="BL24" i="113"/>
  <c r="BP24" i="113"/>
  <c r="BM26" i="113"/>
  <c r="BJ28" i="113"/>
  <c r="BN28" i="113"/>
  <c r="BY10" i="113"/>
  <c r="AZ10" i="113"/>
  <c r="AX12" i="113"/>
  <c r="BH13" i="113"/>
  <c r="BT16" i="113"/>
  <c r="BO10" i="113"/>
  <c r="AZ16" i="113"/>
  <c r="BG10" i="113"/>
  <c r="BW16" i="113"/>
  <c r="BW10" i="113"/>
  <c r="AZ13" i="113"/>
  <c r="BP16" i="113"/>
  <c r="BN10" i="113"/>
  <c r="AY16" i="113"/>
  <c r="BB10" i="113"/>
  <c r="BR16" i="113"/>
  <c r="BR10" i="113"/>
  <c r="BP10" i="113"/>
  <c r="BD13" i="113"/>
  <c r="BT10" i="113"/>
  <c r="BK16" i="113"/>
  <c r="BI13" i="113"/>
  <c r="BE10" i="113"/>
  <c r="BU16" i="113"/>
  <c r="BU10" i="113"/>
  <c r="BM13" i="113"/>
  <c r="AY10" i="113"/>
  <c r="BJ16" i="113"/>
  <c r="AX9" i="113"/>
  <c r="BL13" i="113"/>
  <c r="BD16" i="113"/>
  <c r="AY13" i="113"/>
  <c r="BS13" i="113"/>
  <c r="BE16" i="113"/>
  <c r="BX13" i="113"/>
  <c r="BK13" i="113"/>
  <c r="BC16" i="113"/>
  <c r="BF10" i="113"/>
  <c r="BV16" i="113"/>
  <c r="BV10" i="113"/>
  <c r="BN16" i="113"/>
  <c r="BI16" i="113"/>
  <c r="BX10" i="113"/>
  <c r="BO16" i="113"/>
  <c r="BM10" i="113"/>
  <c r="BB16" i="113"/>
  <c r="BI10" i="113"/>
  <c r="BQ13" i="113"/>
  <c r="BT13" i="113"/>
  <c r="AX16" i="113"/>
  <c r="AX7" i="113"/>
  <c r="BP13" i="113"/>
  <c r="BH16" i="113"/>
  <c r="BC13" i="113"/>
  <c r="BW13" i="113"/>
  <c r="BL10" i="113"/>
  <c r="BO13" i="113"/>
  <c r="BG16" i="113"/>
  <c r="BB13" i="113"/>
  <c r="BR13" i="113"/>
  <c r="BX16" i="113"/>
  <c r="BJ13" i="113"/>
  <c r="BF16" i="113"/>
  <c r="BA13" i="113"/>
  <c r="BU13" i="113"/>
  <c r="BH10" i="113"/>
  <c r="BM16" i="113"/>
  <c r="BK10" i="113"/>
  <c r="BG13" i="113"/>
  <c r="BC10" i="113"/>
  <c r="BS16" i="113"/>
  <c r="BS10" i="113"/>
  <c r="BL16" i="113"/>
  <c r="BJ10" i="113"/>
  <c r="BF13" i="113"/>
  <c r="BV13" i="113"/>
  <c r="BD10" i="113"/>
  <c r="BN13" i="113"/>
  <c r="BE13" i="113"/>
  <c r="BA10" i="113"/>
  <c r="BQ16" i="113"/>
  <c r="BQ10" i="113"/>
  <c r="BA16" i="113"/>
  <c r="AX10" i="113"/>
  <c r="AX13" i="113"/>
  <c r="B10" i="123"/>
  <c r="B10" i="122"/>
  <c r="B10" i="121"/>
  <c r="B10" i="120"/>
  <c r="B10" i="119"/>
  <c r="B13" i="123"/>
  <c r="B13" i="122"/>
  <c r="B13" i="121"/>
  <c r="B13" i="120"/>
  <c r="B13" i="119"/>
  <c r="B8" i="122"/>
  <c r="B8" i="121"/>
  <c r="B8" i="120"/>
  <c r="B8" i="119"/>
  <c r="B8" i="123"/>
  <c r="X9" i="113"/>
  <c r="AT28" i="113"/>
  <c r="AP28" i="113"/>
  <c r="AL28" i="113"/>
  <c r="AH28" i="113"/>
  <c r="AD28" i="113"/>
  <c r="Z28" i="113"/>
  <c r="AU26" i="113"/>
  <c r="AQ26" i="113"/>
  <c r="AM26" i="113"/>
  <c r="AI26" i="113"/>
  <c r="AE26" i="113"/>
  <c r="AA26" i="113"/>
  <c r="AV24" i="113"/>
  <c r="AR24" i="113"/>
  <c r="AN24" i="113"/>
  <c r="AJ24" i="113"/>
  <c r="AF24" i="113"/>
  <c r="AB24" i="113"/>
  <c r="AW22" i="113"/>
  <c r="AS22" i="113"/>
  <c r="AO22" i="113"/>
  <c r="AK22" i="113"/>
  <c r="AG22" i="113"/>
  <c r="AC22" i="113"/>
  <c r="Y22" i="113"/>
  <c r="AT20" i="113"/>
  <c r="AP20" i="113"/>
  <c r="AL20" i="113"/>
  <c r="AH20" i="113"/>
  <c r="AD20" i="113"/>
  <c r="Z20" i="113"/>
  <c r="AU18" i="113"/>
  <c r="AQ18" i="113"/>
  <c r="AM18" i="113"/>
  <c r="AI18" i="113"/>
  <c r="AE18" i="113"/>
  <c r="AA18" i="113"/>
  <c r="AV15" i="113"/>
  <c r="AR15" i="113"/>
  <c r="AN15" i="113"/>
  <c r="AJ15" i="113"/>
  <c r="AF15" i="113"/>
  <c r="AB15" i="113"/>
  <c r="AW12" i="113"/>
  <c r="AS12" i="113"/>
  <c r="AO12" i="113"/>
  <c r="AK12" i="113"/>
  <c r="AG12" i="113"/>
  <c r="AC12" i="113"/>
  <c r="Y12" i="113"/>
  <c r="AU9" i="113"/>
  <c r="AQ9" i="113"/>
  <c r="AM9" i="113"/>
  <c r="AI9" i="113"/>
  <c r="AE9" i="113"/>
  <c r="AA9" i="113"/>
  <c r="AV7" i="113"/>
  <c r="AR7" i="113"/>
  <c r="AN7" i="113"/>
  <c r="AJ7" i="113"/>
  <c r="AF7" i="113"/>
  <c r="AB7" i="113"/>
  <c r="AW28" i="113"/>
  <c r="AS28" i="113"/>
  <c r="AO28" i="113"/>
  <c r="AK28" i="113"/>
  <c r="AG28" i="113"/>
  <c r="AC28" i="113"/>
  <c r="Y28" i="113"/>
  <c r="AT26" i="113"/>
  <c r="AP26" i="113"/>
  <c r="AL26" i="113"/>
  <c r="AH26" i="113"/>
  <c r="AD26" i="113"/>
  <c r="Z26" i="113"/>
  <c r="AU24" i="113"/>
  <c r="AQ24" i="113"/>
  <c r="AM24" i="113"/>
  <c r="AI24" i="113"/>
  <c r="AE24" i="113"/>
  <c r="AA24" i="113"/>
  <c r="AV22" i="113"/>
  <c r="AR22" i="113"/>
  <c r="AN22" i="113"/>
  <c r="AJ22" i="113"/>
  <c r="AF22" i="113"/>
  <c r="AB22" i="113"/>
  <c r="AW20" i="113"/>
  <c r="AS20" i="113"/>
  <c r="AO20" i="113"/>
  <c r="AK20" i="113"/>
  <c r="AG20" i="113"/>
  <c r="AC20" i="113"/>
  <c r="Y20" i="113"/>
  <c r="AT18" i="113"/>
  <c r="AP18" i="113"/>
  <c r="AL18" i="113"/>
  <c r="AH18" i="113"/>
  <c r="AD18" i="113"/>
  <c r="Z18" i="113"/>
  <c r="AU15" i="113"/>
  <c r="AQ15" i="113"/>
  <c r="AM15" i="113"/>
  <c r="AI15" i="113"/>
  <c r="AE15" i="113"/>
  <c r="AA15" i="113"/>
  <c r="AV12" i="113"/>
  <c r="AR12" i="113"/>
  <c r="AN12" i="113"/>
  <c r="AJ12" i="113"/>
  <c r="AF12" i="113"/>
  <c r="AB12" i="113"/>
  <c r="Z10" i="113"/>
  <c r="AT9" i="113"/>
  <c r="AP9" i="113"/>
  <c r="AL9" i="113"/>
  <c r="AH9" i="113"/>
  <c r="AD9" i="113"/>
  <c r="Z9" i="113"/>
  <c r="AU7" i="113"/>
  <c r="AQ7" i="113"/>
  <c r="AM7" i="113"/>
  <c r="AI7" i="113"/>
  <c r="AE7" i="113"/>
  <c r="AA7" i="113"/>
  <c r="AV28" i="113"/>
  <c r="AR28" i="113"/>
  <c r="AN28" i="113"/>
  <c r="AJ28" i="113"/>
  <c r="AF28" i="113"/>
  <c r="AB28" i="113"/>
  <c r="AW26" i="113"/>
  <c r="AS26" i="113"/>
  <c r="AO26" i="113"/>
  <c r="AK26" i="113"/>
  <c r="AG26" i="113"/>
  <c r="AC26" i="113"/>
  <c r="Y26" i="113"/>
  <c r="AT24" i="113"/>
  <c r="AP24" i="113"/>
  <c r="AL24" i="113"/>
  <c r="AH24" i="113"/>
  <c r="AD24" i="113"/>
  <c r="Z24" i="113"/>
  <c r="AU22" i="113"/>
  <c r="AQ22" i="113"/>
  <c r="AM22" i="113"/>
  <c r="AI22" i="113"/>
  <c r="AE22" i="113"/>
  <c r="AA22" i="113"/>
  <c r="AV20" i="113"/>
  <c r="AR20" i="113"/>
  <c r="AN20" i="113"/>
  <c r="AJ20" i="113"/>
  <c r="AF20" i="113"/>
  <c r="AB20" i="113"/>
  <c r="AW18" i="113"/>
  <c r="AS18" i="113"/>
  <c r="AO18" i="113"/>
  <c r="AK18" i="113"/>
  <c r="AG18" i="113"/>
  <c r="AC18" i="113"/>
  <c r="Y18" i="113"/>
  <c r="AT15" i="113"/>
  <c r="AP15" i="113"/>
  <c r="AL15" i="113"/>
  <c r="AH15" i="113"/>
  <c r="AD15" i="113"/>
  <c r="Z15" i="113"/>
  <c r="AU12" i="113"/>
  <c r="AQ12" i="113"/>
  <c r="AM12" i="113"/>
  <c r="AI12" i="113"/>
  <c r="AE12" i="113"/>
  <c r="AA12" i="113"/>
  <c r="AW9" i="113"/>
  <c r="AS9" i="113"/>
  <c r="AO9" i="113"/>
  <c r="AK9" i="113"/>
  <c r="AG9" i="113"/>
  <c r="AC9" i="113"/>
  <c r="Y9" i="113"/>
  <c r="AT7" i="113"/>
  <c r="AP7" i="113"/>
  <c r="AL7" i="113"/>
  <c r="AH7" i="113"/>
  <c r="AD7" i="113"/>
  <c r="Z7" i="113"/>
  <c r="AU28" i="113"/>
  <c r="AQ28" i="113"/>
  <c r="AM28" i="113"/>
  <c r="AI28" i="113"/>
  <c r="AE28" i="113"/>
  <c r="AA28" i="113"/>
  <c r="AV26" i="113"/>
  <c r="AR26" i="113"/>
  <c r="AN26" i="113"/>
  <c r="AJ26" i="113"/>
  <c r="AF26" i="113"/>
  <c r="AB26" i="113"/>
  <c r="AW24" i="113"/>
  <c r="AS24" i="113"/>
  <c r="AO24" i="113"/>
  <c r="AK24" i="113"/>
  <c r="AG24" i="113"/>
  <c r="AC24" i="113"/>
  <c r="Y24" i="113"/>
  <c r="AT22" i="113"/>
  <c r="AP22" i="113"/>
  <c r="AL22" i="113"/>
  <c r="AH22" i="113"/>
  <c r="AD22" i="113"/>
  <c r="Z22" i="113"/>
  <c r="AU20" i="113"/>
  <c r="AQ20" i="113"/>
  <c r="AM20" i="113"/>
  <c r="AI20" i="113"/>
  <c r="AE20" i="113"/>
  <c r="AA20" i="113"/>
  <c r="AV18" i="113"/>
  <c r="AR18" i="113"/>
  <c r="AN18" i="113"/>
  <c r="AJ18" i="113"/>
  <c r="AF18" i="113"/>
  <c r="AB18" i="113"/>
  <c r="AW15" i="113"/>
  <c r="AS15" i="113"/>
  <c r="AO15" i="113"/>
  <c r="AK15" i="113"/>
  <c r="AG15" i="113"/>
  <c r="AC15" i="113"/>
  <c r="Y15" i="113"/>
  <c r="AT12" i="113"/>
  <c r="AP12" i="113"/>
  <c r="AL12" i="113"/>
  <c r="AH12" i="113"/>
  <c r="AD12" i="113"/>
  <c r="Z12" i="113"/>
  <c r="AV9" i="113"/>
  <c r="AR9" i="113"/>
  <c r="AN9" i="113"/>
  <c r="AJ9" i="113"/>
  <c r="AF9" i="113"/>
  <c r="AB9" i="113"/>
  <c r="AW7" i="113"/>
  <c r="AS7" i="113"/>
  <c r="AO7" i="113"/>
  <c r="AK7" i="113"/>
  <c r="AG7" i="113"/>
  <c r="AC7" i="113"/>
  <c r="Y7" i="113"/>
  <c r="B14" i="123"/>
  <c r="B14" i="122"/>
  <c r="B14" i="121"/>
  <c r="B14" i="120"/>
  <c r="B14" i="119"/>
  <c r="B11" i="123"/>
  <c r="B11" i="122"/>
  <c r="B11" i="121"/>
  <c r="B11" i="120"/>
  <c r="B11" i="119"/>
  <c r="AE10" i="113"/>
  <c r="AB10" i="113"/>
  <c r="AL13" i="113"/>
  <c r="X7" i="113"/>
  <c r="AJ16" i="113"/>
  <c r="AR10" i="113"/>
  <c r="AW16" i="113"/>
  <c r="AH16" i="113"/>
  <c r="AF13" i="113"/>
  <c r="AV13" i="113"/>
  <c r="X15" i="113"/>
  <c r="AN10" i="113"/>
  <c r="AO10" i="113"/>
  <c r="AU16" i="113"/>
  <c r="AP16" i="113"/>
  <c r="X26" i="113"/>
  <c r="AQ16" i="113"/>
  <c r="AD16" i="113"/>
  <c r="AL10" i="113"/>
  <c r="AE16" i="113"/>
  <c r="AQ10" i="113"/>
  <c r="AA10" i="113"/>
  <c r="AF16" i="113"/>
  <c r="AW13" i="113"/>
  <c r="Y10" i="113"/>
  <c r="X22" i="113"/>
  <c r="X12" i="113"/>
  <c r="AM10" i="113"/>
  <c r="AB16" i="113"/>
  <c r="AR16" i="113"/>
  <c r="AJ10" i="113"/>
  <c r="AC13" i="113"/>
  <c r="AS13" i="113"/>
  <c r="AT16" i="113"/>
  <c r="AK10" i="113"/>
  <c r="AD13" i="113"/>
  <c r="AT13" i="113"/>
  <c r="AM16" i="113"/>
  <c r="Y16" i="113"/>
  <c r="AO16" i="113"/>
  <c r="AU13" i="113"/>
  <c r="AT10" i="113"/>
  <c r="AN13" i="113"/>
  <c r="X18" i="113"/>
  <c r="AH10" i="113"/>
  <c r="AK13" i="113"/>
  <c r="AC10" i="113"/>
  <c r="AS10" i="113"/>
  <c r="AI13" i="113"/>
  <c r="AG16" i="113"/>
  <c r="AM13" i="113"/>
  <c r="AD10" i="113"/>
  <c r="X24" i="113"/>
  <c r="AU10" i="113"/>
  <c r="AV16" i="113"/>
  <c r="AG13" i="113"/>
  <c r="AL16" i="113"/>
  <c r="AH13" i="113"/>
  <c r="AA16" i="113"/>
  <c r="AK16" i="113"/>
  <c r="AQ13" i="113"/>
  <c r="AP10" i="113"/>
  <c r="AJ13" i="113"/>
  <c r="X28" i="113"/>
  <c r="X20" i="113"/>
  <c r="X10" i="113"/>
  <c r="AI10" i="113"/>
  <c r="AN16" i="113"/>
  <c r="AF10" i="113"/>
  <c r="AV10" i="113"/>
  <c r="Y13" i="113"/>
  <c r="AO13" i="113"/>
  <c r="AG10" i="113"/>
  <c r="AW10" i="113"/>
  <c r="Z13" i="113"/>
  <c r="AP13" i="113"/>
  <c r="AA13" i="113"/>
  <c r="AI16" i="113"/>
  <c r="AC16" i="113"/>
  <c r="AS16" i="113"/>
  <c r="AE13" i="113"/>
  <c r="Z16" i="113"/>
  <c r="AB13" i="113"/>
  <c r="AR13" i="113"/>
  <c r="X13" i="113"/>
  <c r="X16" i="113"/>
  <c r="Q22" i="113"/>
  <c r="Q15" i="113"/>
  <c r="Q24" i="113"/>
  <c r="R11" i="116"/>
  <c r="R28" i="116" s="1"/>
  <c r="R45" i="116" s="1"/>
  <c r="Q12" i="113"/>
  <c r="R6" i="116"/>
  <c r="R23" i="116" s="1"/>
  <c r="R40" i="116" s="1"/>
  <c r="Q7" i="113"/>
  <c r="Q18" i="113"/>
  <c r="Q26" i="113"/>
  <c r="R8" i="116"/>
  <c r="R25" i="116" s="1"/>
  <c r="R42" i="116" s="1"/>
  <c r="Q9" i="113"/>
  <c r="Q20" i="113"/>
  <c r="Q28" i="113"/>
  <c r="R9" i="116"/>
  <c r="R26" i="116" s="1"/>
  <c r="R43" i="116" s="1"/>
  <c r="Q10" i="113"/>
  <c r="Q16" i="113"/>
  <c r="R12" i="116"/>
  <c r="R29" i="116" s="1"/>
  <c r="R46" i="116" s="1"/>
  <c r="Q13" i="113"/>
  <c r="C4" i="108"/>
  <c r="C4" i="111" s="1"/>
  <c r="C5" i="108"/>
  <c r="C5" i="111" s="1"/>
  <c r="C7" i="108"/>
  <c r="C8" i="108"/>
  <c r="C10" i="108"/>
  <c r="C11" i="108"/>
  <c r="C13" i="108"/>
  <c r="C14" i="108"/>
  <c r="G11" i="116"/>
  <c r="G28" i="116" s="1"/>
  <c r="G45" i="116" s="1"/>
  <c r="F12" i="113"/>
  <c r="G20" i="113"/>
  <c r="E24" i="113"/>
  <c r="J26" i="113"/>
  <c r="G28" i="113"/>
  <c r="P15" i="113"/>
  <c r="C15" i="113"/>
  <c r="D20" i="113"/>
  <c r="I22" i="113"/>
  <c r="J24" i="113"/>
  <c r="H28" i="113"/>
  <c r="M11" i="116"/>
  <c r="M28" i="116" s="1"/>
  <c r="M45" i="116" s="1"/>
  <c r="L12" i="113"/>
  <c r="M15" i="113"/>
  <c r="T15" i="113"/>
  <c r="O15" i="113"/>
  <c r="V11" i="116"/>
  <c r="V28" i="116" s="1"/>
  <c r="V45" i="116" s="1"/>
  <c r="U12" i="113"/>
  <c r="Q11" i="116"/>
  <c r="Q28" i="116" s="1"/>
  <c r="Q45" i="116" s="1"/>
  <c r="P12" i="113"/>
  <c r="K11" i="116"/>
  <c r="K28" i="116" s="1"/>
  <c r="K45" i="116" s="1"/>
  <c r="J12" i="113"/>
  <c r="F18" i="113"/>
  <c r="D22" i="113"/>
  <c r="I24" i="113"/>
  <c r="L11" i="116"/>
  <c r="L28" i="116" s="1"/>
  <c r="L45" i="116" s="1"/>
  <c r="K12" i="113"/>
  <c r="U15" i="113"/>
  <c r="S11" i="116"/>
  <c r="S28" i="116" s="1"/>
  <c r="S45" i="116" s="1"/>
  <c r="R12" i="113"/>
  <c r="D8" i="116"/>
  <c r="D25" i="116" s="1"/>
  <c r="D42" i="116" s="1"/>
  <c r="C9" i="113"/>
  <c r="F11" i="116"/>
  <c r="F28" i="116" s="1"/>
  <c r="F45" i="116" s="1"/>
  <c r="E12" i="113"/>
  <c r="H20" i="113"/>
  <c r="F24" i="113"/>
  <c r="G26" i="113"/>
  <c r="C8" i="116"/>
  <c r="C25" i="116" s="1"/>
  <c r="C42" i="116" s="1"/>
  <c r="B9" i="113"/>
  <c r="D18" i="113"/>
  <c r="I20" i="113"/>
  <c r="G24" i="113"/>
  <c r="D26" i="113"/>
  <c r="H26" i="113"/>
  <c r="E28" i="113"/>
  <c r="I28" i="113"/>
  <c r="K15" i="113"/>
  <c r="W15" i="113"/>
  <c r="S15" i="113"/>
  <c r="N15" i="113"/>
  <c r="U11" i="116"/>
  <c r="U28" i="116" s="1"/>
  <c r="U45" i="116" s="1"/>
  <c r="T12" i="113"/>
  <c r="P11" i="116"/>
  <c r="P28" i="116" s="1"/>
  <c r="P45" i="116" s="1"/>
  <c r="O12" i="113"/>
  <c r="C11" i="116"/>
  <c r="C28" i="116" s="1"/>
  <c r="C45" i="116" s="1"/>
  <c r="B12" i="113"/>
  <c r="J18" i="113"/>
  <c r="H22" i="113"/>
  <c r="F26" i="113"/>
  <c r="N11" i="116"/>
  <c r="N28" i="116" s="1"/>
  <c r="N45" i="116" s="1"/>
  <c r="M12" i="113"/>
  <c r="W11" i="116"/>
  <c r="W28" i="116" s="1"/>
  <c r="W45" i="116" s="1"/>
  <c r="V12" i="113"/>
  <c r="J11" i="116"/>
  <c r="J28" i="116" s="1"/>
  <c r="J45" i="116" s="1"/>
  <c r="I12" i="113"/>
  <c r="G18" i="113"/>
  <c r="E22" i="113"/>
  <c r="D28" i="113"/>
  <c r="B8" i="116"/>
  <c r="B25" i="116" s="1"/>
  <c r="B42" i="116" s="1"/>
  <c r="B15" i="113"/>
  <c r="I11" i="116"/>
  <c r="I28" i="116" s="1"/>
  <c r="I45" i="116" s="1"/>
  <c r="H12" i="113"/>
  <c r="H18" i="113"/>
  <c r="E20" i="113"/>
  <c r="F22" i="113"/>
  <c r="J22" i="113"/>
  <c r="B11" i="116"/>
  <c r="B28" i="116" s="1"/>
  <c r="B45" i="116" s="1"/>
  <c r="D11" i="116"/>
  <c r="D28" i="116" s="1"/>
  <c r="D45" i="116" s="1"/>
  <c r="C12" i="113"/>
  <c r="E11" i="116"/>
  <c r="E28" i="116" s="1"/>
  <c r="E45" i="116" s="1"/>
  <c r="D12" i="113"/>
  <c r="H11" i="116"/>
  <c r="H28" i="116" s="1"/>
  <c r="H45" i="116" s="1"/>
  <c r="G12" i="113"/>
  <c r="E18" i="113"/>
  <c r="I18" i="113"/>
  <c r="F20" i="113"/>
  <c r="J20" i="113"/>
  <c r="G22" i="113"/>
  <c r="D24" i="113"/>
  <c r="H24" i="113"/>
  <c r="E26" i="113"/>
  <c r="I26" i="113"/>
  <c r="F28" i="113"/>
  <c r="J28" i="113"/>
  <c r="L15" i="113"/>
  <c r="V15" i="113"/>
  <c r="R15" i="113"/>
  <c r="X11" i="116"/>
  <c r="X28" i="116" s="1"/>
  <c r="X45" i="116" s="1"/>
  <c r="W12" i="113"/>
  <c r="T11" i="116"/>
  <c r="T28" i="116" s="1"/>
  <c r="T45" i="116" s="1"/>
  <c r="S12" i="113"/>
  <c r="O11" i="116"/>
  <c r="O28" i="116" s="1"/>
  <c r="O45" i="116" s="1"/>
  <c r="N12" i="113"/>
  <c r="N16" i="113"/>
  <c r="S16" i="113"/>
  <c r="Q12" i="116"/>
  <c r="Q29" i="116" s="1"/>
  <c r="Q46" i="116" s="1"/>
  <c r="P13" i="113"/>
  <c r="V12" i="116"/>
  <c r="V29" i="116" s="1"/>
  <c r="V46" i="116" s="1"/>
  <c r="U13" i="113"/>
  <c r="X12" i="116"/>
  <c r="X29" i="116" s="1"/>
  <c r="W13" i="113"/>
  <c r="P16" i="113"/>
  <c r="P12" i="116"/>
  <c r="P29" i="116" s="1"/>
  <c r="P46" i="116" s="1"/>
  <c r="O13" i="113"/>
  <c r="R16" i="113"/>
  <c r="O12" i="116"/>
  <c r="O29" i="116" s="1"/>
  <c r="O46" i="116" s="1"/>
  <c r="N13" i="113"/>
  <c r="W12" i="116"/>
  <c r="W29" i="116" s="1"/>
  <c r="W46" i="116" s="1"/>
  <c r="V13" i="113"/>
  <c r="W16" i="113"/>
  <c r="V16" i="113"/>
  <c r="S12" i="116"/>
  <c r="S29" i="116" s="1"/>
  <c r="S46" i="116" s="1"/>
  <c r="R13" i="113"/>
  <c r="T16" i="113"/>
  <c r="U12" i="116"/>
  <c r="U29" i="116" s="1"/>
  <c r="U46" i="116" s="1"/>
  <c r="T13" i="113"/>
  <c r="U16" i="113"/>
  <c r="T12" i="116"/>
  <c r="T29" i="116" s="1"/>
  <c r="T46" i="116" s="1"/>
  <c r="S13" i="113"/>
  <c r="O16" i="113"/>
  <c r="B7" i="111"/>
  <c r="C7" i="111"/>
  <c r="B7" i="110"/>
  <c r="C7" i="110"/>
  <c r="B7" i="109"/>
  <c r="C7" i="109"/>
  <c r="B4" i="108"/>
  <c r="B4" i="111" s="1"/>
  <c r="B5" i="108"/>
  <c r="B5" i="111" s="1"/>
  <c r="B7" i="108"/>
  <c r="I15" i="113"/>
  <c r="E15" i="113"/>
  <c r="H15" i="113"/>
  <c r="D15" i="113"/>
  <c r="G15" i="113"/>
  <c r="J15" i="113"/>
  <c r="F15" i="113"/>
  <c r="C28" i="113"/>
  <c r="W28" i="113"/>
  <c r="S28" i="113"/>
  <c r="N28" i="113"/>
  <c r="I16" i="113"/>
  <c r="D16" i="113"/>
  <c r="B28" i="113"/>
  <c r="G16" i="113"/>
  <c r="R28" i="113"/>
  <c r="F16" i="113"/>
  <c r="U28" i="113"/>
  <c r="P28" i="113"/>
  <c r="L28" i="113"/>
  <c r="J16" i="113"/>
  <c r="V28" i="113"/>
  <c r="M28" i="113"/>
  <c r="K28" i="113"/>
  <c r="T28" i="113"/>
  <c r="O28" i="113"/>
  <c r="E16" i="113"/>
  <c r="H16" i="113"/>
  <c r="L16" i="113"/>
  <c r="C16" i="113"/>
  <c r="K16" i="113"/>
  <c r="B16" i="113"/>
  <c r="M16" i="113"/>
  <c r="C24" i="113"/>
  <c r="L6" i="116"/>
  <c r="L23" i="116" s="1"/>
  <c r="K7" i="113"/>
  <c r="L24" i="113"/>
  <c r="P6" i="116"/>
  <c r="P23" i="116" s="1"/>
  <c r="P40" i="116" s="1"/>
  <c r="O7" i="113"/>
  <c r="P24" i="113"/>
  <c r="R26" i="113"/>
  <c r="T22" i="113"/>
  <c r="W6" i="116"/>
  <c r="W23" i="116" s="1"/>
  <c r="W40" i="116" s="1"/>
  <c r="V7" i="113"/>
  <c r="X8" i="116"/>
  <c r="X25" i="116" s="1"/>
  <c r="X42" i="116" s="1"/>
  <c r="W9" i="113"/>
  <c r="W24" i="113"/>
  <c r="C18" i="113"/>
  <c r="G6" i="116"/>
  <c r="G23" i="116" s="1"/>
  <c r="F7" i="113"/>
  <c r="G8" i="116"/>
  <c r="G25" i="116" s="1"/>
  <c r="G42" i="116" s="1"/>
  <c r="F9" i="113"/>
  <c r="J8" i="116"/>
  <c r="J25" i="116" s="1"/>
  <c r="J42" i="116" s="1"/>
  <c r="I9" i="113"/>
  <c r="K18" i="113"/>
  <c r="K26" i="113"/>
  <c r="L18" i="113"/>
  <c r="L26" i="113"/>
  <c r="M20" i="113"/>
  <c r="O6" i="116"/>
  <c r="O23" i="116" s="1"/>
  <c r="O40" i="116" s="1"/>
  <c r="N7" i="113"/>
  <c r="N22" i="113"/>
  <c r="P8" i="116"/>
  <c r="P25" i="116" s="1"/>
  <c r="P42" i="116" s="1"/>
  <c r="O9" i="113"/>
  <c r="O24" i="113"/>
  <c r="P18" i="113"/>
  <c r="P26" i="113"/>
  <c r="R20" i="113"/>
  <c r="T6" i="116"/>
  <c r="T23" i="116" s="1"/>
  <c r="T40" i="116" s="1"/>
  <c r="S7" i="113"/>
  <c r="S22" i="113"/>
  <c r="U8" i="116"/>
  <c r="U25" i="116" s="1"/>
  <c r="U42" i="116" s="1"/>
  <c r="T9" i="113"/>
  <c r="T24" i="113"/>
  <c r="X6" i="116"/>
  <c r="X23" i="116" s="1"/>
  <c r="W7" i="113"/>
  <c r="U18" i="113"/>
  <c r="V20" i="113"/>
  <c r="W22" i="113"/>
  <c r="U26" i="113"/>
  <c r="B6" i="116"/>
  <c r="B23" i="116" s="1"/>
  <c r="B40" i="116" s="1"/>
  <c r="B20" i="113"/>
  <c r="F6" i="116"/>
  <c r="F23" i="116" s="1"/>
  <c r="F40" i="116" s="1"/>
  <c r="E7" i="113"/>
  <c r="J6" i="116"/>
  <c r="J23" i="116" s="1"/>
  <c r="J40" i="116" s="1"/>
  <c r="I7" i="113"/>
  <c r="M8" i="116"/>
  <c r="M25" i="116" s="1"/>
  <c r="M42" i="116" s="1"/>
  <c r="L9" i="113"/>
  <c r="M26" i="113"/>
  <c r="O22" i="113"/>
  <c r="R18" i="113"/>
  <c r="U6" i="116"/>
  <c r="U23" i="116" s="1"/>
  <c r="U40" i="116" s="1"/>
  <c r="T7" i="113"/>
  <c r="U20" i="113"/>
  <c r="C26" i="113"/>
  <c r="C6" i="116"/>
  <c r="C23" i="116" s="1"/>
  <c r="B7" i="113"/>
  <c r="B24" i="113"/>
  <c r="C20" i="113"/>
  <c r="E6" i="116"/>
  <c r="E23" i="116" s="1"/>
  <c r="D7" i="113"/>
  <c r="H6" i="116"/>
  <c r="H23" i="116" s="1"/>
  <c r="H40" i="116" s="1"/>
  <c r="G7" i="113"/>
  <c r="H8" i="116"/>
  <c r="H25" i="116" s="1"/>
  <c r="H42" i="116" s="1"/>
  <c r="G9" i="113"/>
  <c r="K6" i="116"/>
  <c r="K23" i="116" s="1"/>
  <c r="J7" i="113"/>
  <c r="K20" i="113"/>
  <c r="L8" i="116"/>
  <c r="L25" i="116" s="1"/>
  <c r="L42" i="116" s="1"/>
  <c r="K9" i="113"/>
  <c r="L20" i="113"/>
  <c r="N6" i="116"/>
  <c r="N23" i="116" s="1"/>
  <c r="N40" i="116" s="1"/>
  <c r="M7" i="113"/>
  <c r="M22" i="113"/>
  <c r="O8" i="116"/>
  <c r="O25" i="116" s="1"/>
  <c r="O42" i="116" s="1"/>
  <c r="N9" i="113"/>
  <c r="N24" i="113"/>
  <c r="O18" i="113"/>
  <c r="O26" i="113"/>
  <c r="P20" i="113"/>
  <c r="S6" i="116"/>
  <c r="S23" i="116" s="1"/>
  <c r="S40" i="116" s="1"/>
  <c r="R7" i="113"/>
  <c r="R22" i="113"/>
  <c r="T8" i="116"/>
  <c r="T25" i="116" s="1"/>
  <c r="T42" i="116" s="1"/>
  <c r="S9" i="113"/>
  <c r="S24" i="113"/>
  <c r="T18" i="113"/>
  <c r="T26" i="113"/>
  <c r="V8" i="116"/>
  <c r="V25" i="116" s="1"/>
  <c r="V42" i="116" s="1"/>
  <c r="U9" i="113"/>
  <c r="V18" i="113"/>
  <c r="W20" i="113"/>
  <c r="U24" i="113"/>
  <c r="V26" i="113"/>
  <c r="D6" i="116"/>
  <c r="D23" i="116" s="1"/>
  <c r="D40" i="116" s="1"/>
  <c r="C7" i="113"/>
  <c r="F8" i="116"/>
  <c r="F25" i="116" s="1"/>
  <c r="F42" i="116" s="1"/>
  <c r="E9" i="113"/>
  <c r="K24" i="113"/>
  <c r="M18" i="113"/>
  <c r="N20" i="113"/>
  <c r="Q8" i="116"/>
  <c r="Q25" i="116" s="1"/>
  <c r="Q42" i="116" s="1"/>
  <c r="P9" i="113"/>
  <c r="S20" i="113"/>
  <c r="V22" i="113"/>
  <c r="B22" i="113"/>
  <c r="B18" i="113"/>
  <c r="B26" i="113"/>
  <c r="C22" i="113"/>
  <c r="E8" i="116"/>
  <c r="E25" i="116" s="1"/>
  <c r="E42" i="116" s="1"/>
  <c r="D9" i="113"/>
  <c r="I6" i="116"/>
  <c r="I23" i="116" s="1"/>
  <c r="H7" i="113"/>
  <c r="I8" i="116"/>
  <c r="I25" i="116" s="1"/>
  <c r="I42" i="116" s="1"/>
  <c r="H9" i="113"/>
  <c r="K8" i="116"/>
  <c r="K25" i="116" s="1"/>
  <c r="K42" i="116" s="1"/>
  <c r="J9" i="113"/>
  <c r="K22" i="113"/>
  <c r="M6" i="116"/>
  <c r="M23" i="116" s="1"/>
  <c r="M40" i="116" s="1"/>
  <c r="L7" i="113"/>
  <c r="L22" i="113"/>
  <c r="N8" i="116"/>
  <c r="N25" i="116" s="1"/>
  <c r="N42" i="116" s="1"/>
  <c r="M9" i="113"/>
  <c r="M24" i="113"/>
  <c r="N18" i="113"/>
  <c r="N26" i="113"/>
  <c r="O20" i="113"/>
  <c r="Q6" i="116"/>
  <c r="Q23" i="116" s="1"/>
  <c r="Q40" i="116" s="1"/>
  <c r="P7" i="113"/>
  <c r="P22" i="113"/>
  <c r="S8" i="116"/>
  <c r="S25" i="116" s="1"/>
  <c r="S42" i="116" s="1"/>
  <c r="R9" i="113"/>
  <c r="R24" i="113"/>
  <c r="S18" i="113"/>
  <c r="S26" i="113"/>
  <c r="T20" i="113"/>
  <c r="V6" i="116"/>
  <c r="V23" i="116" s="1"/>
  <c r="V40" i="116" s="1"/>
  <c r="U7" i="113"/>
  <c r="W8" i="116"/>
  <c r="W25" i="116" s="1"/>
  <c r="W42" i="116" s="1"/>
  <c r="V9" i="113"/>
  <c r="W18" i="113"/>
  <c r="U22" i="113"/>
  <c r="V24" i="113"/>
  <c r="W26" i="113"/>
  <c r="T9" i="116"/>
  <c r="T26" i="116" s="1"/>
  <c r="T43" i="116" s="1"/>
  <c r="S10" i="113"/>
  <c r="H12" i="116"/>
  <c r="H29" i="116" s="1"/>
  <c r="H46" i="116" s="1"/>
  <c r="G13" i="113"/>
  <c r="E9" i="116"/>
  <c r="E26" i="116" s="1"/>
  <c r="D10" i="113"/>
  <c r="W9" i="116"/>
  <c r="W26" i="116" s="1"/>
  <c r="W43" i="116" s="1"/>
  <c r="V10" i="113"/>
  <c r="K12" i="116"/>
  <c r="K29" i="116" s="1"/>
  <c r="J13" i="113"/>
  <c r="C12" i="116"/>
  <c r="C29" i="116" s="1"/>
  <c r="B13" i="113"/>
  <c r="N9" i="116"/>
  <c r="N26" i="116" s="1"/>
  <c r="N43" i="116" s="1"/>
  <c r="M10" i="113"/>
  <c r="H9" i="116"/>
  <c r="H26" i="116" s="1"/>
  <c r="H43" i="116" s="1"/>
  <c r="G10" i="113"/>
  <c r="D9" i="116"/>
  <c r="D26" i="116" s="1"/>
  <c r="D43" i="116" s="1"/>
  <c r="C10" i="113"/>
  <c r="Q9" i="116"/>
  <c r="Q26" i="116" s="1"/>
  <c r="Q43" i="116" s="1"/>
  <c r="P10" i="113"/>
  <c r="I9" i="116"/>
  <c r="I26" i="116" s="1"/>
  <c r="H10" i="113"/>
  <c r="K9" i="116"/>
  <c r="K26" i="116" s="1"/>
  <c r="J10" i="113"/>
  <c r="V9" i="116"/>
  <c r="V26" i="116" s="1"/>
  <c r="V43" i="116" s="1"/>
  <c r="U10" i="113"/>
  <c r="D12" i="116"/>
  <c r="D29" i="116" s="1"/>
  <c r="D46" i="116" s="1"/>
  <c r="C13" i="113"/>
  <c r="F9" i="116"/>
  <c r="F26" i="116" s="1"/>
  <c r="F43" i="116" s="1"/>
  <c r="E10" i="113"/>
  <c r="O9" i="116"/>
  <c r="O26" i="116" s="1"/>
  <c r="O43" i="116" s="1"/>
  <c r="N10" i="113"/>
  <c r="E12" i="116"/>
  <c r="E29" i="116" s="1"/>
  <c r="D13" i="113"/>
  <c r="J9" i="116"/>
  <c r="J26" i="116" s="1"/>
  <c r="J43" i="116" s="1"/>
  <c r="I10" i="113"/>
  <c r="N12" i="116"/>
  <c r="N29" i="116" s="1"/>
  <c r="N46" i="116" s="1"/>
  <c r="M13" i="113"/>
  <c r="S9" i="116"/>
  <c r="S26" i="116" s="1"/>
  <c r="S43" i="116" s="1"/>
  <c r="R10" i="113"/>
  <c r="I12" i="116"/>
  <c r="I29" i="116" s="1"/>
  <c r="H13" i="113"/>
  <c r="G9" i="116"/>
  <c r="G26" i="116" s="1"/>
  <c r="F10" i="113"/>
  <c r="M12" i="116"/>
  <c r="M29" i="116" s="1"/>
  <c r="M46" i="116" s="1"/>
  <c r="L13" i="113"/>
  <c r="X9" i="116"/>
  <c r="X26" i="116" s="1"/>
  <c r="W10" i="113"/>
  <c r="M9" i="116"/>
  <c r="M26" i="116" s="1"/>
  <c r="M43" i="116" s="1"/>
  <c r="L10" i="113"/>
  <c r="F12" i="116"/>
  <c r="F29" i="116" s="1"/>
  <c r="F46" i="116" s="1"/>
  <c r="E13" i="113"/>
  <c r="C9" i="116"/>
  <c r="C26" i="116" s="1"/>
  <c r="B10" i="113"/>
  <c r="U9" i="116"/>
  <c r="U26" i="116" s="1"/>
  <c r="U43" i="116" s="1"/>
  <c r="T10" i="113"/>
  <c r="P9" i="116"/>
  <c r="P26" i="116" s="1"/>
  <c r="P43" i="116" s="1"/>
  <c r="O10" i="113"/>
  <c r="L12" i="116"/>
  <c r="L29" i="116" s="1"/>
  <c r="K13" i="113"/>
  <c r="G12" i="116"/>
  <c r="G29" i="116" s="1"/>
  <c r="F13" i="113"/>
  <c r="J12" i="116"/>
  <c r="J29" i="116" s="1"/>
  <c r="J46" i="116" s="1"/>
  <c r="I13" i="113"/>
  <c r="L9" i="116"/>
  <c r="L26" i="116" s="1"/>
  <c r="K10" i="113"/>
  <c r="B12" i="116"/>
  <c r="B29" i="116" s="1"/>
  <c r="B46" i="116" s="1"/>
  <c r="B9" i="116"/>
  <c r="B26" i="116" s="1"/>
  <c r="B43" i="116" s="1"/>
  <c r="C8" i="111"/>
  <c r="C8" i="109"/>
  <c r="C8" i="110"/>
  <c r="C10" i="111"/>
  <c r="C10" i="109"/>
  <c r="C10" i="110"/>
  <c r="C13" i="111"/>
  <c r="C13" i="109"/>
  <c r="C13" i="110"/>
  <c r="C11" i="111"/>
  <c r="C11" i="109"/>
  <c r="C11" i="110"/>
  <c r="C14" i="111"/>
  <c r="C14" i="109"/>
  <c r="C14" i="110"/>
  <c r="B3" i="107"/>
  <c r="B35" i="107" s="1"/>
  <c r="C3" i="107"/>
  <c r="C35" i="107" s="1"/>
  <c r="D3" i="107"/>
  <c r="D35" i="107" s="1"/>
  <c r="E3" i="107"/>
  <c r="E35" i="107" s="1"/>
  <c r="B4" i="107"/>
  <c r="B36" i="107" s="1"/>
  <c r="C4" i="107"/>
  <c r="C36" i="107" s="1"/>
  <c r="D4" i="107"/>
  <c r="D36" i="107" s="1"/>
  <c r="E4" i="107"/>
  <c r="E36" i="107" s="1"/>
  <c r="B6" i="107"/>
  <c r="B38" i="107" s="1"/>
  <c r="C6" i="107"/>
  <c r="C38" i="107" s="1"/>
  <c r="D6" i="107"/>
  <c r="D38" i="107" s="1"/>
  <c r="E6" i="107"/>
  <c r="E38" i="107" s="1"/>
  <c r="B30" i="107"/>
  <c r="B62" i="107" s="1"/>
  <c r="C30" i="107"/>
  <c r="C62" i="107" s="1"/>
  <c r="D30" i="107"/>
  <c r="D62" i="107" s="1"/>
  <c r="E30" i="107"/>
  <c r="E62" i="107" s="1"/>
  <c r="B32" i="107"/>
  <c r="B64" i="107" s="1"/>
  <c r="C32" i="107"/>
  <c r="C64" i="107" s="1"/>
  <c r="D32" i="107"/>
  <c r="D64" i="107" s="1"/>
  <c r="E32" i="107"/>
  <c r="E64" i="107" s="1"/>
  <c r="BQ32" i="105"/>
  <c r="BQ64" i="105" s="1"/>
  <c r="BP32" i="105"/>
  <c r="BP64" i="105" s="1"/>
  <c r="BO32" i="105"/>
  <c r="BO64" i="105" s="1"/>
  <c r="BN32" i="105"/>
  <c r="BN64" i="105" s="1"/>
  <c r="BM32" i="105"/>
  <c r="BM64" i="105" s="1"/>
  <c r="BL32" i="105"/>
  <c r="BL64" i="105" s="1"/>
  <c r="BK32" i="105"/>
  <c r="BK64" i="105" s="1"/>
  <c r="BJ32" i="105"/>
  <c r="BJ64" i="105" s="1"/>
  <c r="BI32" i="105"/>
  <c r="BI64" i="105" s="1"/>
  <c r="BH32" i="105"/>
  <c r="BH64" i="105" s="1"/>
  <c r="BG32" i="105"/>
  <c r="BG64" i="105" s="1"/>
  <c r="BF32" i="105"/>
  <c r="BF64" i="105" s="1"/>
  <c r="BE32" i="105"/>
  <c r="BE64" i="105" s="1"/>
  <c r="BD32" i="105"/>
  <c r="BD64" i="105" s="1"/>
  <c r="BC32" i="105"/>
  <c r="BC64" i="105" s="1"/>
  <c r="BB32" i="105"/>
  <c r="BB64" i="105" s="1"/>
  <c r="BA32" i="105"/>
  <c r="BA64" i="105" s="1"/>
  <c r="AZ32" i="105"/>
  <c r="AZ64" i="105" s="1"/>
  <c r="AY32" i="105"/>
  <c r="AY64" i="105" s="1"/>
  <c r="AX32" i="105"/>
  <c r="AX64" i="105" s="1"/>
  <c r="AW32" i="105"/>
  <c r="AW64" i="105" s="1"/>
  <c r="AV32" i="105"/>
  <c r="AV64" i="105" s="1"/>
  <c r="AU32" i="105"/>
  <c r="AU64" i="105" s="1"/>
  <c r="AT32" i="105"/>
  <c r="AT64" i="105" s="1"/>
  <c r="AS32" i="105"/>
  <c r="AS64" i="105" s="1"/>
  <c r="AR32" i="105"/>
  <c r="AR64" i="105" s="1"/>
  <c r="AQ32" i="105"/>
  <c r="AQ64" i="105" s="1"/>
  <c r="AP32" i="105"/>
  <c r="AP64" i="105" s="1"/>
  <c r="AO32" i="105"/>
  <c r="AO64" i="105" s="1"/>
  <c r="AN32" i="105"/>
  <c r="AN64" i="105" s="1"/>
  <c r="AM32" i="105"/>
  <c r="AM64" i="105" s="1"/>
  <c r="AL32" i="105"/>
  <c r="AL64" i="105" s="1"/>
  <c r="AK32" i="105"/>
  <c r="AK64" i="105" s="1"/>
  <c r="AJ32" i="105"/>
  <c r="AJ64" i="105" s="1"/>
  <c r="AI32" i="105"/>
  <c r="AI64" i="105" s="1"/>
  <c r="AH32" i="105"/>
  <c r="AH64" i="105" s="1"/>
  <c r="AG32" i="105"/>
  <c r="AG64" i="105" s="1"/>
  <c r="AF32" i="105"/>
  <c r="AF64" i="105" s="1"/>
  <c r="AE32" i="105"/>
  <c r="AE64" i="105" s="1"/>
  <c r="AD32" i="105"/>
  <c r="AD64" i="105" s="1"/>
  <c r="AC32" i="105"/>
  <c r="AC64" i="105" s="1"/>
  <c r="AB32" i="105"/>
  <c r="AB64" i="105" s="1"/>
  <c r="AA32" i="105"/>
  <c r="AA64" i="105" s="1"/>
  <c r="Z32" i="105"/>
  <c r="Z64" i="105" s="1"/>
  <c r="Y32" i="105"/>
  <c r="Y64" i="105" s="1"/>
  <c r="X32" i="105"/>
  <c r="X64" i="105" s="1"/>
  <c r="W32" i="105"/>
  <c r="W64" i="105" s="1"/>
  <c r="V32" i="105"/>
  <c r="V64" i="105" s="1"/>
  <c r="U32" i="105"/>
  <c r="U64" i="105" s="1"/>
  <c r="T32" i="105"/>
  <c r="T64" i="105" s="1"/>
  <c r="S32" i="105"/>
  <c r="S64" i="105" s="1"/>
  <c r="R32" i="105"/>
  <c r="R64" i="105" s="1"/>
  <c r="Q32" i="105"/>
  <c r="Q64" i="105" s="1"/>
  <c r="P32" i="105"/>
  <c r="P64" i="105" s="1"/>
  <c r="O32" i="105"/>
  <c r="O64" i="105" s="1"/>
  <c r="N32" i="105"/>
  <c r="N64" i="105" s="1"/>
  <c r="M32" i="105"/>
  <c r="M64" i="105" s="1"/>
  <c r="L32" i="105"/>
  <c r="L64" i="105" s="1"/>
  <c r="K32" i="105"/>
  <c r="K64" i="105" s="1"/>
  <c r="J32" i="105"/>
  <c r="J64" i="105" s="1"/>
  <c r="I32" i="105"/>
  <c r="I64" i="105" s="1"/>
  <c r="H32" i="105"/>
  <c r="H64" i="105" s="1"/>
  <c r="G32" i="105"/>
  <c r="G64" i="105" s="1"/>
  <c r="F32" i="105"/>
  <c r="F64" i="105" s="1"/>
  <c r="E32" i="105"/>
  <c r="E64" i="105" s="1"/>
  <c r="D32" i="105"/>
  <c r="D64" i="105" s="1"/>
  <c r="C32" i="105"/>
  <c r="C64" i="105" s="1"/>
  <c r="B32" i="105"/>
  <c r="B64" i="105" s="1"/>
  <c r="A32" i="105"/>
  <c r="A64" i="105" s="1"/>
  <c r="A31" i="105"/>
  <c r="A63" i="105" s="1"/>
  <c r="BQ30" i="105"/>
  <c r="BQ62" i="105" s="1"/>
  <c r="BP30" i="105"/>
  <c r="BP62" i="105" s="1"/>
  <c r="BO30" i="105"/>
  <c r="BO62" i="105" s="1"/>
  <c r="BN30" i="105"/>
  <c r="BN62" i="105" s="1"/>
  <c r="BM30" i="105"/>
  <c r="BM62" i="105" s="1"/>
  <c r="BL30" i="105"/>
  <c r="BL62" i="105" s="1"/>
  <c r="BK30" i="105"/>
  <c r="BK62" i="105" s="1"/>
  <c r="BJ30" i="105"/>
  <c r="BJ62" i="105" s="1"/>
  <c r="BI30" i="105"/>
  <c r="BI62" i="105" s="1"/>
  <c r="BH30" i="105"/>
  <c r="BH62" i="105" s="1"/>
  <c r="BG30" i="105"/>
  <c r="BG62" i="105" s="1"/>
  <c r="BF30" i="105"/>
  <c r="BF62" i="105" s="1"/>
  <c r="BE30" i="105"/>
  <c r="BE62" i="105" s="1"/>
  <c r="BD30" i="105"/>
  <c r="BD62" i="105" s="1"/>
  <c r="BC30" i="105"/>
  <c r="BC62" i="105" s="1"/>
  <c r="BB30" i="105"/>
  <c r="BB62" i="105" s="1"/>
  <c r="BA30" i="105"/>
  <c r="BA62" i="105" s="1"/>
  <c r="AZ30" i="105"/>
  <c r="AZ62" i="105" s="1"/>
  <c r="AY30" i="105"/>
  <c r="AY62" i="105" s="1"/>
  <c r="AX30" i="105"/>
  <c r="AX62" i="105" s="1"/>
  <c r="AW30" i="105"/>
  <c r="AW62" i="105" s="1"/>
  <c r="AV30" i="105"/>
  <c r="AV62" i="105" s="1"/>
  <c r="AU30" i="105"/>
  <c r="AU62" i="105" s="1"/>
  <c r="AT30" i="105"/>
  <c r="AT62" i="105" s="1"/>
  <c r="AS30" i="105"/>
  <c r="AS62" i="105" s="1"/>
  <c r="AR30" i="105"/>
  <c r="AR62" i="105" s="1"/>
  <c r="AQ30" i="105"/>
  <c r="AQ62" i="105" s="1"/>
  <c r="AP30" i="105"/>
  <c r="AP62" i="105" s="1"/>
  <c r="AO30" i="105"/>
  <c r="AO62" i="105" s="1"/>
  <c r="AN30" i="105"/>
  <c r="AN62" i="105" s="1"/>
  <c r="AM30" i="105"/>
  <c r="AM62" i="105" s="1"/>
  <c r="AL30" i="105"/>
  <c r="AL62" i="105" s="1"/>
  <c r="AK30" i="105"/>
  <c r="AK62" i="105" s="1"/>
  <c r="AJ30" i="105"/>
  <c r="AJ62" i="105" s="1"/>
  <c r="AI30" i="105"/>
  <c r="AI62" i="105" s="1"/>
  <c r="AH30" i="105"/>
  <c r="AH62" i="105" s="1"/>
  <c r="AG30" i="105"/>
  <c r="AG62" i="105" s="1"/>
  <c r="AF30" i="105"/>
  <c r="AF62" i="105" s="1"/>
  <c r="AE30" i="105"/>
  <c r="AE62" i="105" s="1"/>
  <c r="AD30" i="105"/>
  <c r="AD62" i="105" s="1"/>
  <c r="AC30" i="105"/>
  <c r="AC62" i="105" s="1"/>
  <c r="AB30" i="105"/>
  <c r="AB62" i="105" s="1"/>
  <c r="AA30" i="105"/>
  <c r="AA62" i="105" s="1"/>
  <c r="Z30" i="105"/>
  <c r="Z62" i="105" s="1"/>
  <c r="Y30" i="105"/>
  <c r="Y62" i="105" s="1"/>
  <c r="X30" i="105"/>
  <c r="X62" i="105" s="1"/>
  <c r="W30" i="105"/>
  <c r="W62" i="105" s="1"/>
  <c r="V30" i="105"/>
  <c r="V62" i="105" s="1"/>
  <c r="U30" i="105"/>
  <c r="U62" i="105" s="1"/>
  <c r="T30" i="105"/>
  <c r="T62" i="105" s="1"/>
  <c r="S30" i="105"/>
  <c r="S62" i="105" s="1"/>
  <c r="R30" i="105"/>
  <c r="R62" i="105" s="1"/>
  <c r="Q30" i="105"/>
  <c r="Q62" i="105" s="1"/>
  <c r="P30" i="105"/>
  <c r="P62" i="105" s="1"/>
  <c r="O30" i="105"/>
  <c r="O62" i="105" s="1"/>
  <c r="N30" i="105"/>
  <c r="N62" i="105" s="1"/>
  <c r="M30" i="105"/>
  <c r="M62" i="105" s="1"/>
  <c r="L30" i="105"/>
  <c r="L62" i="105" s="1"/>
  <c r="K30" i="105"/>
  <c r="K62" i="105" s="1"/>
  <c r="J30" i="105"/>
  <c r="J62" i="105" s="1"/>
  <c r="I30" i="105"/>
  <c r="I62" i="105" s="1"/>
  <c r="H30" i="105"/>
  <c r="H62" i="105" s="1"/>
  <c r="G30" i="105"/>
  <c r="G62" i="105" s="1"/>
  <c r="F30" i="105"/>
  <c r="F62" i="105" s="1"/>
  <c r="E30" i="105"/>
  <c r="E62" i="105" s="1"/>
  <c r="D30" i="105"/>
  <c r="D62" i="105" s="1"/>
  <c r="C30" i="105"/>
  <c r="C62" i="105" s="1"/>
  <c r="B30" i="105"/>
  <c r="B62" i="105" s="1"/>
  <c r="A30" i="105"/>
  <c r="A62" i="105" s="1"/>
  <c r="A29" i="105"/>
  <c r="A61" i="105" s="1"/>
  <c r="C28" i="105"/>
  <c r="C60" i="105" s="1"/>
  <c r="B28" i="105"/>
  <c r="B60" i="105" s="1"/>
  <c r="A28" i="105"/>
  <c r="A60" i="105" s="1"/>
  <c r="A27" i="105"/>
  <c r="A59" i="105" s="1"/>
  <c r="C26" i="105"/>
  <c r="C58" i="105" s="1"/>
  <c r="B26" i="105"/>
  <c r="B58" i="105" s="1"/>
  <c r="A26" i="105"/>
  <c r="A58" i="105" s="1"/>
  <c r="A25" i="105"/>
  <c r="A57" i="105" s="1"/>
  <c r="C24" i="105"/>
  <c r="C56" i="105" s="1"/>
  <c r="B24" i="105"/>
  <c r="B56" i="105" s="1"/>
  <c r="A24" i="105"/>
  <c r="A56" i="105" s="1"/>
  <c r="A23" i="105"/>
  <c r="A55" i="105" s="1"/>
  <c r="C22" i="105"/>
  <c r="C54" i="105" s="1"/>
  <c r="B22" i="105"/>
  <c r="B54" i="105" s="1"/>
  <c r="A22" i="105"/>
  <c r="A54" i="105" s="1"/>
  <c r="A21" i="105"/>
  <c r="A53" i="105" s="1"/>
  <c r="C20" i="105"/>
  <c r="C52" i="105" s="1"/>
  <c r="B20" i="105"/>
  <c r="B52" i="105" s="1"/>
  <c r="A20" i="105"/>
  <c r="A52" i="105" s="1"/>
  <c r="A19" i="105"/>
  <c r="A51" i="105" s="1"/>
  <c r="C18" i="105"/>
  <c r="C50" i="105" s="1"/>
  <c r="B18" i="105"/>
  <c r="B50" i="105" s="1"/>
  <c r="A18" i="105"/>
  <c r="A50" i="105" s="1"/>
  <c r="A17" i="105"/>
  <c r="A49" i="105" s="1"/>
  <c r="C16" i="105"/>
  <c r="C48" i="105" s="1"/>
  <c r="B16" i="105"/>
  <c r="B48" i="105" s="1"/>
  <c r="A16" i="105"/>
  <c r="A48" i="105" s="1"/>
  <c r="C15" i="105"/>
  <c r="C47" i="105" s="1"/>
  <c r="B15" i="105"/>
  <c r="B47" i="105" s="1"/>
  <c r="A15" i="105"/>
  <c r="A47" i="105" s="1"/>
  <c r="A14" i="105"/>
  <c r="A46" i="105" s="1"/>
  <c r="C13" i="105"/>
  <c r="C45" i="105" s="1"/>
  <c r="B13" i="105"/>
  <c r="B45" i="105" s="1"/>
  <c r="A13" i="105"/>
  <c r="A45" i="105" s="1"/>
  <c r="C12" i="105"/>
  <c r="C44" i="105" s="1"/>
  <c r="B12" i="105"/>
  <c r="B44" i="105" s="1"/>
  <c r="A12" i="105"/>
  <c r="A44" i="105" s="1"/>
  <c r="A11" i="105"/>
  <c r="A43" i="105" s="1"/>
  <c r="C10" i="105"/>
  <c r="C42" i="105" s="1"/>
  <c r="B10" i="105"/>
  <c r="B42" i="105" s="1"/>
  <c r="A10" i="105"/>
  <c r="A42" i="105" s="1"/>
  <c r="C9" i="105"/>
  <c r="C41" i="105" s="1"/>
  <c r="B9" i="105"/>
  <c r="B41" i="105" s="1"/>
  <c r="A9" i="105"/>
  <c r="A41" i="105" s="1"/>
  <c r="A8" i="105"/>
  <c r="A40" i="105" s="1"/>
  <c r="C7" i="105"/>
  <c r="C39" i="105" s="1"/>
  <c r="B7" i="105"/>
  <c r="B39" i="105" s="1"/>
  <c r="A7" i="105"/>
  <c r="A39" i="105" s="1"/>
  <c r="BQ6" i="105"/>
  <c r="BQ38" i="105" s="1"/>
  <c r="BP6" i="105"/>
  <c r="BP38" i="105" s="1"/>
  <c r="BO6" i="105"/>
  <c r="BO38" i="105" s="1"/>
  <c r="BN6" i="105"/>
  <c r="BN38" i="105" s="1"/>
  <c r="BM6" i="105"/>
  <c r="BM38" i="105" s="1"/>
  <c r="BL6" i="105"/>
  <c r="BL38" i="105" s="1"/>
  <c r="BK6" i="105"/>
  <c r="BK38" i="105" s="1"/>
  <c r="BJ6" i="105"/>
  <c r="BJ38" i="105" s="1"/>
  <c r="BI6" i="105"/>
  <c r="BI38" i="105" s="1"/>
  <c r="BH6" i="105"/>
  <c r="BH38" i="105" s="1"/>
  <c r="BG6" i="105"/>
  <c r="BG38" i="105" s="1"/>
  <c r="BF6" i="105"/>
  <c r="BF38" i="105" s="1"/>
  <c r="BE6" i="105"/>
  <c r="BE38" i="105" s="1"/>
  <c r="BD6" i="105"/>
  <c r="BD38" i="105" s="1"/>
  <c r="BC6" i="105"/>
  <c r="BC38" i="105" s="1"/>
  <c r="BB6" i="105"/>
  <c r="BB38" i="105" s="1"/>
  <c r="BA6" i="105"/>
  <c r="BA38" i="105" s="1"/>
  <c r="AZ6" i="105"/>
  <c r="AZ38" i="105" s="1"/>
  <c r="AY6" i="105"/>
  <c r="AY38" i="105" s="1"/>
  <c r="AX6" i="105"/>
  <c r="AX38" i="105" s="1"/>
  <c r="AW6" i="105"/>
  <c r="AW38" i="105" s="1"/>
  <c r="AV6" i="105"/>
  <c r="AV38" i="105" s="1"/>
  <c r="AU6" i="105"/>
  <c r="AU38" i="105" s="1"/>
  <c r="AT6" i="105"/>
  <c r="AT38" i="105" s="1"/>
  <c r="AS6" i="105"/>
  <c r="AS38" i="105" s="1"/>
  <c r="AR6" i="105"/>
  <c r="AR38" i="105" s="1"/>
  <c r="AQ6" i="105"/>
  <c r="AQ38" i="105" s="1"/>
  <c r="AP6" i="105"/>
  <c r="AP38" i="105" s="1"/>
  <c r="AO6" i="105"/>
  <c r="AO38" i="105" s="1"/>
  <c r="AN6" i="105"/>
  <c r="AN38" i="105" s="1"/>
  <c r="AM6" i="105"/>
  <c r="AM38" i="105" s="1"/>
  <c r="AL6" i="105"/>
  <c r="AL38" i="105" s="1"/>
  <c r="AK6" i="105"/>
  <c r="AK38" i="105" s="1"/>
  <c r="AJ6" i="105"/>
  <c r="AJ38" i="105" s="1"/>
  <c r="AI6" i="105"/>
  <c r="AI38" i="105" s="1"/>
  <c r="AH6" i="105"/>
  <c r="AH38" i="105" s="1"/>
  <c r="AG6" i="105"/>
  <c r="AG38" i="105" s="1"/>
  <c r="AF6" i="105"/>
  <c r="AF38" i="105" s="1"/>
  <c r="AE6" i="105"/>
  <c r="AE38" i="105" s="1"/>
  <c r="AD6" i="105"/>
  <c r="AD38" i="105" s="1"/>
  <c r="AC6" i="105"/>
  <c r="AC38" i="105" s="1"/>
  <c r="AB6" i="105"/>
  <c r="AB38" i="105" s="1"/>
  <c r="AA6" i="105"/>
  <c r="AA38" i="105" s="1"/>
  <c r="Z6" i="105"/>
  <c r="Z38" i="105" s="1"/>
  <c r="Y6" i="105"/>
  <c r="Y38" i="105" s="1"/>
  <c r="X6" i="105"/>
  <c r="X38" i="105" s="1"/>
  <c r="W6" i="105"/>
  <c r="W38" i="105" s="1"/>
  <c r="V6" i="105"/>
  <c r="V38" i="105" s="1"/>
  <c r="U6" i="105"/>
  <c r="U38" i="105" s="1"/>
  <c r="T6" i="105"/>
  <c r="T38" i="105" s="1"/>
  <c r="S6" i="105"/>
  <c r="S38" i="105" s="1"/>
  <c r="R6" i="105"/>
  <c r="R38" i="105" s="1"/>
  <c r="Q6" i="105"/>
  <c r="Q38" i="105" s="1"/>
  <c r="P6" i="105"/>
  <c r="P38" i="105" s="1"/>
  <c r="O6" i="105"/>
  <c r="O38" i="105" s="1"/>
  <c r="N6" i="105"/>
  <c r="N38" i="105" s="1"/>
  <c r="M6" i="105"/>
  <c r="M38" i="105" s="1"/>
  <c r="L6" i="105"/>
  <c r="L38" i="105" s="1"/>
  <c r="K6" i="105"/>
  <c r="K38" i="105" s="1"/>
  <c r="J6" i="105"/>
  <c r="J38" i="105" s="1"/>
  <c r="I6" i="105"/>
  <c r="I38" i="105" s="1"/>
  <c r="H6" i="105"/>
  <c r="H38" i="105" s="1"/>
  <c r="G6" i="105"/>
  <c r="G38" i="105" s="1"/>
  <c r="F6" i="105"/>
  <c r="F38" i="105" s="1"/>
  <c r="E6" i="105"/>
  <c r="E38" i="105" s="1"/>
  <c r="D6" i="105"/>
  <c r="D38" i="105" s="1"/>
  <c r="C6" i="105"/>
  <c r="C38" i="105" s="1"/>
  <c r="B6" i="105"/>
  <c r="B38" i="105" s="1"/>
  <c r="A6" i="105"/>
  <c r="A38" i="105" s="1"/>
  <c r="A5" i="105"/>
  <c r="A37" i="105" s="1"/>
  <c r="BQ4" i="105"/>
  <c r="BQ36" i="105" s="1"/>
  <c r="BP4" i="105"/>
  <c r="BP36" i="105" s="1"/>
  <c r="BO4" i="105"/>
  <c r="BO36" i="105" s="1"/>
  <c r="BN4" i="105"/>
  <c r="BN36" i="105" s="1"/>
  <c r="BM4" i="105"/>
  <c r="BM36" i="105" s="1"/>
  <c r="BL4" i="105"/>
  <c r="BL36" i="105" s="1"/>
  <c r="BK4" i="105"/>
  <c r="BK36" i="105" s="1"/>
  <c r="BJ4" i="105"/>
  <c r="BJ36" i="105" s="1"/>
  <c r="BI4" i="105"/>
  <c r="BI36" i="105" s="1"/>
  <c r="BH4" i="105"/>
  <c r="BH36" i="105" s="1"/>
  <c r="BG4" i="105"/>
  <c r="BG36" i="105" s="1"/>
  <c r="BF4" i="105"/>
  <c r="BF36" i="105" s="1"/>
  <c r="BE4" i="105"/>
  <c r="BE36" i="105" s="1"/>
  <c r="BD4" i="105"/>
  <c r="BD36" i="105" s="1"/>
  <c r="BC4" i="105"/>
  <c r="BC36" i="105" s="1"/>
  <c r="BB4" i="105"/>
  <c r="BB36" i="105" s="1"/>
  <c r="BA4" i="105"/>
  <c r="BA36" i="105" s="1"/>
  <c r="AZ4" i="105"/>
  <c r="AZ36" i="105" s="1"/>
  <c r="AY4" i="105"/>
  <c r="AY36" i="105" s="1"/>
  <c r="AX4" i="105"/>
  <c r="AX36" i="105" s="1"/>
  <c r="AW4" i="105"/>
  <c r="AW36" i="105" s="1"/>
  <c r="AV4" i="105"/>
  <c r="AV36" i="105" s="1"/>
  <c r="AU4" i="105"/>
  <c r="AU36" i="105" s="1"/>
  <c r="AT4" i="105"/>
  <c r="AT36" i="105" s="1"/>
  <c r="AS4" i="105"/>
  <c r="AS36" i="105" s="1"/>
  <c r="AR4" i="105"/>
  <c r="AR36" i="105" s="1"/>
  <c r="AQ4" i="105"/>
  <c r="AQ36" i="105" s="1"/>
  <c r="AP4" i="105"/>
  <c r="AP36" i="105" s="1"/>
  <c r="AO4" i="105"/>
  <c r="AO36" i="105" s="1"/>
  <c r="AN4" i="105"/>
  <c r="AN36" i="105" s="1"/>
  <c r="AM4" i="105"/>
  <c r="AM36" i="105" s="1"/>
  <c r="AL4" i="105"/>
  <c r="AL36" i="105" s="1"/>
  <c r="AK4" i="105"/>
  <c r="AK36" i="105" s="1"/>
  <c r="AJ4" i="105"/>
  <c r="AJ36" i="105" s="1"/>
  <c r="AI4" i="105"/>
  <c r="AI36" i="105" s="1"/>
  <c r="AH4" i="105"/>
  <c r="AH36" i="105" s="1"/>
  <c r="AG4" i="105"/>
  <c r="AG36" i="105" s="1"/>
  <c r="AF4" i="105"/>
  <c r="AF36" i="105" s="1"/>
  <c r="AE4" i="105"/>
  <c r="AE36" i="105" s="1"/>
  <c r="AD4" i="105"/>
  <c r="AD36" i="105" s="1"/>
  <c r="AC4" i="105"/>
  <c r="AC36" i="105" s="1"/>
  <c r="AB4" i="105"/>
  <c r="AB36" i="105" s="1"/>
  <c r="AA4" i="105"/>
  <c r="AA36" i="105" s="1"/>
  <c r="Z4" i="105"/>
  <c r="Z36" i="105" s="1"/>
  <c r="Y4" i="105"/>
  <c r="Y36" i="105" s="1"/>
  <c r="X4" i="105"/>
  <c r="X36" i="105" s="1"/>
  <c r="W4" i="105"/>
  <c r="W36" i="105" s="1"/>
  <c r="V4" i="105"/>
  <c r="V36" i="105" s="1"/>
  <c r="U4" i="105"/>
  <c r="U36" i="105" s="1"/>
  <c r="T4" i="105"/>
  <c r="T36" i="105" s="1"/>
  <c r="S4" i="105"/>
  <c r="S36" i="105" s="1"/>
  <c r="R4" i="105"/>
  <c r="R36" i="105" s="1"/>
  <c r="Q4" i="105"/>
  <c r="Q36" i="105" s="1"/>
  <c r="P4" i="105"/>
  <c r="P36" i="105" s="1"/>
  <c r="O4" i="105"/>
  <c r="O36" i="105" s="1"/>
  <c r="N4" i="105"/>
  <c r="N36" i="105" s="1"/>
  <c r="M4" i="105"/>
  <c r="M36" i="105" s="1"/>
  <c r="L4" i="105"/>
  <c r="L36" i="105" s="1"/>
  <c r="K4" i="105"/>
  <c r="K36" i="105" s="1"/>
  <c r="J4" i="105"/>
  <c r="J36" i="105" s="1"/>
  <c r="I4" i="105"/>
  <c r="I36" i="105" s="1"/>
  <c r="H4" i="105"/>
  <c r="H36" i="105" s="1"/>
  <c r="G4" i="105"/>
  <c r="G36" i="105" s="1"/>
  <c r="F4" i="105"/>
  <c r="F36" i="105" s="1"/>
  <c r="E4" i="105"/>
  <c r="E36" i="105" s="1"/>
  <c r="D4" i="105"/>
  <c r="D36" i="105" s="1"/>
  <c r="C4" i="105"/>
  <c r="C36" i="105" s="1"/>
  <c r="B4" i="105"/>
  <c r="B36" i="105" s="1"/>
  <c r="BQ3" i="105"/>
  <c r="BQ35" i="105" s="1"/>
  <c r="BP3" i="105"/>
  <c r="BP35" i="105" s="1"/>
  <c r="BO3" i="105"/>
  <c r="BO35" i="105" s="1"/>
  <c r="BN3" i="105"/>
  <c r="BN35" i="105" s="1"/>
  <c r="BM3" i="105"/>
  <c r="BM35" i="105" s="1"/>
  <c r="BL3" i="105"/>
  <c r="BL35" i="105" s="1"/>
  <c r="BK3" i="105"/>
  <c r="BK35" i="105" s="1"/>
  <c r="BJ3" i="105"/>
  <c r="BJ35" i="105" s="1"/>
  <c r="BI3" i="105"/>
  <c r="BI35" i="105" s="1"/>
  <c r="BH3" i="105"/>
  <c r="BH35" i="105" s="1"/>
  <c r="BG3" i="105"/>
  <c r="BG35" i="105" s="1"/>
  <c r="BF3" i="105"/>
  <c r="BF35" i="105" s="1"/>
  <c r="BE3" i="105"/>
  <c r="BE35" i="105" s="1"/>
  <c r="BD3" i="105"/>
  <c r="BD35" i="105" s="1"/>
  <c r="BC3" i="105"/>
  <c r="BC35" i="105" s="1"/>
  <c r="BB3" i="105"/>
  <c r="BB35" i="105" s="1"/>
  <c r="BA3" i="105"/>
  <c r="BA35" i="105" s="1"/>
  <c r="AZ3" i="105"/>
  <c r="AZ35" i="105" s="1"/>
  <c r="AY3" i="105"/>
  <c r="AY35" i="105" s="1"/>
  <c r="AX3" i="105"/>
  <c r="AX35" i="105" s="1"/>
  <c r="AW3" i="105"/>
  <c r="AW35" i="105" s="1"/>
  <c r="AV3" i="105"/>
  <c r="AV35" i="105" s="1"/>
  <c r="AU3" i="105"/>
  <c r="AU35" i="105" s="1"/>
  <c r="AT3" i="105"/>
  <c r="AT35" i="105" s="1"/>
  <c r="AS3" i="105"/>
  <c r="AS35" i="105" s="1"/>
  <c r="AR3" i="105"/>
  <c r="AR35" i="105" s="1"/>
  <c r="AQ3" i="105"/>
  <c r="AQ35" i="105" s="1"/>
  <c r="AP3" i="105"/>
  <c r="AP35" i="105" s="1"/>
  <c r="AO3" i="105"/>
  <c r="AO35" i="105" s="1"/>
  <c r="AN3" i="105"/>
  <c r="AN35" i="105" s="1"/>
  <c r="AM3" i="105"/>
  <c r="AM35" i="105" s="1"/>
  <c r="AL3" i="105"/>
  <c r="AL35" i="105" s="1"/>
  <c r="AK3" i="105"/>
  <c r="AK35" i="105" s="1"/>
  <c r="AJ3" i="105"/>
  <c r="AJ35" i="105" s="1"/>
  <c r="AI3" i="105"/>
  <c r="AI35" i="105" s="1"/>
  <c r="AH3" i="105"/>
  <c r="AH35" i="105" s="1"/>
  <c r="AG3" i="105"/>
  <c r="AG35" i="105" s="1"/>
  <c r="AF3" i="105"/>
  <c r="AF35" i="105" s="1"/>
  <c r="AE3" i="105"/>
  <c r="AE35" i="105" s="1"/>
  <c r="AD3" i="105"/>
  <c r="AD35" i="105" s="1"/>
  <c r="AC3" i="105"/>
  <c r="AC35" i="105" s="1"/>
  <c r="AB3" i="105"/>
  <c r="AB35" i="105" s="1"/>
  <c r="AA3" i="105"/>
  <c r="AA35" i="105" s="1"/>
  <c r="Z3" i="105"/>
  <c r="Z35" i="105" s="1"/>
  <c r="Y3" i="105"/>
  <c r="Y35" i="105" s="1"/>
  <c r="X3" i="105"/>
  <c r="X35" i="105" s="1"/>
  <c r="W3" i="105"/>
  <c r="W35" i="105" s="1"/>
  <c r="V3" i="105"/>
  <c r="V35" i="105" s="1"/>
  <c r="U3" i="105"/>
  <c r="U35" i="105" s="1"/>
  <c r="T3" i="105"/>
  <c r="T35" i="105" s="1"/>
  <c r="S3" i="105"/>
  <c r="S35" i="105" s="1"/>
  <c r="R3" i="105"/>
  <c r="R35" i="105" s="1"/>
  <c r="Q3" i="105"/>
  <c r="Q35" i="105" s="1"/>
  <c r="P3" i="105"/>
  <c r="P35" i="105" s="1"/>
  <c r="O3" i="105"/>
  <c r="O35" i="105" s="1"/>
  <c r="N3" i="105"/>
  <c r="N35" i="105" s="1"/>
  <c r="M3" i="105"/>
  <c r="M35" i="105" s="1"/>
  <c r="L3" i="105"/>
  <c r="L35" i="105" s="1"/>
  <c r="K3" i="105"/>
  <c r="K35" i="105" s="1"/>
  <c r="J3" i="105"/>
  <c r="J35" i="105" s="1"/>
  <c r="I3" i="105"/>
  <c r="I35" i="105" s="1"/>
  <c r="H3" i="105"/>
  <c r="H35" i="105" s="1"/>
  <c r="G3" i="105"/>
  <c r="G35" i="105" s="1"/>
  <c r="F3" i="105"/>
  <c r="F35" i="105" s="1"/>
  <c r="E3" i="105"/>
  <c r="E35" i="105" s="1"/>
  <c r="D3" i="105"/>
  <c r="D35" i="105" s="1"/>
  <c r="C3" i="105"/>
  <c r="C35" i="105" s="1"/>
  <c r="B3" i="105"/>
  <c r="B35" i="105" s="1"/>
  <c r="A1" i="105"/>
  <c r="A1" i="104"/>
  <c r="B20" i="107"/>
  <c r="B52" i="107" s="1"/>
  <c r="B22" i="107"/>
  <c r="B54" i="107" s="1"/>
  <c r="B15" i="107"/>
  <c r="B47" i="107" s="1"/>
  <c r="B24" i="107"/>
  <c r="B56" i="107" s="1"/>
  <c r="B9" i="107"/>
  <c r="B41" i="107" s="1"/>
  <c r="B12" i="107"/>
  <c r="B44" i="107" s="1"/>
  <c r="B7" i="107"/>
  <c r="B39" i="107" s="1"/>
  <c r="B18" i="107"/>
  <c r="B50" i="107" s="1"/>
  <c r="B26" i="107"/>
  <c r="B58" i="107" s="1"/>
  <c r="B28" i="107"/>
  <c r="B60" i="107" s="1"/>
  <c r="V18" i="105"/>
  <c r="V50" i="105" s="1"/>
  <c r="V26" i="105"/>
  <c r="V58" i="105" s="1"/>
  <c r="V9" i="105"/>
  <c r="V41" i="105" s="1"/>
  <c r="V20" i="105"/>
  <c r="V52" i="105" s="1"/>
  <c r="V28" i="105"/>
  <c r="V60" i="105" s="1"/>
  <c r="V12" i="105"/>
  <c r="V44" i="105" s="1"/>
  <c r="V22" i="105"/>
  <c r="V54" i="105" s="1"/>
  <c r="V15" i="105"/>
  <c r="V47" i="105" s="1"/>
  <c r="V24" i="105"/>
  <c r="V56" i="105" s="1"/>
  <c r="V7" i="105"/>
  <c r="V39" i="105" s="1"/>
  <c r="B16" i="107"/>
  <c r="B48" i="107" s="1"/>
  <c r="B13" i="107"/>
  <c r="B45" i="107" s="1"/>
  <c r="B10" i="107"/>
  <c r="B42" i="107" s="1"/>
  <c r="V16" i="105"/>
  <c r="V48" i="105" s="1"/>
  <c r="V13" i="105"/>
  <c r="V45" i="105" s="1"/>
  <c r="V10" i="105"/>
  <c r="V42" i="105" s="1"/>
  <c r="D24" i="105"/>
  <c r="D56" i="105" s="1"/>
  <c r="D7" i="105"/>
  <c r="D39" i="105" s="1"/>
  <c r="D9" i="105"/>
  <c r="D41" i="105" s="1"/>
  <c r="D20" i="105"/>
  <c r="D52" i="105" s="1"/>
  <c r="D28" i="105"/>
  <c r="D60" i="105" s="1"/>
  <c r="D18" i="105"/>
  <c r="D50" i="105" s="1"/>
  <c r="D26" i="105"/>
  <c r="D58" i="105" s="1"/>
  <c r="D12" i="105"/>
  <c r="D44" i="105" s="1"/>
  <c r="D22" i="105"/>
  <c r="D54" i="105" s="1"/>
  <c r="D15" i="105"/>
  <c r="D47" i="105" s="1"/>
  <c r="D16" i="105"/>
  <c r="D48" i="105" s="1"/>
  <c r="D13" i="105"/>
  <c r="D45" i="105" s="1"/>
  <c r="D10" i="105"/>
  <c r="D42" i="105" s="1"/>
  <c r="A1" i="99"/>
  <c r="B8" i="109"/>
  <c r="B8" i="108"/>
  <c r="B8" i="110"/>
  <c r="B8" i="111"/>
  <c r="B13" i="109"/>
  <c r="B13" i="108"/>
  <c r="B13" i="111"/>
  <c r="B13" i="110"/>
  <c r="B10" i="109"/>
  <c r="B10" i="108"/>
  <c r="B10" i="111"/>
  <c r="B10" i="110"/>
  <c r="BK15" i="105"/>
  <c r="BK47" i="105" s="1"/>
  <c r="BK24" i="105"/>
  <c r="BK56" i="105" s="1"/>
  <c r="BM7" i="105"/>
  <c r="BM39" i="105" s="1"/>
  <c r="BO9" i="105"/>
  <c r="BO41" i="105" s="1"/>
  <c r="BM12" i="105"/>
  <c r="BM44" i="105" s="1"/>
  <c r="BQ12" i="105"/>
  <c r="BQ44" i="105" s="1"/>
  <c r="BO15" i="105"/>
  <c r="BO47" i="105" s="1"/>
  <c r="BM18" i="105"/>
  <c r="BM50" i="105" s="1"/>
  <c r="BQ18" i="105"/>
  <c r="BQ50" i="105" s="1"/>
  <c r="BO20" i="105"/>
  <c r="BO52" i="105" s="1"/>
  <c r="BM22" i="105"/>
  <c r="BM54" i="105" s="1"/>
  <c r="BQ22" i="105"/>
  <c r="BQ54" i="105" s="1"/>
  <c r="BO24" i="105"/>
  <c r="BO56" i="105" s="1"/>
  <c r="BQ26" i="105"/>
  <c r="BQ58" i="105" s="1"/>
  <c r="BO28" i="105"/>
  <c r="BO60" i="105" s="1"/>
  <c r="BK7" i="105"/>
  <c r="BK39" i="105" s="1"/>
  <c r="BK18" i="105"/>
  <c r="BK50" i="105" s="1"/>
  <c r="BK26" i="105"/>
  <c r="BK58" i="105" s="1"/>
  <c r="BN7" i="105"/>
  <c r="BN39" i="105" s="1"/>
  <c r="BL9" i="105"/>
  <c r="BL41" i="105" s="1"/>
  <c r="BP9" i="105"/>
  <c r="BP41" i="105" s="1"/>
  <c r="BN12" i="105"/>
  <c r="BN44" i="105" s="1"/>
  <c r="BL15" i="105"/>
  <c r="BL47" i="105" s="1"/>
  <c r="BP15" i="105"/>
  <c r="BP47" i="105" s="1"/>
  <c r="BN18" i="105"/>
  <c r="BN50" i="105" s="1"/>
  <c r="BL20" i="105"/>
  <c r="BL52" i="105" s="1"/>
  <c r="BP20" i="105"/>
  <c r="BP52" i="105" s="1"/>
  <c r="BN22" i="105"/>
  <c r="BN54" i="105" s="1"/>
  <c r="BL24" i="105"/>
  <c r="BL56" i="105" s="1"/>
  <c r="BP24" i="105"/>
  <c r="BP56" i="105" s="1"/>
  <c r="BN26" i="105"/>
  <c r="BN58" i="105" s="1"/>
  <c r="BL28" i="105"/>
  <c r="BL60" i="105" s="1"/>
  <c r="BP28" i="105"/>
  <c r="BP60" i="105" s="1"/>
  <c r="BK9" i="105"/>
  <c r="BK41" i="105" s="1"/>
  <c r="BK20" i="105"/>
  <c r="BK52" i="105" s="1"/>
  <c r="BK28" i="105"/>
  <c r="BK60" i="105" s="1"/>
  <c r="BO7" i="105"/>
  <c r="BO39" i="105" s="1"/>
  <c r="BM9" i="105"/>
  <c r="BM41" i="105" s="1"/>
  <c r="BQ9" i="105"/>
  <c r="BQ41" i="105" s="1"/>
  <c r="BO12" i="105"/>
  <c r="BO44" i="105" s="1"/>
  <c r="BM15" i="105"/>
  <c r="BM47" i="105" s="1"/>
  <c r="BQ15" i="105"/>
  <c r="BQ47" i="105" s="1"/>
  <c r="BO18" i="105"/>
  <c r="BO50" i="105" s="1"/>
  <c r="BM20" i="105"/>
  <c r="BM52" i="105" s="1"/>
  <c r="BQ20" i="105"/>
  <c r="BQ52" i="105" s="1"/>
  <c r="BO22" i="105"/>
  <c r="BO54" i="105" s="1"/>
  <c r="BM24" i="105"/>
  <c r="BM56" i="105" s="1"/>
  <c r="BQ24" i="105"/>
  <c r="BQ56" i="105" s="1"/>
  <c r="BO26" i="105"/>
  <c r="BO58" i="105" s="1"/>
  <c r="BM28" i="105"/>
  <c r="BM60" i="105" s="1"/>
  <c r="BQ28" i="105"/>
  <c r="BQ60" i="105" s="1"/>
  <c r="BK12" i="105"/>
  <c r="BK44" i="105" s="1"/>
  <c r="BK22" i="105"/>
  <c r="BK54" i="105" s="1"/>
  <c r="BL7" i="105"/>
  <c r="BL39" i="105" s="1"/>
  <c r="BP7" i="105"/>
  <c r="BP39" i="105" s="1"/>
  <c r="BN9" i="105"/>
  <c r="BN41" i="105" s="1"/>
  <c r="BL12" i="105"/>
  <c r="BL44" i="105" s="1"/>
  <c r="BP12" i="105"/>
  <c r="BP44" i="105" s="1"/>
  <c r="BN15" i="105"/>
  <c r="BN47" i="105" s="1"/>
  <c r="BL18" i="105"/>
  <c r="BL50" i="105" s="1"/>
  <c r="BP18" i="105"/>
  <c r="BP50" i="105" s="1"/>
  <c r="BN20" i="105"/>
  <c r="BN52" i="105" s="1"/>
  <c r="BL22" i="105"/>
  <c r="BL54" i="105" s="1"/>
  <c r="BP22" i="105"/>
  <c r="BP54" i="105" s="1"/>
  <c r="BN24" i="105"/>
  <c r="BN56" i="105" s="1"/>
  <c r="BL26" i="105"/>
  <c r="BL58" i="105" s="1"/>
  <c r="BP26" i="105"/>
  <c r="BP58" i="105" s="1"/>
  <c r="BN28" i="105"/>
  <c r="BN60" i="105" s="1"/>
  <c r="BQ7" i="105"/>
  <c r="BQ39" i="105" s="1"/>
  <c r="BM26" i="105"/>
  <c r="BM58" i="105" s="1"/>
  <c r="B14" i="109"/>
  <c r="B14" i="108"/>
  <c r="B14" i="110"/>
  <c r="B14" i="111"/>
  <c r="B11" i="109"/>
  <c r="B11" i="108"/>
  <c r="B11" i="110"/>
  <c r="B11" i="111"/>
  <c r="BJ15" i="105"/>
  <c r="BJ47" i="105" s="1"/>
  <c r="BP16" i="105"/>
  <c r="BP48" i="105" s="1"/>
  <c r="BJ18" i="105"/>
  <c r="BJ50" i="105" s="1"/>
  <c r="BO16" i="105"/>
  <c r="BO48" i="105" s="1"/>
  <c r="BJ24" i="105"/>
  <c r="BJ56" i="105" s="1"/>
  <c r="BK10" i="105"/>
  <c r="BK42" i="105" s="1"/>
  <c r="BK16" i="105"/>
  <c r="BK48" i="105" s="1"/>
  <c r="BJ7" i="105"/>
  <c r="BJ39" i="105" s="1"/>
  <c r="BJ26" i="105"/>
  <c r="BJ58" i="105" s="1"/>
  <c r="BO13" i="105"/>
  <c r="BO45" i="105" s="1"/>
  <c r="BM13" i="105"/>
  <c r="BM45" i="105" s="1"/>
  <c r="BL16" i="105"/>
  <c r="BL48" i="105" s="1"/>
  <c r="BN16" i="105"/>
  <c r="BN48" i="105" s="1"/>
  <c r="BJ9" i="105"/>
  <c r="BJ41" i="105" s="1"/>
  <c r="BJ20" i="105"/>
  <c r="BJ52" i="105" s="1"/>
  <c r="BJ28" i="105"/>
  <c r="BJ60" i="105" s="1"/>
  <c r="BQ10" i="105"/>
  <c r="BQ42" i="105" s="1"/>
  <c r="BP13" i="105"/>
  <c r="BP45" i="105" s="1"/>
  <c r="BN13" i="105"/>
  <c r="BN45" i="105" s="1"/>
  <c r="BQ13" i="105"/>
  <c r="BQ45" i="105" s="1"/>
  <c r="BL13" i="105"/>
  <c r="BL45" i="105" s="1"/>
  <c r="BM16" i="105"/>
  <c r="BM48" i="105" s="1"/>
  <c r="BL10" i="105"/>
  <c r="BL42" i="105" s="1"/>
  <c r="BJ12" i="105"/>
  <c r="BJ44" i="105" s="1"/>
  <c r="BJ22" i="105"/>
  <c r="BJ54" i="105" s="1"/>
  <c r="BQ16" i="105"/>
  <c r="BQ48" i="105" s="1"/>
  <c r="BM10" i="105"/>
  <c r="BM42" i="105" s="1"/>
  <c r="BN10" i="105"/>
  <c r="BN42" i="105" s="1"/>
  <c r="BP10" i="105"/>
  <c r="BP42" i="105" s="1"/>
  <c r="BO10" i="105"/>
  <c r="BO42" i="105" s="1"/>
  <c r="BK13" i="105"/>
  <c r="BK45" i="105" s="1"/>
  <c r="E15" i="105"/>
  <c r="E47" i="105" s="1"/>
  <c r="E7" i="105"/>
  <c r="E39" i="105" s="1"/>
  <c r="E18" i="105"/>
  <c r="E50" i="105" s="1"/>
  <c r="E26" i="105"/>
  <c r="E58" i="105" s="1"/>
  <c r="BJ16" i="105"/>
  <c r="BJ48" i="105" s="1"/>
  <c r="BJ13" i="105"/>
  <c r="BJ45" i="105" s="1"/>
  <c r="E28" i="105"/>
  <c r="E60" i="105" s="1"/>
  <c r="E24" i="105"/>
  <c r="E56" i="105" s="1"/>
  <c r="E9" i="105"/>
  <c r="E41" i="105" s="1"/>
  <c r="E20" i="105"/>
  <c r="E52" i="105" s="1"/>
  <c r="E12" i="105"/>
  <c r="E44" i="105" s="1"/>
  <c r="E22" i="105"/>
  <c r="E54" i="105" s="1"/>
  <c r="BJ10" i="105"/>
  <c r="BJ42" i="105" s="1"/>
  <c r="E16" i="105"/>
  <c r="E48" i="105" s="1"/>
  <c r="E13" i="105"/>
  <c r="E45" i="105" s="1"/>
  <c r="E10" i="105"/>
  <c r="E42" i="105" s="1"/>
  <c r="F28" i="105"/>
  <c r="F60" i="105" s="1"/>
  <c r="F26" i="105"/>
  <c r="F58" i="105" s="1"/>
  <c r="F12" i="105"/>
  <c r="F44" i="105" s="1"/>
  <c r="F22" i="105"/>
  <c r="F54" i="105" s="1"/>
  <c r="F24" i="105"/>
  <c r="F56" i="105" s="1"/>
  <c r="AQ7" i="105"/>
  <c r="AQ39" i="105" s="1"/>
  <c r="AQ26" i="105"/>
  <c r="AQ58" i="105" s="1"/>
  <c r="BC28" i="105"/>
  <c r="BC60" i="105" s="1"/>
  <c r="AU28" i="105"/>
  <c r="AU60" i="105" s="1"/>
  <c r="BE26" i="105"/>
  <c r="BE58" i="105" s="1"/>
  <c r="AW26" i="105"/>
  <c r="AW58" i="105" s="1"/>
  <c r="BC24" i="105"/>
  <c r="BC56" i="105" s="1"/>
  <c r="AU24" i="105"/>
  <c r="AU56" i="105" s="1"/>
  <c r="BE22" i="105"/>
  <c r="BE54" i="105" s="1"/>
  <c r="BG20" i="105"/>
  <c r="BG52" i="105" s="1"/>
  <c r="AU20" i="105"/>
  <c r="AU52" i="105" s="1"/>
  <c r="BA18" i="105"/>
  <c r="BA50" i="105" s="1"/>
  <c r="BC15" i="105"/>
  <c r="BC47" i="105" s="1"/>
  <c r="BI12" i="105"/>
  <c r="BI44" i="105" s="1"/>
  <c r="AW12" i="105"/>
  <c r="AW44" i="105" s="1"/>
  <c r="BG9" i="105"/>
  <c r="BG41" i="105" s="1"/>
  <c r="BI7" i="105"/>
  <c r="BI39" i="105" s="1"/>
  <c r="AQ20" i="105"/>
  <c r="AQ52" i="105" s="1"/>
  <c r="AQ28" i="105"/>
  <c r="AQ60" i="105" s="1"/>
  <c r="BF28" i="105"/>
  <c r="BF60" i="105" s="1"/>
  <c r="BB28" i="105"/>
  <c r="BB60" i="105" s="1"/>
  <c r="AX28" i="105"/>
  <c r="AX60" i="105" s="1"/>
  <c r="AT28" i="105"/>
  <c r="AT60" i="105" s="1"/>
  <c r="BH26" i="105"/>
  <c r="BH58" i="105" s="1"/>
  <c r="BD26" i="105"/>
  <c r="BD58" i="105" s="1"/>
  <c r="AZ26" i="105"/>
  <c r="AZ58" i="105" s="1"/>
  <c r="AV26" i="105"/>
  <c r="AV58" i="105" s="1"/>
  <c r="AR26" i="105"/>
  <c r="AR58" i="105" s="1"/>
  <c r="BF24" i="105"/>
  <c r="BF56" i="105" s="1"/>
  <c r="BB24" i="105"/>
  <c r="BB56" i="105" s="1"/>
  <c r="AX24" i="105"/>
  <c r="AX56" i="105" s="1"/>
  <c r="AT24" i="105"/>
  <c r="AT56" i="105" s="1"/>
  <c r="BH22" i="105"/>
  <c r="BH54" i="105" s="1"/>
  <c r="BD22" i="105"/>
  <c r="BD54" i="105" s="1"/>
  <c r="AZ22" i="105"/>
  <c r="AZ54" i="105" s="1"/>
  <c r="AV22" i="105"/>
  <c r="AV54" i="105" s="1"/>
  <c r="AR22" i="105"/>
  <c r="AR54" i="105" s="1"/>
  <c r="BF20" i="105"/>
  <c r="BF52" i="105" s="1"/>
  <c r="BB20" i="105"/>
  <c r="BB52" i="105" s="1"/>
  <c r="AX20" i="105"/>
  <c r="AX52" i="105" s="1"/>
  <c r="AT20" i="105"/>
  <c r="AT52" i="105" s="1"/>
  <c r="BH18" i="105"/>
  <c r="BH50" i="105" s="1"/>
  <c r="BD18" i="105"/>
  <c r="BD50" i="105" s="1"/>
  <c r="AZ18" i="105"/>
  <c r="AZ50" i="105" s="1"/>
  <c r="AV18" i="105"/>
  <c r="AV50" i="105" s="1"/>
  <c r="AR18" i="105"/>
  <c r="AR50" i="105" s="1"/>
  <c r="BF15" i="105"/>
  <c r="BF47" i="105" s="1"/>
  <c r="BB15" i="105"/>
  <c r="BB47" i="105" s="1"/>
  <c r="AX15" i="105"/>
  <c r="AX47" i="105" s="1"/>
  <c r="AT15" i="105"/>
  <c r="AT47" i="105" s="1"/>
  <c r="BH12" i="105"/>
  <c r="BH44" i="105" s="1"/>
  <c r="BD12" i="105"/>
  <c r="BD44" i="105" s="1"/>
  <c r="AZ12" i="105"/>
  <c r="AZ44" i="105" s="1"/>
  <c r="AV12" i="105"/>
  <c r="AV44" i="105" s="1"/>
  <c r="AR12" i="105"/>
  <c r="AR44" i="105" s="1"/>
  <c r="BF9" i="105"/>
  <c r="BF41" i="105" s="1"/>
  <c r="BB9" i="105"/>
  <c r="BB41" i="105" s="1"/>
  <c r="AX9" i="105"/>
  <c r="AX41" i="105" s="1"/>
  <c r="AT9" i="105"/>
  <c r="AT41" i="105" s="1"/>
  <c r="BH7" i="105"/>
  <c r="BH39" i="105" s="1"/>
  <c r="BD7" i="105"/>
  <c r="BD39" i="105" s="1"/>
  <c r="AZ7" i="105"/>
  <c r="AZ39" i="105" s="1"/>
  <c r="AV7" i="105"/>
  <c r="AV39" i="105" s="1"/>
  <c r="AR7" i="105"/>
  <c r="AR39" i="105" s="1"/>
  <c r="AQ18" i="105"/>
  <c r="AQ50" i="105" s="1"/>
  <c r="BG28" i="105"/>
  <c r="BG60" i="105" s="1"/>
  <c r="AY28" i="105"/>
  <c r="AY60" i="105" s="1"/>
  <c r="BI26" i="105"/>
  <c r="BI58" i="105" s="1"/>
  <c r="BA26" i="105"/>
  <c r="BA58" i="105" s="1"/>
  <c r="AS26" i="105"/>
  <c r="AS58" i="105" s="1"/>
  <c r="BG24" i="105"/>
  <c r="BG56" i="105" s="1"/>
  <c r="AY24" i="105"/>
  <c r="AY56" i="105" s="1"/>
  <c r="BI22" i="105"/>
  <c r="BI54" i="105" s="1"/>
  <c r="BA22" i="105"/>
  <c r="BA54" i="105" s="1"/>
  <c r="AW22" i="105"/>
  <c r="AW54" i="105" s="1"/>
  <c r="BC20" i="105"/>
  <c r="BC52" i="105" s="1"/>
  <c r="BI18" i="105"/>
  <c r="BI50" i="105" s="1"/>
  <c r="AS18" i="105"/>
  <c r="AS50" i="105" s="1"/>
  <c r="AY15" i="105"/>
  <c r="AY47" i="105" s="1"/>
  <c r="BE12" i="105"/>
  <c r="BE44" i="105" s="1"/>
  <c r="AS12" i="105"/>
  <c r="AS44" i="105" s="1"/>
  <c r="AY9" i="105"/>
  <c r="AY41" i="105" s="1"/>
  <c r="AU9" i="105"/>
  <c r="AU41" i="105" s="1"/>
  <c r="BA7" i="105"/>
  <c r="BA39" i="105" s="1"/>
  <c r="AW7" i="105"/>
  <c r="AW39" i="105" s="1"/>
  <c r="AS7" i="105"/>
  <c r="AS39" i="105" s="1"/>
  <c r="AQ9" i="105"/>
  <c r="AQ41" i="105" s="1"/>
  <c r="AQ12" i="105"/>
  <c r="AQ44" i="105" s="1"/>
  <c r="BI28" i="105"/>
  <c r="BI60" i="105" s="1"/>
  <c r="BA28" i="105"/>
  <c r="BA60" i="105" s="1"/>
  <c r="AS28" i="105"/>
  <c r="AS60" i="105" s="1"/>
  <c r="BC26" i="105"/>
  <c r="BC58" i="105" s="1"/>
  <c r="AY26" i="105"/>
  <c r="AY58" i="105" s="1"/>
  <c r="BI24" i="105"/>
  <c r="BI56" i="105" s="1"/>
  <c r="BE24" i="105"/>
  <c r="BE56" i="105" s="1"/>
  <c r="BA24" i="105"/>
  <c r="BA56" i="105" s="1"/>
  <c r="AW24" i="105"/>
  <c r="AW56" i="105" s="1"/>
  <c r="AS24" i="105"/>
  <c r="AS56" i="105" s="1"/>
  <c r="BG22" i="105"/>
  <c r="BG54" i="105" s="1"/>
  <c r="BC22" i="105"/>
  <c r="BC54" i="105" s="1"/>
  <c r="AY22" i="105"/>
  <c r="AY54" i="105" s="1"/>
  <c r="AU22" i="105"/>
  <c r="AU54" i="105" s="1"/>
  <c r="BI20" i="105"/>
  <c r="BI52" i="105" s="1"/>
  <c r="BE20" i="105"/>
  <c r="BE52" i="105" s="1"/>
  <c r="BA20" i="105"/>
  <c r="BA52" i="105" s="1"/>
  <c r="AW20" i="105"/>
  <c r="AW52" i="105" s="1"/>
  <c r="AS20" i="105"/>
  <c r="AS52" i="105" s="1"/>
  <c r="BG18" i="105"/>
  <c r="BG50" i="105" s="1"/>
  <c r="BC18" i="105"/>
  <c r="BC50" i="105" s="1"/>
  <c r="AY18" i="105"/>
  <c r="AY50" i="105" s="1"/>
  <c r="AU18" i="105"/>
  <c r="AU50" i="105" s="1"/>
  <c r="BI15" i="105"/>
  <c r="BI47" i="105" s="1"/>
  <c r="BE15" i="105"/>
  <c r="BE47" i="105" s="1"/>
  <c r="BA15" i="105"/>
  <c r="BA47" i="105" s="1"/>
  <c r="AW15" i="105"/>
  <c r="AW47" i="105" s="1"/>
  <c r="AS15" i="105"/>
  <c r="AS47" i="105" s="1"/>
  <c r="BG12" i="105"/>
  <c r="BG44" i="105" s="1"/>
  <c r="BC12" i="105"/>
  <c r="BC44" i="105" s="1"/>
  <c r="AY12" i="105"/>
  <c r="AY44" i="105" s="1"/>
  <c r="AU12" i="105"/>
  <c r="AU44" i="105" s="1"/>
  <c r="BI9" i="105"/>
  <c r="BI41" i="105" s="1"/>
  <c r="BE9" i="105"/>
  <c r="BE41" i="105" s="1"/>
  <c r="BA9" i="105"/>
  <c r="BA41" i="105" s="1"/>
  <c r="AW9" i="105"/>
  <c r="AW41" i="105" s="1"/>
  <c r="AS9" i="105"/>
  <c r="AS41" i="105" s="1"/>
  <c r="BG7" i="105"/>
  <c r="BG39" i="105" s="1"/>
  <c r="BC7" i="105"/>
  <c r="BC39" i="105" s="1"/>
  <c r="AY7" i="105"/>
  <c r="AY39" i="105" s="1"/>
  <c r="AU7" i="105"/>
  <c r="AU39" i="105" s="1"/>
  <c r="AS22" i="105"/>
  <c r="AS54" i="105" s="1"/>
  <c r="AY20" i="105"/>
  <c r="AY52" i="105" s="1"/>
  <c r="BE18" i="105"/>
  <c r="BE50" i="105" s="1"/>
  <c r="AW18" i="105"/>
  <c r="AW50" i="105" s="1"/>
  <c r="BG15" i="105"/>
  <c r="BG47" i="105" s="1"/>
  <c r="AU15" i="105"/>
  <c r="AU47" i="105" s="1"/>
  <c r="BA12" i="105"/>
  <c r="BA44" i="105" s="1"/>
  <c r="BC9" i="105"/>
  <c r="BC41" i="105" s="1"/>
  <c r="BE7" i="105"/>
  <c r="BE39" i="105" s="1"/>
  <c r="F18" i="105"/>
  <c r="F50" i="105" s="1"/>
  <c r="AQ22" i="105"/>
  <c r="AQ54" i="105" s="1"/>
  <c r="BE28" i="105"/>
  <c r="BE60" i="105" s="1"/>
  <c r="AW28" i="105"/>
  <c r="AW60" i="105" s="1"/>
  <c r="BG26" i="105"/>
  <c r="BG58" i="105" s="1"/>
  <c r="AU26" i="105"/>
  <c r="AU58" i="105" s="1"/>
  <c r="F20" i="105"/>
  <c r="F52" i="105" s="1"/>
  <c r="AQ15" i="105"/>
  <c r="AQ47" i="105" s="1"/>
  <c r="AQ24" i="105"/>
  <c r="AQ56" i="105" s="1"/>
  <c r="BH28" i="105"/>
  <c r="BH60" i="105" s="1"/>
  <c r="BD28" i="105"/>
  <c r="BD60" i="105" s="1"/>
  <c r="AZ28" i="105"/>
  <c r="AZ60" i="105" s="1"/>
  <c r="AV28" i="105"/>
  <c r="AV60" i="105" s="1"/>
  <c r="AR28" i="105"/>
  <c r="AR60" i="105" s="1"/>
  <c r="BF26" i="105"/>
  <c r="BF58" i="105" s="1"/>
  <c r="BB26" i="105"/>
  <c r="BB58" i="105" s="1"/>
  <c r="AX26" i="105"/>
  <c r="AX58" i="105" s="1"/>
  <c r="AT26" i="105"/>
  <c r="AT58" i="105" s="1"/>
  <c r="BH24" i="105"/>
  <c r="BH56" i="105" s="1"/>
  <c r="BD24" i="105"/>
  <c r="BD56" i="105" s="1"/>
  <c r="AZ24" i="105"/>
  <c r="AZ56" i="105" s="1"/>
  <c r="AV24" i="105"/>
  <c r="AV56" i="105" s="1"/>
  <c r="AR24" i="105"/>
  <c r="AR56" i="105" s="1"/>
  <c r="BF22" i="105"/>
  <c r="BF54" i="105" s="1"/>
  <c r="BB22" i="105"/>
  <c r="BB54" i="105" s="1"/>
  <c r="AX22" i="105"/>
  <c r="AX54" i="105" s="1"/>
  <c r="AT22" i="105"/>
  <c r="AT54" i="105" s="1"/>
  <c r="BH20" i="105"/>
  <c r="BH52" i="105" s="1"/>
  <c r="BD20" i="105"/>
  <c r="BD52" i="105" s="1"/>
  <c r="AZ20" i="105"/>
  <c r="AZ52" i="105" s="1"/>
  <c r="AV20" i="105"/>
  <c r="AV52" i="105" s="1"/>
  <c r="AR20" i="105"/>
  <c r="AR52" i="105" s="1"/>
  <c r="BF18" i="105"/>
  <c r="BF50" i="105" s="1"/>
  <c r="BB18" i="105"/>
  <c r="BB50" i="105" s="1"/>
  <c r="AX18" i="105"/>
  <c r="AX50" i="105" s="1"/>
  <c r="AT18" i="105"/>
  <c r="AT50" i="105" s="1"/>
  <c r="BH15" i="105"/>
  <c r="BH47" i="105" s="1"/>
  <c r="BD15" i="105"/>
  <c r="BD47" i="105" s="1"/>
  <c r="AZ15" i="105"/>
  <c r="AZ47" i="105" s="1"/>
  <c r="AV15" i="105"/>
  <c r="AV47" i="105" s="1"/>
  <c r="AR15" i="105"/>
  <c r="AR47" i="105" s="1"/>
  <c r="BF12" i="105"/>
  <c r="BF44" i="105" s="1"/>
  <c r="BB12" i="105"/>
  <c r="BB44" i="105" s="1"/>
  <c r="AX12" i="105"/>
  <c r="AX44" i="105" s="1"/>
  <c r="AT12" i="105"/>
  <c r="AT44" i="105" s="1"/>
  <c r="BH9" i="105"/>
  <c r="BH41" i="105" s="1"/>
  <c r="BD9" i="105"/>
  <c r="BD41" i="105" s="1"/>
  <c r="AZ9" i="105"/>
  <c r="AZ41" i="105" s="1"/>
  <c r="AV9" i="105"/>
  <c r="AV41" i="105" s="1"/>
  <c r="AR9" i="105"/>
  <c r="AR41" i="105" s="1"/>
  <c r="BF7" i="105"/>
  <c r="BF39" i="105" s="1"/>
  <c r="BB7" i="105"/>
  <c r="BB39" i="105" s="1"/>
  <c r="AX7" i="105"/>
  <c r="AX39" i="105" s="1"/>
  <c r="AT7" i="105"/>
  <c r="AT39" i="105" s="1"/>
  <c r="BB16" i="105"/>
  <c r="BB48" i="105" s="1"/>
  <c r="AZ13" i="105"/>
  <c r="AZ45" i="105" s="1"/>
  <c r="BA16" i="105"/>
  <c r="BA48" i="105" s="1"/>
  <c r="BI13" i="105"/>
  <c r="BI45" i="105" s="1"/>
  <c r="AZ16" i="105"/>
  <c r="AZ48" i="105" s="1"/>
  <c r="BH13" i="105"/>
  <c r="BH45" i="105" s="1"/>
  <c r="AR13" i="105"/>
  <c r="AR45" i="105" s="1"/>
  <c r="BC10" i="105"/>
  <c r="BC42" i="105" s="1"/>
  <c r="AV13" i="105"/>
  <c r="AV45" i="105" s="1"/>
  <c r="AW13" i="105"/>
  <c r="AW45" i="105" s="1"/>
  <c r="BA10" i="105"/>
  <c r="BA42" i="105" s="1"/>
  <c r="AQ10" i="105"/>
  <c r="AQ42" i="105" s="1"/>
  <c r="AU13" i="105"/>
  <c r="AU45" i="105" s="1"/>
  <c r="BG16" i="105"/>
  <c r="BG48" i="105" s="1"/>
  <c r="AS16" i="105"/>
  <c r="AS48" i="105" s="1"/>
  <c r="BI16" i="105"/>
  <c r="BI48" i="105" s="1"/>
  <c r="BA13" i="105"/>
  <c r="BA45" i="105" s="1"/>
  <c r="BG13" i="105"/>
  <c r="BG45" i="105" s="1"/>
  <c r="BF16" i="105"/>
  <c r="BF48" i="105" s="1"/>
  <c r="AQ13" i="105"/>
  <c r="AQ45" i="105" s="1"/>
  <c r="BE10" i="105"/>
  <c r="BE42" i="105" s="1"/>
  <c r="BB13" i="105"/>
  <c r="BB45" i="105" s="1"/>
  <c r="AX10" i="105"/>
  <c r="AX42" i="105" s="1"/>
  <c r="BD13" i="105"/>
  <c r="BD45" i="105" s="1"/>
  <c r="BC16" i="105"/>
  <c r="BC48" i="105" s="1"/>
  <c r="BC13" i="105"/>
  <c r="BC45" i="105" s="1"/>
  <c r="AV10" i="105"/>
  <c r="AV42" i="105" s="1"/>
  <c r="BD16" i="105"/>
  <c r="BD48" i="105" s="1"/>
  <c r="BH10" i="105"/>
  <c r="BH42" i="105" s="1"/>
  <c r="AS13" i="105"/>
  <c r="AS45" i="105" s="1"/>
  <c r="AX16" i="105"/>
  <c r="AX48" i="105" s="1"/>
  <c r="AW10" i="105"/>
  <c r="AW42" i="105" s="1"/>
  <c r="AT13" i="105"/>
  <c r="AT45" i="105" s="1"/>
  <c r="BF10" i="105"/>
  <c r="BF42" i="105" s="1"/>
  <c r="BG10" i="105"/>
  <c r="BG42" i="105" s="1"/>
  <c r="AY16" i="105"/>
  <c r="AY48" i="105" s="1"/>
  <c r="BE16" i="105"/>
  <c r="BE48" i="105" s="1"/>
  <c r="AY13" i="105"/>
  <c r="AY45" i="105" s="1"/>
  <c r="BH16" i="105"/>
  <c r="BH48" i="105" s="1"/>
  <c r="AX13" i="105"/>
  <c r="AX45" i="105" s="1"/>
  <c r="AT10" i="105"/>
  <c r="AT42" i="105" s="1"/>
  <c r="BD10" i="105"/>
  <c r="BD42" i="105" s="1"/>
  <c r="AV16" i="105"/>
  <c r="AV48" i="105" s="1"/>
  <c r="AW16" i="105"/>
  <c r="AW48" i="105" s="1"/>
  <c r="AQ16" i="105"/>
  <c r="AQ48" i="105" s="1"/>
  <c r="BE13" i="105"/>
  <c r="BE45" i="105" s="1"/>
  <c r="AT16" i="105"/>
  <c r="AT48" i="105" s="1"/>
  <c r="AR16" i="105"/>
  <c r="AR48" i="105" s="1"/>
  <c r="AS10" i="105"/>
  <c r="AS42" i="105" s="1"/>
  <c r="BI10" i="105"/>
  <c r="BI42" i="105" s="1"/>
  <c r="BF13" i="105"/>
  <c r="BF45" i="105" s="1"/>
  <c r="BB10" i="105"/>
  <c r="BB42" i="105" s="1"/>
  <c r="AZ10" i="105"/>
  <c r="AZ42" i="105" s="1"/>
  <c r="AY10" i="105"/>
  <c r="AY42" i="105" s="1"/>
  <c r="AR10" i="105"/>
  <c r="AR42" i="105" s="1"/>
  <c r="AU16" i="105"/>
  <c r="AU48" i="105" s="1"/>
  <c r="AU10" i="105"/>
  <c r="AU42" i="105" s="1"/>
  <c r="AK28" i="105"/>
  <c r="AK60" i="105" s="1"/>
  <c r="AI24" i="105"/>
  <c r="AI56" i="105" s="1"/>
  <c r="AJ7" i="105"/>
  <c r="AJ39" i="105" s="1"/>
  <c r="AM20" i="105"/>
  <c r="AM52" i="105" s="1"/>
  <c r="AN20" i="105"/>
  <c r="AN52" i="105" s="1"/>
  <c r="AP26" i="105"/>
  <c r="AP58" i="105" s="1"/>
  <c r="AP12" i="105"/>
  <c r="AP44" i="105" s="1"/>
  <c r="AJ28" i="105"/>
  <c r="AJ60" i="105" s="1"/>
  <c r="AK26" i="105"/>
  <c r="AK58" i="105" s="1"/>
  <c r="AG26" i="105"/>
  <c r="AG58" i="105" s="1"/>
  <c r="AH24" i="105"/>
  <c r="AH56" i="105" s="1"/>
  <c r="AI22" i="105"/>
  <c r="AI54" i="105" s="1"/>
  <c r="AJ20" i="105"/>
  <c r="AJ52" i="105" s="1"/>
  <c r="AK18" i="105"/>
  <c r="AK50" i="105" s="1"/>
  <c r="AG18" i="105"/>
  <c r="AG50" i="105" s="1"/>
  <c r="AI15" i="105"/>
  <c r="AI47" i="105" s="1"/>
  <c r="AK12" i="105"/>
  <c r="AK44" i="105" s="1"/>
  <c r="AG12" i="105"/>
  <c r="AG44" i="105" s="1"/>
  <c r="AH9" i="105"/>
  <c r="AH41" i="105" s="1"/>
  <c r="AI7" i="105"/>
  <c r="AI39" i="105" s="1"/>
  <c r="AL28" i="105"/>
  <c r="AL60" i="105" s="1"/>
  <c r="AL24" i="105"/>
  <c r="AL56" i="105" s="1"/>
  <c r="AL20" i="105"/>
  <c r="AL52" i="105" s="1"/>
  <c r="AL15" i="105"/>
  <c r="AL47" i="105" s="1"/>
  <c r="AL9" i="105"/>
  <c r="AL41" i="105" s="1"/>
  <c r="AN26" i="105"/>
  <c r="AN58" i="105" s="1"/>
  <c r="AN18" i="105"/>
  <c r="AN50" i="105" s="1"/>
  <c r="AN7" i="105"/>
  <c r="AN39" i="105" s="1"/>
  <c r="AO26" i="105"/>
  <c r="AO58" i="105" s="1"/>
  <c r="AO22" i="105"/>
  <c r="AO54" i="105" s="1"/>
  <c r="AO18" i="105"/>
  <c r="AO50" i="105" s="1"/>
  <c r="AO12" i="105"/>
  <c r="AO44" i="105" s="1"/>
  <c r="AO7" i="105"/>
  <c r="AO39" i="105" s="1"/>
  <c r="AG28" i="105"/>
  <c r="AG60" i="105" s="1"/>
  <c r="AJ22" i="105"/>
  <c r="AJ54" i="105" s="1"/>
  <c r="AH18" i="105"/>
  <c r="AH50" i="105" s="1"/>
  <c r="AH12" i="105"/>
  <c r="AH44" i="105" s="1"/>
  <c r="AM28" i="105"/>
  <c r="AM60" i="105" s="1"/>
  <c r="AN28" i="105"/>
  <c r="AN60" i="105" s="1"/>
  <c r="AP22" i="105"/>
  <c r="AP54" i="105" s="1"/>
  <c r="AJ26" i="105"/>
  <c r="AJ58" i="105" s="1"/>
  <c r="AK24" i="105"/>
  <c r="AK56" i="105" s="1"/>
  <c r="AG24" i="105"/>
  <c r="AG56" i="105" s="1"/>
  <c r="AH22" i="105"/>
  <c r="AH54" i="105" s="1"/>
  <c r="AI20" i="105"/>
  <c r="AI52" i="105" s="1"/>
  <c r="AJ18" i="105"/>
  <c r="AJ50" i="105" s="1"/>
  <c r="AH15" i="105"/>
  <c r="AH47" i="105" s="1"/>
  <c r="AJ12" i="105"/>
  <c r="AJ44" i="105" s="1"/>
  <c r="AK9" i="105"/>
  <c r="AK41" i="105" s="1"/>
  <c r="AG9" i="105"/>
  <c r="AG41" i="105" s="1"/>
  <c r="AH7" i="105"/>
  <c r="AH39" i="105" s="1"/>
  <c r="AM26" i="105"/>
  <c r="AM58" i="105" s="1"/>
  <c r="AM22" i="105"/>
  <c r="AM54" i="105" s="1"/>
  <c r="AM18" i="105"/>
  <c r="AM50" i="105" s="1"/>
  <c r="AM12" i="105"/>
  <c r="AM44" i="105" s="1"/>
  <c r="AM7" i="105"/>
  <c r="AM39" i="105" s="1"/>
  <c r="AN24" i="105"/>
  <c r="AN56" i="105" s="1"/>
  <c r="AN15" i="105"/>
  <c r="AN47" i="105" s="1"/>
  <c r="AP28" i="105"/>
  <c r="AP60" i="105" s="1"/>
  <c r="AP24" i="105"/>
  <c r="AP56" i="105" s="1"/>
  <c r="AP20" i="105"/>
  <c r="AP52" i="105" s="1"/>
  <c r="AP15" i="105"/>
  <c r="AP47" i="105" s="1"/>
  <c r="AP9" i="105"/>
  <c r="AP41" i="105" s="1"/>
  <c r="AH26" i="105"/>
  <c r="AH58" i="105" s="1"/>
  <c r="AK20" i="105"/>
  <c r="AK52" i="105" s="1"/>
  <c r="AG20" i="105"/>
  <c r="AG52" i="105" s="1"/>
  <c r="AJ15" i="105"/>
  <c r="AJ47" i="105" s="1"/>
  <c r="AI9" i="105"/>
  <c r="AI41" i="105" s="1"/>
  <c r="AM24" i="105"/>
  <c r="AM56" i="105" s="1"/>
  <c r="AM15" i="105"/>
  <c r="AM47" i="105" s="1"/>
  <c r="AM9" i="105"/>
  <c r="AM41" i="105" s="1"/>
  <c r="AN9" i="105"/>
  <c r="AN41" i="105" s="1"/>
  <c r="AP18" i="105"/>
  <c r="AP50" i="105" s="1"/>
  <c r="AP7" i="105"/>
  <c r="AP39" i="105" s="1"/>
  <c r="AI28" i="105"/>
  <c r="AI60" i="105" s="1"/>
  <c r="AH28" i="105"/>
  <c r="AH60" i="105" s="1"/>
  <c r="AI26" i="105"/>
  <c r="AI58" i="105" s="1"/>
  <c r="AJ24" i="105"/>
  <c r="AJ56" i="105" s="1"/>
  <c r="AK22" i="105"/>
  <c r="AK54" i="105" s="1"/>
  <c r="AG22" i="105"/>
  <c r="AG54" i="105" s="1"/>
  <c r="AH20" i="105"/>
  <c r="AH52" i="105" s="1"/>
  <c r="AI18" i="105"/>
  <c r="AI50" i="105" s="1"/>
  <c r="AK15" i="105"/>
  <c r="AK47" i="105" s="1"/>
  <c r="AG15" i="105"/>
  <c r="AG47" i="105" s="1"/>
  <c r="AI12" i="105"/>
  <c r="AI44" i="105" s="1"/>
  <c r="AJ9" i="105"/>
  <c r="AJ41" i="105" s="1"/>
  <c r="AK7" i="105"/>
  <c r="AK39" i="105" s="1"/>
  <c r="AG7" i="105"/>
  <c r="AG39" i="105" s="1"/>
  <c r="AL26" i="105"/>
  <c r="AL58" i="105" s="1"/>
  <c r="AL22" i="105"/>
  <c r="AL54" i="105" s="1"/>
  <c r="AL18" i="105"/>
  <c r="AL50" i="105" s="1"/>
  <c r="AL12" i="105"/>
  <c r="AL44" i="105" s="1"/>
  <c r="AL7" i="105"/>
  <c r="AL39" i="105" s="1"/>
  <c r="AN22" i="105"/>
  <c r="AN54" i="105" s="1"/>
  <c r="AN12" i="105"/>
  <c r="AN44" i="105" s="1"/>
  <c r="AO28" i="105"/>
  <c r="AO60" i="105" s="1"/>
  <c r="AO24" i="105"/>
  <c r="AO56" i="105" s="1"/>
  <c r="AO20" i="105"/>
  <c r="AO52" i="105" s="1"/>
  <c r="AO15" i="105"/>
  <c r="AO47" i="105" s="1"/>
  <c r="AO9" i="105"/>
  <c r="AO41" i="105" s="1"/>
  <c r="AH16" i="105"/>
  <c r="AH48" i="105" s="1"/>
  <c r="E28" i="107"/>
  <c r="E60" i="107" s="1"/>
  <c r="D26" i="107"/>
  <c r="D58" i="107" s="1"/>
  <c r="C24" i="107"/>
  <c r="C56" i="107" s="1"/>
  <c r="E20" i="107"/>
  <c r="E52" i="107" s="1"/>
  <c r="D18" i="107"/>
  <c r="D50" i="107" s="1"/>
  <c r="D28" i="107"/>
  <c r="D60" i="107" s="1"/>
  <c r="C26" i="107"/>
  <c r="C58" i="107" s="1"/>
  <c r="E22" i="107"/>
  <c r="E54" i="107" s="1"/>
  <c r="D20" i="107"/>
  <c r="D52" i="107" s="1"/>
  <c r="C18" i="107"/>
  <c r="C50" i="107" s="1"/>
  <c r="E12" i="107"/>
  <c r="E44" i="107" s="1"/>
  <c r="D9" i="107"/>
  <c r="D41" i="107" s="1"/>
  <c r="C7" i="107"/>
  <c r="C39" i="107" s="1"/>
  <c r="C28" i="107"/>
  <c r="C60" i="107" s="1"/>
  <c r="E24" i="107"/>
  <c r="E56" i="107" s="1"/>
  <c r="D22" i="107"/>
  <c r="D54" i="107" s="1"/>
  <c r="C20" i="107"/>
  <c r="C52" i="107" s="1"/>
  <c r="E15" i="107"/>
  <c r="E47" i="107" s="1"/>
  <c r="D12" i="107"/>
  <c r="D44" i="107" s="1"/>
  <c r="C9" i="107"/>
  <c r="C41" i="107" s="1"/>
  <c r="C15" i="107"/>
  <c r="C47" i="107" s="1"/>
  <c r="E9" i="107"/>
  <c r="E41" i="107" s="1"/>
  <c r="D7" i="107"/>
  <c r="D39" i="107" s="1"/>
  <c r="E26" i="107"/>
  <c r="E58" i="107" s="1"/>
  <c r="D24" i="107"/>
  <c r="D56" i="107" s="1"/>
  <c r="C22" i="107"/>
  <c r="C54" i="107" s="1"/>
  <c r="E18" i="107"/>
  <c r="E50" i="107" s="1"/>
  <c r="D15" i="107"/>
  <c r="D47" i="107" s="1"/>
  <c r="C12" i="107"/>
  <c r="C44" i="107" s="1"/>
  <c r="E7" i="107"/>
  <c r="E39" i="107" s="1"/>
  <c r="AH13" i="105"/>
  <c r="AH45" i="105" s="1"/>
  <c r="Q26" i="105"/>
  <c r="Q58" i="105" s="1"/>
  <c r="P20" i="105"/>
  <c r="P52" i="105" s="1"/>
  <c r="S12" i="105"/>
  <c r="S44" i="105" s="1"/>
  <c r="Q7" i="105"/>
  <c r="Q39" i="105" s="1"/>
  <c r="U28" i="105"/>
  <c r="U60" i="105" s="1"/>
  <c r="Y26" i="105"/>
  <c r="Y58" i="105" s="1"/>
  <c r="X24" i="105"/>
  <c r="X56" i="105" s="1"/>
  <c r="W22" i="105"/>
  <c r="W54" i="105" s="1"/>
  <c r="Y18" i="105"/>
  <c r="Y50" i="105" s="1"/>
  <c r="AB15" i="105"/>
  <c r="AB47" i="105" s="1"/>
  <c r="AA12" i="105"/>
  <c r="AA44" i="105" s="1"/>
  <c r="AD9" i="105"/>
  <c r="AD41" i="105" s="1"/>
  <c r="Y7" i="105"/>
  <c r="Y39" i="105" s="1"/>
  <c r="AP10" i="105"/>
  <c r="AP42" i="105" s="1"/>
  <c r="AO13" i="105"/>
  <c r="AO45" i="105" s="1"/>
  <c r="T26" i="105"/>
  <c r="T58" i="105" s="1"/>
  <c r="S20" i="105"/>
  <c r="S52" i="105" s="1"/>
  <c r="R12" i="105"/>
  <c r="R44" i="105" s="1"/>
  <c r="P7" i="105"/>
  <c r="P39" i="105" s="1"/>
  <c r="X26" i="105"/>
  <c r="X58" i="105" s="1"/>
  <c r="Z22" i="105"/>
  <c r="Z54" i="105" s="1"/>
  <c r="AF18" i="105"/>
  <c r="AF50" i="105" s="1"/>
  <c r="AA15" i="105"/>
  <c r="AA47" i="105" s="1"/>
  <c r="AF7" i="105"/>
  <c r="AF39" i="105" s="1"/>
  <c r="AK13" i="105"/>
  <c r="AK45" i="105" s="1"/>
  <c r="P28" i="105"/>
  <c r="P60" i="105" s="1"/>
  <c r="S22" i="105"/>
  <c r="S54" i="105" s="1"/>
  <c r="T20" i="105"/>
  <c r="T52" i="105" s="1"/>
  <c r="Q18" i="105"/>
  <c r="Q50" i="105" s="1"/>
  <c r="T9" i="105"/>
  <c r="T41" i="105" s="1"/>
  <c r="AD28" i="105"/>
  <c r="AD60" i="105" s="1"/>
  <c r="AC26" i="105"/>
  <c r="AC58" i="105" s="1"/>
  <c r="AB24" i="105"/>
  <c r="AB56" i="105" s="1"/>
  <c r="AE22" i="105"/>
  <c r="AE54" i="105" s="1"/>
  <c r="AD20" i="105"/>
  <c r="AD52" i="105" s="1"/>
  <c r="U20" i="105"/>
  <c r="U52" i="105" s="1"/>
  <c r="X15" i="105"/>
  <c r="X47" i="105" s="1"/>
  <c r="W12" i="105"/>
  <c r="W44" i="105" s="1"/>
  <c r="U9" i="105"/>
  <c r="U41" i="105" s="1"/>
  <c r="AO10" i="105"/>
  <c r="AO42" i="105" s="1"/>
  <c r="AN16" i="105"/>
  <c r="AN48" i="105" s="1"/>
  <c r="S28" i="105"/>
  <c r="S60" i="105" s="1"/>
  <c r="Q24" i="105"/>
  <c r="Q56" i="105" s="1"/>
  <c r="Q15" i="105"/>
  <c r="Q47" i="105" s="1"/>
  <c r="AF26" i="105"/>
  <c r="AF58" i="105" s="1"/>
  <c r="AE24" i="105"/>
  <c r="AE56" i="105" s="1"/>
  <c r="AD22" i="105"/>
  <c r="AD54" i="105" s="1"/>
  <c r="AC20" i="105"/>
  <c r="AC52" i="105" s="1"/>
  <c r="X18" i="105"/>
  <c r="X50" i="105" s="1"/>
  <c r="W15" i="105"/>
  <c r="W47" i="105" s="1"/>
  <c r="U12" i="105"/>
  <c r="U44" i="105" s="1"/>
  <c r="Y9" i="105"/>
  <c r="Y41" i="105" s="1"/>
  <c r="X7" i="105"/>
  <c r="X39" i="105" s="1"/>
  <c r="AI10" i="105"/>
  <c r="AI42" i="105" s="1"/>
  <c r="AI13" i="105"/>
  <c r="AI45" i="105" s="1"/>
  <c r="AP13" i="105"/>
  <c r="AP45" i="105" s="1"/>
  <c r="R28" i="105"/>
  <c r="R60" i="105" s="1"/>
  <c r="S26" i="105"/>
  <c r="S58" i="105" s="1"/>
  <c r="T24" i="105"/>
  <c r="T56" i="105" s="1"/>
  <c r="P24" i="105"/>
  <c r="P56" i="105" s="1"/>
  <c r="Q22" i="105"/>
  <c r="Q54" i="105" s="1"/>
  <c r="R20" i="105"/>
  <c r="R52" i="105" s="1"/>
  <c r="S18" i="105"/>
  <c r="S50" i="105" s="1"/>
  <c r="T15" i="105"/>
  <c r="T47" i="105" s="1"/>
  <c r="P15" i="105"/>
  <c r="P47" i="105" s="1"/>
  <c r="Q12" i="105"/>
  <c r="Q44" i="105" s="1"/>
  <c r="R9" i="105"/>
  <c r="R41" i="105" s="1"/>
  <c r="S7" i="105"/>
  <c r="S39" i="105" s="1"/>
  <c r="AF28" i="105"/>
  <c r="AF60" i="105" s="1"/>
  <c r="AB28" i="105"/>
  <c r="AB60" i="105" s="1"/>
  <c r="X28" i="105"/>
  <c r="X60" i="105" s="1"/>
  <c r="AE26" i="105"/>
  <c r="AE58" i="105" s="1"/>
  <c r="AA26" i="105"/>
  <c r="AA58" i="105" s="1"/>
  <c r="W26" i="105"/>
  <c r="W58" i="105" s="1"/>
  <c r="AD24" i="105"/>
  <c r="AD56" i="105" s="1"/>
  <c r="Z24" i="105"/>
  <c r="Z56" i="105" s="1"/>
  <c r="U24" i="105"/>
  <c r="U56" i="105" s="1"/>
  <c r="AC22" i="105"/>
  <c r="AC54" i="105" s="1"/>
  <c r="Y22" i="105"/>
  <c r="Y54" i="105" s="1"/>
  <c r="AF20" i="105"/>
  <c r="AF52" i="105" s="1"/>
  <c r="AB20" i="105"/>
  <c r="AB52" i="105" s="1"/>
  <c r="X20" i="105"/>
  <c r="X52" i="105" s="1"/>
  <c r="AE18" i="105"/>
  <c r="AE50" i="105" s="1"/>
  <c r="AA18" i="105"/>
  <c r="AA50" i="105" s="1"/>
  <c r="W18" i="105"/>
  <c r="W50" i="105" s="1"/>
  <c r="AD15" i="105"/>
  <c r="AD47" i="105" s="1"/>
  <c r="Z15" i="105"/>
  <c r="Z47" i="105" s="1"/>
  <c r="U15" i="105"/>
  <c r="U47" i="105" s="1"/>
  <c r="AC12" i="105"/>
  <c r="AC44" i="105" s="1"/>
  <c r="Y12" i="105"/>
  <c r="Y44" i="105" s="1"/>
  <c r="AF9" i="105"/>
  <c r="AF41" i="105" s="1"/>
  <c r="AB9" i="105"/>
  <c r="AB41" i="105" s="1"/>
  <c r="X9" i="105"/>
  <c r="X41" i="105" s="1"/>
  <c r="AE7" i="105"/>
  <c r="AE39" i="105" s="1"/>
  <c r="AA7" i="105"/>
  <c r="AA39" i="105" s="1"/>
  <c r="W7" i="105"/>
  <c r="W39" i="105" s="1"/>
  <c r="AN13" i="105"/>
  <c r="AN45" i="105" s="1"/>
  <c r="AJ10" i="105"/>
  <c r="AJ42" i="105" s="1"/>
  <c r="AI16" i="105"/>
  <c r="AI48" i="105" s="1"/>
  <c r="AK16" i="105"/>
  <c r="AK48" i="105" s="1"/>
  <c r="AM10" i="105"/>
  <c r="AM42" i="105" s="1"/>
  <c r="AG10" i="105"/>
  <c r="AG42" i="105" s="1"/>
  <c r="AG16" i="105"/>
  <c r="AG48" i="105" s="1"/>
  <c r="T28" i="105"/>
  <c r="T60" i="105" s="1"/>
  <c r="R24" i="105"/>
  <c r="R56" i="105" s="1"/>
  <c r="R15" i="105"/>
  <c r="R47" i="105" s="1"/>
  <c r="P9" i="105"/>
  <c r="P41" i="105" s="1"/>
  <c r="Z28" i="105"/>
  <c r="Z60" i="105" s="1"/>
  <c r="AF24" i="105"/>
  <c r="AF56" i="105" s="1"/>
  <c r="AA22" i="105"/>
  <c r="AA54" i="105" s="1"/>
  <c r="Z20" i="105"/>
  <c r="Z52" i="105" s="1"/>
  <c r="AC18" i="105"/>
  <c r="AC50" i="105" s="1"/>
  <c r="AF15" i="105"/>
  <c r="AF47" i="105" s="1"/>
  <c r="AE12" i="105"/>
  <c r="AE44" i="105" s="1"/>
  <c r="Z9" i="105"/>
  <c r="Z41" i="105" s="1"/>
  <c r="AC7" i="105"/>
  <c r="AC39" i="105" s="1"/>
  <c r="AM16" i="105"/>
  <c r="AM48" i="105" s="1"/>
  <c r="AL16" i="105"/>
  <c r="AL48" i="105" s="1"/>
  <c r="AJ16" i="105"/>
  <c r="AJ48" i="105" s="1"/>
  <c r="P26" i="105"/>
  <c r="P58" i="105" s="1"/>
  <c r="R22" i="105"/>
  <c r="R54" i="105" s="1"/>
  <c r="T18" i="105"/>
  <c r="T50" i="105" s="1"/>
  <c r="P18" i="105"/>
  <c r="P50" i="105" s="1"/>
  <c r="S9" i="105"/>
  <c r="S41" i="105" s="1"/>
  <c r="T7" i="105"/>
  <c r="T39" i="105" s="1"/>
  <c r="AC28" i="105"/>
  <c r="AC60" i="105" s="1"/>
  <c r="Y28" i="105"/>
  <c r="Y60" i="105" s="1"/>
  <c r="AB26" i="105"/>
  <c r="AB58" i="105" s="1"/>
  <c r="AA24" i="105"/>
  <c r="AA56" i="105" s="1"/>
  <c r="W24" i="105"/>
  <c r="W56" i="105" s="1"/>
  <c r="U22" i="105"/>
  <c r="U54" i="105" s="1"/>
  <c r="Y20" i="105"/>
  <c r="Y52" i="105" s="1"/>
  <c r="AB18" i="105"/>
  <c r="AB50" i="105" s="1"/>
  <c r="AE15" i="105"/>
  <c r="AE47" i="105" s="1"/>
  <c r="AD12" i="105"/>
  <c r="AD44" i="105" s="1"/>
  <c r="Z12" i="105"/>
  <c r="Z44" i="105" s="1"/>
  <c r="AC9" i="105"/>
  <c r="AC41" i="105" s="1"/>
  <c r="AB7" i="105"/>
  <c r="AB39" i="105" s="1"/>
  <c r="AO16" i="105"/>
  <c r="AO48" i="105" s="1"/>
  <c r="AG13" i="105"/>
  <c r="AG45" i="105" s="1"/>
  <c r="AL10" i="105"/>
  <c r="AL42" i="105" s="1"/>
  <c r="Q28" i="105"/>
  <c r="Q60" i="105" s="1"/>
  <c r="R26" i="105"/>
  <c r="R58" i="105" s="1"/>
  <c r="S24" i="105"/>
  <c r="S56" i="105" s="1"/>
  <c r="T22" i="105"/>
  <c r="T54" i="105" s="1"/>
  <c r="P22" i="105"/>
  <c r="P54" i="105" s="1"/>
  <c r="Q20" i="105"/>
  <c r="Q52" i="105" s="1"/>
  <c r="R18" i="105"/>
  <c r="R50" i="105" s="1"/>
  <c r="S15" i="105"/>
  <c r="S47" i="105" s="1"/>
  <c r="T12" i="105"/>
  <c r="T44" i="105" s="1"/>
  <c r="P12" i="105"/>
  <c r="P44" i="105" s="1"/>
  <c r="Q9" i="105"/>
  <c r="Q41" i="105" s="1"/>
  <c r="R7" i="105"/>
  <c r="R39" i="105" s="1"/>
  <c r="AE28" i="105"/>
  <c r="AE60" i="105" s="1"/>
  <c r="AA28" i="105"/>
  <c r="AA60" i="105" s="1"/>
  <c r="W28" i="105"/>
  <c r="W60" i="105" s="1"/>
  <c r="AD26" i="105"/>
  <c r="AD58" i="105" s="1"/>
  <c r="Z26" i="105"/>
  <c r="Z58" i="105" s="1"/>
  <c r="U26" i="105"/>
  <c r="U58" i="105" s="1"/>
  <c r="AC24" i="105"/>
  <c r="AC56" i="105" s="1"/>
  <c r="Y24" i="105"/>
  <c r="Y56" i="105" s="1"/>
  <c r="AF22" i="105"/>
  <c r="AF54" i="105" s="1"/>
  <c r="AB22" i="105"/>
  <c r="AB54" i="105" s="1"/>
  <c r="X22" i="105"/>
  <c r="X54" i="105" s="1"/>
  <c r="AE20" i="105"/>
  <c r="AE52" i="105" s="1"/>
  <c r="AA20" i="105"/>
  <c r="AA52" i="105" s="1"/>
  <c r="W20" i="105"/>
  <c r="W52" i="105" s="1"/>
  <c r="AD18" i="105"/>
  <c r="AD50" i="105" s="1"/>
  <c r="Z18" i="105"/>
  <c r="Z50" i="105" s="1"/>
  <c r="U18" i="105"/>
  <c r="U50" i="105" s="1"/>
  <c r="AC15" i="105"/>
  <c r="AC47" i="105" s="1"/>
  <c r="Y15" i="105"/>
  <c r="Y47" i="105" s="1"/>
  <c r="AF12" i="105"/>
  <c r="AF44" i="105" s="1"/>
  <c r="AB12" i="105"/>
  <c r="AB44" i="105" s="1"/>
  <c r="X12" i="105"/>
  <c r="X44" i="105" s="1"/>
  <c r="AE9" i="105"/>
  <c r="AE41" i="105" s="1"/>
  <c r="AA9" i="105"/>
  <c r="AA41" i="105" s="1"/>
  <c r="W9" i="105"/>
  <c r="W41" i="105" s="1"/>
  <c r="AD7" i="105"/>
  <c r="AD39" i="105" s="1"/>
  <c r="Z7" i="105"/>
  <c r="Z39" i="105" s="1"/>
  <c r="U7" i="105"/>
  <c r="U39" i="105" s="1"/>
  <c r="AL13" i="105"/>
  <c r="AL45" i="105" s="1"/>
  <c r="AJ13" i="105"/>
  <c r="AJ45" i="105" s="1"/>
  <c r="AN10" i="105"/>
  <c r="AN42" i="105" s="1"/>
  <c r="AP16" i="105"/>
  <c r="AP48" i="105" s="1"/>
  <c r="AH10" i="105"/>
  <c r="AH42" i="105" s="1"/>
  <c r="AK10" i="105"/>
  <c r="AK42" i="105" s="1"/>
  <c r="AM13" i="105"/>
  <c r="AM45" i="105" s="1"/>
  <c r="E10" i="107"/>
  <c r="E42" i="107" s="1"/>
  <c r="C13" i="107"/>
  <c r="C45" i="107" s="1"/>
  <c r="C16" i="107"/>
  <c r="C48" i="107" s="1"/>
  <c r="E13" i="107"/>
  <c r="E45" i="107" s="1"/>
  <c r="E16" i="107"/>
  <c r="E48" i="107" s="1"/>
  <c r="C10" i="107"/>
  <c r="C42" i="107" s="1"/>
  <c r="D10" i="107"/>
  <c r="D42" i="107" s="1"/>
  <c r="D13" i="107"/>
  <c r="D45" i="107" s="1"/>
  <c r="D16" i="107"/>
  <c r="D48" i="107" s="1"/>
  <c r="X10" i="105"/>
  <c r="X42" i="105" s="1"/>
  <c r="AC13" i="105"/>
  <c r="AC45" i="105" s="1"/>
  <c r="R10" i="105"/>
  <c r="R42" i="105" s="1"/>
  <c r="AE10" i="105"/>
  <c r="AE42" i="105" s="1"/>
  <c r="Y10" i="105"/>
  <c r="Y42" i="105" s="1"/>
  <c r="AD13" i="105"/>
  <c r="AD45" i="105" s="1"/>
  <c r="S10" i="105"/>
  <c r="S42" i="105" s="1"/>
  <c r="AC16" i="105"/>
  <c r="AC48" i="105" s="1"/>
  <c r="W13" i="105"/>
  <c r="W45" i="105" s="1"/>
  <c r="AB16" i="105"/>
  <c r="AB48" i="105" s="1"/>
  <c r="R13" i="105"/>
  <c r="R45" i="105" s="1"/>
  <c r="AF13" i="105"/>
  <c r="AF45" i="105" s="1"/>
  <c r="AD16" i="105"/>
  <c r="AD48" i="105" s="1"/>
  <c r="Z13" i="105"/>
  <c r="Z45" i="105" s="1"/>
  <c r="AD10" i="105"/>
  <c r="AD42" i="105" s="1"/>
  <c r="X16" i="105"/>
  <c r="X48" i="105" s="1"/>
  <c r="AA10" i="105"/>
  <c r="AA42" i="105" s="1"/>
  <c r="AB10" i="105"/>
  <c r="AB42" i="105" s="1"/>
  <c r="P13" i="105"/>
  <c r="P45" i="105" s="1"/>
  <c r="AB13" i="105"/>
  <c r="AB45" i="105" s="1"/>
  <c r="U10" i="105"/>
  <c r="U42" i="105" s="1"/>
  <c r="P16" i="105"/>
  <c r="P48" i="105" s="1"/>
  <c r="Y13" i="105"/>
  <c r="Y45" i="105" s="1"/>
  <c r="R16" i="105"/>
  <c r="R48" i="105" s="1"/>
  <c r="Q10" i="105"/>
  <c r="Q42" i="105" s="1"/>
  <c r="AE16" i="105"/>
  <c r="AE48" i="105" s="1"/>
  <c r="X13" i="105"/>
  <c r="X45" i="105" s="1"/>
  <c r="T10" i="105"/>
  <c r="T42" i="105" s="1"/>
  <c r="Q13" i="105"/>
  <c r="Q45" i="105" s="1"/>
  <c r="U16" i="105"/>
  <c r="U48" i="105" s="1"/>
  <c r="AC10" i="105"/>
  <c r="AC42" i="105" s="1"/>
  <c r="W16" i="105"/>
  <c r="W48" i="105" s="1"/>
  <c r="S16" i="105"/>
  <c r="S48" i="105" s="1"/>
  <c r="AA13" i="105"/>
  <c r="AA45" i="105" s="1"/>
  <c r="AF16" i="105"/>
  <c r="AF48" i="105" s="1"/>
  <c r="S13" i="105"/>
  <c r="S45" i="105" s="1"/>
  <c r="AF10" i="105"/>
  <c r="AF42" i="105" s="1"/>
  <c r="Z16" i="105"/>
  <c r="Z48" i="105" s="1"/>
  <c r="T13" i="105"/>
  <c r="T45" i="105" s="1"/>
  <c r="Y16" i="105"/>
  <c r="Y48" i="105" s="1"/>
  <c r="U13" i="105"/>
  <c r="U45" i="105" s="1"/>
  <c r="AA16" i="105"/>
  <c r="AA48" i="105" s="1"/>
  <c r="W10" i="105"/>
  <c r="W42" i="105" s="1"/>
  <c r="Z10" i="105"/>
  <c r="Z42" i="105" s="1"/>
  <c r="AE13" i="105"/>
  <c r="AE45" i="105" s="1"/>
  <c r="P10" i="105"/>
  <c r="P42" i="105" s="1"/>
  <c r="T16" i="105"/>
  <c r="T48" i="105" s="1"/>
  <c r="Q16" i="105"/>
  <c r="Q48" i="105" s="1"/>
  <c r="L16" i="105"/>
  <c r="L48" i="105" s="1"/>
  <c r="H28" i="105"/>
  <c r="H60" i="105" s="1"/>
  <c r="H9" i="105"/>
  <c r="H41" i="105" s="1"/>
  <c r="J28" i="105"/>
  <c r="J60" i="105" s="1"/>
  <c r="M28" i="105"/>
  <c r="M60" i="105" s="1"/>
  <c r="O24" i="105"/>
  <c r="O56" i="105" s="1"/>
  <c r="M20" i="105"/>
  <c r="M52" i="105" s="1"/>
  <c r="L15" i="105"/>
  <c r="L47" i="105" s="1"/>
  <c r="O7" i="105"/>
  <c r="O39" i="105" s="1"/>
  <c r="G22" i="105"/>
  <c r="G54" i="105" s="1"/>
  <c r="H26" i="105"/>
  <c r="H58" i="105" s="1"/>
  <c r="H18" i="105"/>
  <c r="H50" i="105" s="1"/>
  <c r="H7" i="105"/>
  <c r="H39" i="105" s="1"/>
  <c r="I22" i="105"/>
  <c r="I54" i="105" s="1"/>
  <c r="I12" i="105"/>
  <c r="I44" i="105" s="1"/>
  <c r="J26" i="105"/>
  <c r="J58" i="105" s="1"/>
  <c r="J18" i="105"/>
  <c r="J50" i="105" s="1"/>
  <c r="J7" i="105"/>
  <c r="J39" i="105" s="1"/>
  <c r="L28" i="105"/>
  <c r="L60" i="105" s="1"/>
  <c r="M26" i="105"/>
  <c r="M58" i="105" s="1"/>
  <c r="N24" i="105"/>
  <c r="N56" i="105" s="1"/>
  <c r="O22" i="105"/>
  <c r="O54" i="105" s="1"/>
  <c r="K22" i="105"/>
  <c r="K54" i="105" s="1"/>
  <c r="L20" i="105"/>
  <c r="L52" i="105" s="1"/>
  <c r="M18" i="105"/>
  <c r="M50" i="105" s="1"/>
  <c r="O15" i="105"/>
  <c r="O47" i="105" s="1"/>
  <c r="K15" i="105"/>
  <c r="K47" i="105" s="1"/>
  <c r="L12" i="105"/>
  <c r="L44" i="105" s="1"/>
  <c r="M9" i="105"/>
  <c r="M41" i="105" s="1"/>
  <c r="N7" i="105"/>
  <c r="N39" i="105" s="1"/>
  <c r="I15" i="105"/>
  <c r="I47" i="105" s="1"/>
  <c r="J20" i="105"/>
  <c r="J52" i="105" s="1"/>
  <c r="N26" i="105"/>
  <c r="N58" i="105" s="1"/>
  <c r="L22" i="105"/>
  <c r="L54" i="105" s="1"/>
  <c r="N18" i="105"/>
  <c r="N50" i="105" s="1"/>
  <c r="M12" i="105"/>
  <c r="M44" i="105" s="1"/>
  <c r="K7" i="105"/>
  <c r="K39" i="105" s="1"/>
  <c r="G24" i="105"/>
  <c r="G56" i="105" s="1"/>
  <c r="H24" i="105"/>
  <c r="H56" i="105" s="1"/>
  <c r="H15" i="105"/>
  <c r="H47" i="105" s="1"/>
  <c r="I28" i="105"/>
  <c r="I60" i="105" s="1"/>
  <c r="I20" i="105"/>
  <c r="I52" i="105" s="1"/>
  <c r="I9" i="105"/>
  <c r="I41" i="105" s="1"/>
  <c r="J24" i="105"/>
  <c r="J56" i="105" s="1"/>
  <c r="J15" i="105"/>
  <c r="J47" i="105" s="1"/>
  <c r="O28" i="105"/>
  <c r="O60" i="105" s="1"/>
  <c r="K28" i="105"/>
  <c r="K60" i="105" s="1"/>
  <c r="L26" i="105"/>
  <c r="L58" i="105" s="1"/>
  <c r="M24" i="105"/>
  <c r="M56" i="105" s="1"/>
  <c r="N22" i="105"/>
  <c r="N54" i="105" s="1"/>
  <c r="O20" i="105"/>
  <c r="O52" i="105" s="1"/>
  <c r="K20" i="105"/>
  <c r="K52" i="105" s="1"/>
  <c r="L18" i="105"/>
  <c r="L50" i="105" s="1"/>
  <c r="N15" i="105"/>
  <c r="N47" i="105" s="1"/>
  <c r="O12" i="105"/>
  <c r="O44" i="105" s="1"/>
  <c r="K12" i="105"/>
  <c r="K44" i="105" s="1"/>
  <c r="L9" i="105"/>
  <c r="L41" i="105" s="1"/>
  <c r="M7" i="105"/>
  <c r="M39" i="105" s="1"/>
  <c r="F15" i="105"/>
  <c r="F47" i="105" s="1"/>
  <c r="H20" i="105"/>
  <c r="H52" i="105" s="1"/>
  <c r="I24" i="105"/>
  <c r="I56" i="105" s="1"/>
  <c r="J9" i="105"/>
  <c r="J41" i="105" s="1"/>
  <c r="K24" i="105"/>
  <c r="K56" i="105" s="1"/>
  <c r="N9" i="105"/>
  <c r="N41" i="105" s="1"/>
  <c r="F9" i="105"/>
  <c r="F41" i="105" s="1"/>
  <c r="G28" i="105"/>
  <c r="G60" i="105" s="1"/>
  <c r="H22" i="105"/>
  <c r="H54" i="105" s="1"/>
  <c r="H12" i="105"/>
  <c r="H44" i="105" s="1"/>
  <c r="I26" i="105"/>
  <c r="I58" i="105" s="1"/>
  <c r="I18" i="105"/>
  <c r="I50" i="105" s="1"/>
  <c r="I7" i="105"/>
  <c r="I39" i="105" s="1"/>
  <c r="J22" i="105"/>
  <c r="J54" i="105" s="1"/>
  <c r="J12" i="105"/>
  <c r="J44" i="105" s="1"/>
  <c r="N28" i="105"/>
  <c r="N60" i="105" s="1"/>
  <c r="O26" i="105"/>
  <c r="O58" i="105" s="1"/>
  <c r="K26" i="105"/>
  <c r="K58" i="105" s="1"/>
  <c r="L24" i="105"/>
  <c r="L56" i="105" s="1"/>
  <c r="M22" i="105"/>
  <c r="M54" i="105" s="1"/>
  <c r="N20" i="105"/>
  <c r="N52" i="105" s="1"/>
  <c r="O18" i="105"/>
  <c r="O50" i="105" s="1"/>
  <c r="K18" i="105"/>
  <c r="K50" i="105" s="1"/>
  <c r="M15" i="105"/>
  <c r="M47" i="105" s="1"/>
  <c r="N12" i="105"/>
  <c r="N44" i="105" s="1"/>
  <c r="O9" i="105"/>
  <c r="O41" i="105" s="1"/>
  <c r="K9" i="105"/>
  <c r="K41" i="105" s="1"/>
  <c r="L7" i="105"/>
  <c r="L39" i="105" s="1"/>
  <c r="F16" i="105"/>
  <c r="F48" i="105" s="1"/>
  <c r="I13" i="105"/>
  <c r="I45" i="105" s="1"/>
  <c r="L10" i="105"/>
  <c r="L42" i="105" s="1"/>
  <c r="F13" i="105"/>
  <c r="F45" i="105" s="1"/>
  <c r="N16" i="105"/>
  <c r="N48" i="105" s="1"/>
  <c r="O10" i="105"/>
  <c r="O42" i="105" s="1"/>
  <c r="L13" i="105"/>
  <c r="L45" i="105" s="1"/>
  <c r="K16" i="105"/>
  <c r="K48" i="105" s="1"/>
  <c r="J13" i="105"/>
  <c r="J45" i="105" s="1"/>
  <c r="O16" i="105"/>
  <c r="O48" i="105" s="1"/>
  <c r="M16" i="105"/>
  <c r="M48" i="105" s="1"/>
  <c r="H10" i="105"/>
  <c r="H42" i="105" s="1"/>
  <c r="J10" i="105"/>
  <c r="J42" i="105" s="1"/>
  <c r="M10" i="105"/>
  <c r="M42" i="105" s="1"/>
  <c r="O13" i="105"/>
  <c r="O45" i="105" s="1"/>
  <c r="H13" i="105"/>
  <c r="H45" i="105" s="1"/>
  <c r="M13" i="105"/>
  <c r="M45" i="105" s="1"/>
  <c r="J16" i="105"/>
  <c r="J48" i="105" s="1"/>
  <c r="N13" i="105"/>
  <c r="N45" i="105" s="1"/>
  <c r="K10" i="105"/>
  <c r="K42" i="105" s="1"/>
  <c r="H16" i="105"/>
  <c r="H48" i="105" s="1"/>
  <c r="I16" i="105"/>
  <c r="I48" i="105" s="1"/>
  <c r="I10" i="105"/>
  <c r="I42" i="105" s="1"/>
  <c r="K13" i="105"/>
  <c r="K45" i="105" s="1"/>
  <c r="N10" i="105"/>
  <c r="N42" i="105" s="1"/>
  <c r="G9" i="105"/>
  <c r="G41" i="105" s="1"/>
  <c r="F7" i="105"/>
  <c r="F39" i="105" s="1"/>
  <c r="G10" i="105"/>
  <c r="G42" i="105" s="1"/>
  <c r="G7" i="105"/>
  <c r="G39" i="105" s="1"/>
  <c r="G15" i="105"/>
  <c r="G47" i="105" s="1"/>
  <c r="G16" i="105"/>
  <c r="G48" i="105" s="1"/>
  <c r="G26" i="105"/>
  <c r="G58" i="105" s="1"/>
  <c r="G20" i="105"/>
  <c r="G52" i="105" s="1"/>
  <c r="G18" i="105"/>
  <c r="G50" i="105" s="1"/>
  <c r="F10" i="105"/>
  <c r="F42" i="105" s="1"/>
  <c r="G12" i="105"/>
  <c r="G44" i="105" s="1"/>
  <c r="G13" i="105"/>
  <c r="G45" i="105" s="1"/>
  <c r="B3" i="53"/>
  <c r="B4" i="53"/>
  <c r="B4" i="30"/>
  <c r="B32" i="30" s="1"/>
  <c r="B5" i="30"/>
  <c r="B19" i="30" s="1"/>
  <c r="B7" i="30"/>
  <c r="B21" i="30" s="1"/>
  <c r="B8" i="52" s="1"/>
  <c r="BL3" i="45"/>
  <c r="BM3" i="45"/>
  <c r="BM83" i="45" s="1"/>
  <c r="BN3" i="45"/>
  <c r="BN83" i="45" s="1"/>
  <c r="BO3" i="45"/>
  <c r="BO83" i="45" s="1"/>
  <c r="BP3" i="45"/>
  <c r="BP83" i="45" s="1"/>
  <c r="BQ3" i="45"/>
  <c r="BQ83" i="45" s="1"/>
  <c r="BR3" i="45"/>
  <c r="BR83" i="45" s="1"/>
  <c r="BS3" i="45"/>
  <c r="BS83" i="45" s="1"/>
  <c r="BT3" i="45"/>
  <c r="BT83" i="45" s="1"/>
  <c r="BU3" i="45"/>
  <c r="BU83" i="45" s="1"/>
  <c r="BV3" i="45"/>
  <c r="BV83" i="45" s="1"/>
  <c r="BW3" i="45"/>
  <c r="BW83" i="45" s="1"/>
  <c r="BX3" i="45"/>
  <c r="BX83" i="45" s="1"/>
  <c r="BY3" i="45"/>
  <c r="BY83" i="45" s="1"/>
  <c r="BZ3" i="45"/>
  <c r="BZ83" i="45" s="1"/>
  <c r="CA3" i="45"/>
  <c r="CA83" i="45" s="1"/>
  <c r="CB3" i="45"/>
  <c r="CB83" i="45" s="1"/>
  <c r="CC3" i="45"/>
  <c r="CC83" i="45" s="1"/>
  <c r="CD3" i="45"/>
  <c r="CD83" i="45" s="1"/>
  <c r="CE3" i="45"/>
  <c r="CE83" i="45" s="1"/>
  <c r="BL4" i="45"/>
  <c r="BL84" i="45" s="1"/>
  <c r="BM4" i="45"/>
  <c r="BM84" i="45" s="1"/>
  <c r="BN4" i="45"/>
  <c r="BN84" i="45" s="1"/>
  <c r="BO4" i="45"/>
  <c r="BO84" i="45" s="1"/>
  <c r="BP4" i="45"/>
  <c r="BP84" i="45" s="1"/>
  <c r="BQ4" i="45"/>
  <c r="BQ84" i="45" s="1"/>
  <c r="BR4" i="45"/>
  <c r="BR84" i="45" s="1"/>
  <c r="BS4" i="45"/>
  <c r="BS84" i="45" s="1"/>
  <c r="BT4" i="45"/>
  <c r="BT84" i="45" s="1"/>
  <c r="BU4" i="45"/>
  <c r="BU84" i="45" s="1"/>
  <c r="BV4" i="45"/>
  <c r="BV84" i="45" s="1"/>
  <c r="BW4" i="45"/>
  <c r="BW84" i="45" s="1"/>
  <c r="BX4" i="45"/>
  <c r="BX84" i="45" s="1"/>
  <c r="BY4" i="45"/>
  <c r="BY84" i="45" s="1"/>
  <c r="BZ4" i="45"/>
  <c r="BZ84" i="45" s="1"/>
  <c r="CA4" i="45"/>
  <c r="CA84" i="45" s="1"/>
  <c r="CB4" i="45"/>
  <c r="CB84" i="45" s="1"/>
  <c r="CC4" i="45"/>
  <c r="CC84" i="45" s="1"/>
  <c r="CD4" i="45"/>
  <c r="CD84" i="45" s="1"/>
  <c r="CE4" i="45"/>
  <c r="CE84" i="45" s="1"/>
  <c r="BR6" i="45"/>
  <c r="BR86" i="45" s="1"/>
  <c r="BL3" i="44"/>
  <c r="BL83" i="44" s="1"/>
  <c r="BM3" i="44"/>
  <c r="BM83" i="44" s="1"/>
  <c r="BN3" i="44"/>
  <c r="BN83" i="44" s="1"/>
  <c r="BO3" i="44"/>
  <c r="BP3" i="44"/>
  <c r="BP83" i="44" s="1"/>
  <c r="BQ3" i="44"/>
  <c r="BQ37" i="44" s="1"/>
  <c r="BR3" i="44"/>
  <c r="BR83" i="44" s="1"/>
  <c r="BS3" i="44"/>
  <c r="BS83" i="44" s="1"/>
  <c r="BT3" i="44"/>
  <c r="BT83" i="44" s="1"/>
  <c r="BU3" i="44"/>
  <c r="BU83" i="44" s="1"/>
  <c r="BV3" i="44"/>
  <c r="BV83" i="44" s="1"/>
  <c r="BW3" i="44"/>
  <c r="BW83" i="44" s="1"/>
  <c r="BX3" i="44"/>
  <c r="BX83" i="44" s="1"/>
  <c r="BY3" i="44"/>
  <c r="BY83" i="44" s="1"/>
  <c r="BZ3" i="44"/>
  <c r="BZ83" i="44" s="1"/>
  <c r="CA3" i="44"/>
  <c r="CA83" i="44" s="1"/>
  <c r="CB3" i="44"/>
  <c r="CB83" i="44" s="1"/>
  <c r="CC3" i="44"/>
  <c r="CC83" i="44" s="1"/>
  <c r="CD3" i="44"/>
  <c r="CD83" i="44" s="1"/>
  <c r="BL4" i="44"/>
  <c r="BL84" i="44" s="1"/>
  <c r="BM4" i="44"/>
  <c r="BM84" i="44" s="1"/>
  <c r="BN4" i="44"/>
  <c r="BN84" i="44" s="1"/>
  <c r="BO4" i="44"/>
  <c r="BO84" i="44" s="1"/>
  <c r="BP4" i="44"/>
  <c r="BP84" i="44" s="1"/>
  <c r="BQ4" i="44"/>
  <c r="BQ84" i="44" s="1"/>
  <c r="BR4" i="44"/>
  <c r="BR84" i="44" s="1"/>
  <c r="BS4" i="44"/>
  <c r="BS84" i="44" s="1"/>
  <c r="BT4" i="44"/>
  <c r="BT84" i="44" s="1"/>
  <c r="BU4" i="44"/>
  <c r="BU84" i="44" s="1"/>
  <c r="BV4" i="44"/>
  <c r="BV84" i="44" s="1"/>
  <c r="BW4" i="44"/>
  <c r="BW84" i="44" s="1"/>
  <c r="BX4" i="44"/>
  <c r="BX84" i="44" s="1"/>
  <c r="BY4" i="44"/>
  <c r="BY84" i="44" s="1"/>
  <c r="BZ4" i="44"/>
  <c r="BZ84" i="44" s="1"/>
  <c r="CA4" i="44"/>
  <c r="CA84" i="44" s="1"/>
  <c r="CB4" i="44"/>
  <c r="CB84" i="44" s="1"/>
  <c r="CC4" i="44"/>
  <c r="CC84" i="44" s="1"/>
  <c r="CD4" i="44"/>
  <c r="CD84" i="44" s="1"/>
  <c r="BL3" i="43"/>
  <c r="BL83" i="43" s="1"/>
  <c r="BM3" i="43"/>
  <c r="BM83" i="43" s="1"/>
  <c r="BN3" i="43"/>
  <c r="BN83" i="43" s="1"/>
  <c r="BO3" i="43"/>
  <c r="BO37" i="43" s="1"/>
  <c r="BP3" i="43"/>
  <c r="BP83" i="43" s="1"/>
  <c r="BQ3" i="43"/>
  <c r="BQ83" i="43" s="1"/>
  <c r="BR3" i="43"/>
  <c r="BR83" i="43" s="1"/>
  <c r="BS3" i="43"/>
  <c r="BS83" i="43" s="1"/>
  <c r="BT3" i="43"/>
  <c r="BT83" i="43" s="1"/>
  <c r="BU3" i="43"/>
  <c r="BU83" i="43" s="1"/>
  <c r="BV3" i="43"/>
  <c r="BV83" i="43" s="1"/>
  <c r="BW3" i="43"/>
  <c r="BW83" i="43" s="1"/>
  <c r="BX3" i="43"/>
  <c r="BX83" i="43" s="1"/>
  <c r="BY3" i="43"/>
  <c r="BY83" i="43" s="1"/>
  <c r="BZ3" i="43"/>
  <c r="BZ83" i="43" s="1"/>
  <c r="CA3" i="43"/>
  <c r="CA83" i="43" s="1"/>
  <c r="CB3" i="43"/>
  <c r="CB83" i="43" s="1"/>
  <c r="CC3" i="43"/>
  <c r="CC83" i="43" s="1"/>
  <c r="CD3" i="43"/>
  <c r="CD83" i="43" s="1"/>
  <c r="BL4" i="43"/>
  <c r="BL84" i="43" s="1"/>
  <c r="BM4" i="43"/>
  <c r="BM84" i="43" s="1"/>
  <c r="BN4" i="43"/>
  <c r="BN84" i="43" s="1"/>
  <c r="BO4" i="43"/>
  <c r="BO84" i="43" s="1"/>
  <c r="BP4" i="43"/>
  <c r="BP84" i="43" s="1"/>
  <c r="BQ4" i="43"/>
  <c r="BQ84" i="43" s="1"/>
  <c r="BR4" i="43"/>
  <c r="BR84" i="43" s="1"/>
  <c r="BS4" i="43"/>
  <c r="BS84" i="43" s="1"/>
  <c r="BT4" i="43"/>
  <c r="BT84" i="43" s="1"/>
  <c r="BU4" i="43"/>
  <c r="BU84" i="43" s="1"/>
  <c r="BV4" i="43"/>
  <c r="BV84" i="43" s="1"/>
  <c r="BW4" i="43"/>
  <c r="BW84" i="43" s="1"/>
  <c r="BX4" i="43"/>
  <c r="BX84" i="43" s="1"/>
  <c r="BY4" i="43"/>
  <c r="BY84" i="43" s="1"/>
  <c r="BZ4" i="43"/>
  <c r="BZ84" i="43" s="1"/>
  <c r="CA4" i="43"/>
  <c r="CA84" i="43" s="1"/>
  <c r="CB4" i="43"/>
  <c r="CB84" i="43" s="1"/>
  <c r="CC4" i="43"/>
  <c r="CC84" i="43" s="1"/>
  <c r="CD4" i="43"/>
  <c r="CD84" i="43" s="1"/>
  <c r="BR23" i="45"/>
  <c r="BR103" i="45" s="1"/>
  <c r="BR9" i="45"/>
  <c r="BR89" i="45" s="1"/>
  <c r="BR21" i="45"/>
  <c r="BR101" i="45" s="1"/>
  <c r="BR7" i="45"/>
  <c r="BR87" i="45" s="1"/>
  <c r="BR18" i="45"/>
  <c r="BR98" i="45" s="1"/>
  <c r="BR12" i="45"/>
  <c r="BR92" i="45" s="1"/>
  <c r="BR15" i="45"/>
  <c r="BR95" i="45" s="1"/>
  <c r="BR25" i="45"/>
  <c r="BR105" i="45" s="1"/>
  <c r="CA6" i="45"/>
  <c r="CA86" i="45" s="1"/>
  <c r="BZ6" i="44"/>
  <c r="BZ86" i="44" s="1"/>
  <c r="BZ6" i="43"/>
  <c r="BZ86" i="43" s="1"/>
  <c r="CA7" i="45"/>
  <c r="CA87" i="45" s="1"/>
  <c r="CA15" i="45"/>
  <c r="CA95" i="45" s="1"/>
  <c r="CA25" i="45"/>
  <c r="CA105" i="45" s="1"/>
  <c r="BR16" i="45"/>
  <c r="BR96" i="45" s="1"/>
  <c r="CA9" i="45"/>
  <c r="CA89" i="45" s="1"/>
  <c r="CA18" i="45"/>
  <c r="CA19" i="45" s="1"/>
  <c r="CA99" i="45" s="1"/>
  <c r="CA21" i="45"/>
  <c r="CA101" i="45" s="1"/>
  <c r="CA12" i="45"/>
  <c r="CA92" i="45" s="1"/>
  <c r="CA23" i="45"/>
  <c r="CA103" i="45" s="1"/>
  <c r="BR10" i="45"/>
  <c r="BR90" i="45" s="1"/>
  <c r="BR13" i="45"/>
  <c r="BR93" i="45" s="1"/>
  <c r="BZ15" i="44"/>
  <c r="BZ95" i="44" s="1"/>
  <c r="BZ15" i="43"/>
  <c r="BZ95" i="43" s="1"/>
  <c r="BZ9" i="44"/>
  <c r="BZ89" i="44" s="1"/>
  <c r="BZ9" i="43"/>
  <c r="BZ89" i="43" s="1"/>
  <c r="BZ18" i="44"/>
  <c r="BZ19" i="44" s="1"/>
  <c r="BZ99" i="44" s="1"/>
  <c r="BZ18" i="43"/>
  <c r="BZ19" i="43" s="1"/>
  <c r="BZ99" i="43" s="1"/>
  <c r="BZ12" i="44"/>
  <c r="BZ92" i="44" s="1"/>
  <c r="BZ12" i="43"/>
  <c r="BZ92" i="43" s="1"/>
  <c r="BZ21" i="44"/>
  <c r="BZ101" i="44" s="1"/>
  <c r="BZ21" i="43"/>
  <c r="BZ101" i="43" s="1"/>
  <c r="BZ25" i="44"/>
  <c r="BZ105" i="44" s="1"/>
  <c r="BZ25" i="43"/>
  <c r="BZ105" i="43" s="1"/>
  <c r="BZ7" i="44"/>
  <c r="BZ87" i="44" s="1"/>
  <c r="BZ7" i="43"/>
  <c r="BZ87" i="43" s="1"/>
  <c r="BZ23" i="44"/>
  <c r="BZ103" i="44" s="1"/>
  <c r="BZ23" i="43"/>
  <c r="BZ103" i="43" s="1"/>
  <c r="CA13" i="45"/>
  <c r="CA93" i="45" s="1"/>
  <c r="CA16" i="45"/>
  <c r="CA96" i="45" s="1"/>
  <c r="CA10" i="45"/>
  <c r="CA90" i="45" s="1"/>
  <c r="BZ13" i="44"/>
  <c r="BZ93" i="44" s="1"/>
  <c r="BZ13" i="43"/>
  <c r="BZ93" i="43" s="1"/>
  <c r="BZ10" i="44"/>
  <c r="BZ90" i="44" s="1"/>
  <c r="BZ10" i="43"/>
  <c r="BZ90" i="43" s="1"/>
  <c r="BZ16" i="44"/>
  <c r="BZ96" i="44" s="1"/>
  <c r="BZ16" i="43"/>
  <c r="BZ96" i="43" s="1"/>
  <c r="BP6" i="45"/>
  <c r="BP86" i="45" s="1"/>
  <c r="BU6" i="45"/>
  <c r="BU86" i="45" s="1"/>
  <c r="BY6" i="45"/>
  <c r="BY86" i="45" s="1"/>
  <c r="CD6" i="45"/>
  <c r="CD86" i="45" s="1"/>
  <c r="BM6" i="45"/>
  <c r="BM39" i="45" s="1"/>
  <c r="BQ6" i="45"/>
  <c r="BQ86" i="45" s="1"/>
  <c r="BV6" i="45"/>
  <c r="BV86" i="45" s="1"/>
  <c r="CE6" i="45"/>
  <c r="CE86" i="45" s="1"/>
  <c r="BN6" i="45"/>
  <c r="BN27" i="45" s="1"/>
  <c r="BN66" i="45" s="1"/>
  <c r="BS6" i="45"/>
  <c r="BS86" i="45" s="1"/>
  <c r="BW6" i="45"/>
  <c r="BW86" i="45" s="1"/>
  <c r="CB6" i="45"/>
  <c r="CB86" i="45" s="1"/>
  <c r="BO6" i="45"/>
  <c r="BO27" i="45" s="1"/>
  <c r="BO66" i="45" s="1"/>
  <c r="BT6" i="45"/>
  <c r="BT86" i="45" s="1"/>
  <c r="BX6" i="45"/>
  <c r="BX86" i="45" s="1"/>
  <c r="CC6" i="45"/>
  <c r="CC86" i="45" s="1"/>
  <c r="BL6" i="45"/>
  <c r="BL27" i="45" s="1"/>
  <c r="BL66" i="45" s="1"/>
  <c r="BZ6" i="45"/>
  <c r="BZ86" i="45" s="1"/>
  <c r="BW6" i="44"/>
  <c r="BW86" i="44" s="1"/>
  <c r="BW6" i="43"/>
  <c r="BW86" i="43" s="1"/>
  <c r="BL6" i="44"/>
  <c r="BL27" i="44" s="1"/>
  <c r="BL66" i="44" s="1"/>
  <c r="BL6" i="43"/>
  <c r="BP6" i="44"/>
  <c r="BP86" i="44" s="1"/>
  <c r="BP6" i="43"/>
  <c r="BP86" i="43" s="1"/>
  <c r="BT6" i="44"/>
  <c r="BT86" i="44" s="1"/>
  <c r="BT6" i="43"/>
  <c r="BT86" i="43" s="1"/>
  <c r="BX6" i="43"/>
  <c r="BX86" i="43" s="1"/>
  <c r="BX6" i="44"/>
  <c r="BX86" i="44" s="1"/>
  <c r="CC6" i="44"/>
  <c r="CC86" i="44" s="1"/>
  <c r="CC6" i="43"/>
  <c r="CC86" i="43" s="1"/>
  <c r="BS6" i="44"/>
  <c r="BS86" i="44" s="1"/>
  <c r="BS6" i="43"/>
  <c r="BS86" i="43" s="1"/>
  <c r="CB6" i="44"/>
  <c r="CB86" i="44" s="1"/>
  <c r="CB6" i="43"/>
  <c r="CB86" i="43" s="1"/>
  <c r="BM6" i="44"/>
  <c r="BM6" i="43"/>
  <c r="BQ6" i="44"/>
  <c r="BQ6" i="43"/>
  <c r="BQ86" i="43" s="1"/>
  <c r="BU6" i="44"/>
  <c r="BU86" i="44" s="1"/>
  <c r="BU6" i="43"/>
  <c r="BU86" i="43" s="1"/>
  <c r="BY6" i="44"/>
  <c r="BY86" i="44" s="1"/>
  <c r="BY6" i="43"/>
  <c r="BY86" i="43" s="1"/>
  <c r="CD6" i="43"/>
  <c r="CD86" i="43" s="1"/>
  <c r="CD6" i="44"/>
  <c r="CD86" i="44" s="1"/>
  <c r="BO6" i="44"/>
  <c r="BO6" i="43"/>
  <c r="BO86" i="43" s="1"/>
  <c r="BN6" i="44"/>
  <c r="BN39" i="44" s="1"/>
  <c r="BN6" i="43"/>
  <c r="BN39" i="43" s="1"/>
  <c r="BR6" i="44"/>
  <c r="BR86" i="44" s="1"/>
  <c r="BR6" i="43"/>
  <c r="BR86" i="43" s="1"/>
  <c r="BV6" i="44"/>
  <c r="BV86" i="44" s="1"/>
  <c r="BV6" i="43"/>
  <c r="BV86" i="43" s="1"/>
  <c r="CA6" i="44"/>
  <c r="CA86" i="44" s="1"/>
  <c r="CA6" i="43"/>
  <c r="CA86" i="43" s="1"/>
  <c r="BQ71" i="45"/>
  <c r="BP71" i="45"/>
  <c r="BO71" i="45"/>
  <c r="BN71" i="45"/>
  <c r="BM71" i="45"/>
  <c r="BL71" i="45"/>
  <c r="BB71" i="45"/>
  <c r="AL71" i="45"/>
  <c r="AK71" i="45"/>
  <c r="AJ71" i="45"/>
  <c r="AI71" i="45"/>
  <c r="AH71" i="45"/>
  <c r="AG71" i="45"/>
  <c r="AD71" i="45"/>
  <c r="AB71" i="45"/>
  <c r="AA71" i="45"/>
  <c r="Z71" i="45"/>
  <c r="Y71" i="45"/>
  <c r="U71" i="45"/>
  <c r="T71" i="45"/>
  <c r="S71" i="45"/>
  <c r="P71" i="45"/>
  <c r="J71" i="45"/>
  <c r="H71" i="45"/>
  <c r="F71" i="45"/>
  <c r="C71" i="45"/>
  <c r="BQ68" i="45"/>
  <c r="BP68" i="45"/>
  <c r="BO68" i="45"/>
  <c r="BN68" i="45"/>
  <c r="BM68" i="45"/>
  <c r="BL68" i="45"/>
  <c r="BB68" i="45"/>
  <c r="AL68" i="45"/>
  <c r="AK68" i="45"/>
  <c r="AJ68" i="45"/>
  <c r="AI68" i="45"/>
  <c r="AH68" i="45"/>
  <c r="AG68" i="45"/>
  <c r="AD68" i="45"/>
  <c r="AB68" i="45"/>
  <c r="AA68" i="45"/>
  <c r="Z68" i="45"/>
  <c r="Y68" i="45"/>
  <c r="U68" i="45"/>
  <c r="T68" i="45"/>
  <c r="S68" i="45"/>
  <c r="P68" i="45"/>
  <c r="J68" i="45"/>
  <c r="H68" i="45"/>
  <c r="F68" i="45"/>
  <c r="C68" i="45"/>
  <c r="BQ49" i="45"/>
  <c r="BP49" i="45"/>
  <c r="BO49" i="45"/>
  <c r="BN49" i="45"/>
  <c r="BM49" i="45"/>
  <c r="BL49" i="45"/>
  <c r="BB49" i="45"/>
  <c r="AL49" i="45"/>
  <c r="AK49" i="45"/>
  <c r="AJ49" i="45"/>
  <c r="AI49" i="45"/>
  <c r="AH49" i="45"/>
  <c r="AG49" i="45"/>
  <c r="AD49" i="45"/>
  <c r="AB49" i="45"/>
  <c r="AA49" i="45"/>
  <c r="Z49" i="45"/>
  <c r="Y49" i="45"/>
  <c r="U49" i="45"/>
  <c r="T49" i="45"/>
  <c r="S49" i="45"/>
  <c r="P49" i="45"/>
  <c r="J49" i="45"/>
  <c r="H49" i="45"/>
  <c r="F49" i="45"/>
  <c r="C49" i="45"/>
  <c r="BQ48" i="45"/>
  <c r="BP48" i="45"/>
  <c r="BO48" i="45"/>
  <c r="BN48" i="45"/>
  <c r="BM48" i="45"/>
  <c r="BL48" i="45"/>
  <c r="BB48" i="45"/>
  <c r="AL48" i="45"/>
  <c r="AK48" i="45"/>
  <c r="AJ48" i="45"/>
  <c r="AI48" i="45"/>
  <c r="AH48" i="45"/>
  <c r="AG48" i="45"/>
  <c r="AD48" i="45"/>
  <c r="AB48" i="45"/>
  <c r="AA48" i="45"/>
  <c r="Z48" i="45"/>
  <c r="Y48" i="45"/>
  <c r="U48" i="45"/>
  <c r="T48" i="45"/>
  <c r="S48" i="45"/>
  <c r="P48" i="45"/>
  <c r="J48" i="45"/>
  <c r="H48" i="45"/>
  <c r="F48" i="45"/>
  <c r="C48" i="45"/>
  <c r="BQ43" i="45"/>
  <c r="BP43" i="45"/>
  <c r="BO43" i="45"/>
  <c r="BN43" i="45"/>
  <c r="BM43" i="45"/>
  <c r="BL43" i="45"/>
  <c r="BB43" i="45"/>
  <c r="AL43" i="45"/>
  <c r="AK43" i="45"/>
  <c r="AJ43" i="45"/>
  <c r="AI43" i="45"/>
  <c r="AH43" i="45"/>
  <c r="AG43" i="45"/>
  <c r="AD43" i="45"/>
  <c r="AB43" i="45"/>
  <c r="AA43" i="45"/>
  <c r="Z43" i="45"/>
  <c r="Y43" i="45"/>
  <c r="U43" i="45"/>
  <c r="T43" i="45"/>
  <c r="S43" i="45"/>
  <c r="P43" i="45"/>
  <c r="J43" i="45"/>
  <c r="H43" i="45"/>
  <c r="F43" i="45"/>
  <c r="C43" i="45"/>
  <c r="BQ42" i="45"/>
  <c r="BP42" i="45"/>
  <c r="BO42" i="45"/>
  <c r="BN42" i="45"/>
  <c r="BM42" i="45"/>
  <c r="BL42" i="45"/>
  <c r="BB42" i="45"/>
  <c r="AL42" i="45"/>
  <c r="AK42" i="45"/>
  <c r="AJ42" i="45"/>
  <c r="AI42" i="45"/>
  <c r="AH42" i="45"/>
  <c r="AG42" i="45"/>
  <c r="AD42" i="45"/>
  <c r="AB42" i="45"/>
  <c r="AA42" i="45"/>
  <c r="Z42" i="45"/>
  <c r="Y42" i="45"/>
  <c r="U42" i="45"/>
  <c r="T42" i="45"/>
  <c r="S42" i="45"/>
  <c r="P42" i="45"/>
  <c r="J42" i="45"/>
  <c r="H42" i="45"/>
  <c r="F42" i="45"/>
  <c r="C42" i="45"/>
  <c r="B32" i="45"/>
  <c r="BQ30" i="45"/>
  <c r="BQ69" i="45" s="1"/>
  <c r="BP30" i="45"/>
  <c r="BP69" i="45" s="1"/>
  <c r="BO30" i="45"/>
  <c r="BO69" i="45" s="1"/>
  <c r="BN30" i="45"/>
  <c r="BN69" i="45"/>
  <c r="BM30" i="45"/>
  <c r="BM69" i="45" s="1"/>
  <c r="BL30" i="45"/>
  <c r="BL69" i="45"/>
  <c r="BK30" i="45"/>
  <c r="BJ30" i="45"/>
  <c r="BI30" i="45"/>
  <c r="BH30" i="45"/>
  <c r="BG30" i="45"/>
  <c r="BF30" i="45"/>
  <c r="BE30" i="45"/>
  <c r="BD30" i="45"/>
  <c r="BC30" i="45"/>
  <c r="BB30" i="45"/>
  <c r="BB69" i="45"/>
  <c r="BA30" i="45"/>
  <c r="AZ30" i="45"/>
  <c r="AY30" i="45"/>
  <c r="AX30" i="45"/>
  <c r="AW30" i="45"/>
  <c r="AV30" i="45"/>
  <c r="AU30" i="45"/>
  <c r="AT30" i="45"/>
  <c r="AS30" i="45"/>
  <c r="AR30" i="45"/>
  <c r="AQ30" i="45"/>
  <c r="AP30" i="45"/>
  <c r="AO30" i="45"/>
  <c r="AN30" i="45"/>
  <c r="AM30" i="45"/>
  <c r="AL30" i="45"/>
  <c r="AL69" i="45"/>
  <c r="AK30" i="45"/>
  <c r="AK69" i="45" s="1"/>
  <c r="AJ30" i="45"/>
  <c r="AJ69" i="45"/>
  <c r="AI30" i="45"/>
  <c r="AI69" i="45" s="1"/>
  <c r="AH30" i="45"/>
  <c r="AH69" i="45"/>
  <c r="AG30" i="45"/>
  <c r="AG69" i="45" s="1"/>
  <c r="AF30" i="45"/>
  <c r="AE30" i="45"/>
  <c r="AD30" i="45"/>
  <c r="AD69" i="45" s="1"/>
  <c r="AC30" i="45"/>
  <c r="AB30" i="45"/>
  <c r="AB69" i="45"/>
  <c r="AA30" i="45"/>
  <c r="AA69" i="45" s="1"/>
  <c r="Z30" i="45"/>
  <c r="Z69" i="45"/>
  <c r="Y30" i="45"/>
  <c r="Y69" i="45" s="1"/>
  <c r="X30" i="45"/>
  <c r="W30" i="45"/>
  <c r="V30" i="45"/>
  <c r="U30" i="45"/>
  <c r="U69" i="45"/>
  <c r="T30" i="45"/>
  <c r="T69" i="45" s="1"/>
  <c r="S30" i="45"/>
  <c r="S69" i="45"/>
  <c r="R30" i="45"/>
  <c r="Q30" i="45"/>
  <c r="P30" i="45"/>
  <c r="P69" i="45"/>
  <c r="O30" i="45"/>
  <c r="N30" i="45"/>
  <c r="M30" i="45"/>
  <c r="L30" i="45"/>
  <c r="K30" i="45"/>
  <c r="J30" i="45"/>
  <c r="J69" i="45"/>
  <c r="I30" i="45"/>
  <c r="H30" i="45"/>
  <c r="H69" i="45" s="1"/>
  <c r="G30" i="45"/>
  <c r="F30" i="45"/>
  <c r="F69" i="45"/>
  <c r="E30" i="45"/>
  <c r="D30" i="45"/>
  <c r="C30" i="45"/>
  <c r="C69" i="45"/>
  <c r="B29" i="45"/>
  <c r="BK6" i="45"/>
  <c r="BK86" i="45" s="1"/>
  <c r="BJ6" i="45"/>
  <c r="BJ86" i="45" s="1"/>
  <c r="BI6" i="45"/>
  <c r="BI86" i="45" s="1"/>
  <c r="BH6" i="45"/>
  <c r="BH27" i="45" s="1"/>
  <c r="BG6" i="45"/>
  <c r="BG86" i="45" s="1"/>
  <c r="BF6" i="45"/>
  <c r="BF86" i="45" s="1"/>
  <c r="BE6" i="45"/>
  <c r="BD6" i="45"/>
  <c r="BD86" i="45" s="1"/>
  <c r="BC6" i="45"/>
  <c r="BB6" i="45"/>
  <c r="BB86" i="45" s="1"/>
  <c r="BA6" i="45"/>
  <c r="AZ6" i="45"/>
  <c r="AZ86" i="45" s="1"/>
  <c r="AY6" i="45"/>
  <c r="AX6" i="45"/>
  <c r="AW6" i="45"/>
  <c r="AW86" i="45" s="1"/>
  <c r="AV6" i="45"/>
  <c r="AV86" i="45" s="1"/>
  <c r="AU6" i="45"/>
  <c r="AT6" i="45"/>
  <c r="AT27" i="45" s="1"/>
  <c r="AS6" i="45"/>
  <c r="AR6" i="45"/>
  <c r="AQ6" i="45"/>
  <c r="AP6" i="45"/>
  <c r="AO6" i="45"/>
  <c r="AO27" i="45" s="1"/>
  <c r="AN6" i="45"/>
  <c r="AN86" i="45" s="1"/>
  <c r="AM6" i="45"/>
  <c r="AL6" i="45"/>
  <c r="AL39" i="45" s="1"/>
  <c r="AK6" i="45"/>
  <c r="AK86" i="45" s="1"/>
  <c r="AJ6" i="45"/>
  <c r="AJ39" i="45" s="1"/>
  <c r="AI6" i="45"/>
  <c r="AH6" i="45"/>
  <c r="AH86" i="45" s="1"/>
  <c r="AG6" i="45"/>
  <c r="AF6" i="45"/>
  <c r="AF86" i="45" s="1"/>
  <c r="AE6" i="45"/>
  <c r="AE27" i="45" s="1"/>
  <c r="AD6" i="45"/>
  <c r="AD27" i="45" s="1"/>
  <c r="AD66" i="45" s="1"/>
  <c r="AC6" i="45"/>
  <c r="AC86" i="45" s="1"/>
  <c r="AB6" i="45"/>
  <c r="AB27" i="45" s="1"/>
  <c r="AB66" i="45" s="1"/>
  <c r="AA6" i="45"/>
  <c r="AA39" i="45" s="1"/>
  <c r="Z6" i="45"/>
  <c r="Z27" i="45" s="1"/>
  <c r="Z66" i="45" s="1"/>
  <c r="Y6" i="45"/>
  <c r="X6" i="45"/>
  <c r="W6" i="45"/>
  <c r="W86" i="45" s="1"/>
  <c r="V6" i="45"/>
  <c r="U6" i="45"/>
  <c r="U27" i="45" s="1"/>
  <c r="U66" i="45" s="1"/>
  <c r="T6" i="45"/>
  <c r="T27" i="45" s="1"/>
  <c r="T66" i="45" s="1"/>
  <c r="S6" i="45"/>
  <c r="S86" i="45" s="1"/>
  <c r="R6" i="45"/>
  <c r="R86" i="45" s="1"/>
  <c r="Q6" i="45"/>
  <c r="P6" i="45"/>
  <c r="P86" i="45" s="1"/>
  <c r="O6" i="45"/>
  <c r="O86" i="45" s="1"/>
  <c r="N6" i="45"/>
  <c r="N27" i="45" s="1"/>
  <c r="M6" i="45"/>
  <c r="L6" i="45"/>
  <c r="K6" i="45"/>
  <c r="K86" i="45" s="1"/>
  <c r="J6" i="45"/>
  <c r="I6" i="45"/>
  <c r="I27" i="45" s="1"/>
  <c r="H6" i="45"/>
  <c r="H86" i="45" s="1"/>
  <c r="G6" i="45"/>
  <c r="G86" i="45" s="1"/>
  <c r="F6" i="45"/>
  <c r="F86" i="45" s="1"/>
  <c r="E6" i="45"/>
  <c r="D6" i="45"/>
  <c r="D86" i="45" s="1"/>
  <c r="C6" i="45"/>
  <c r="C27" i="45" s="1"/>
  <c r="C66" i="45" s="1"/>
  <c r="B6" i="45"/>
  <c r="B86" i="45" s="1"/>
  <c r="BK4" i="45"/>
  <c r="BK84" i="45" s="1"/>
  <c r="BJ4" i="45"/>
  <c r="BJ84" i="45" s="1"/>
  <c r="BI4" i="45"/>
  <c r="BI84" i="45" s="1"/>
  <c r="BH4" i="45"/>
  <c r="BH84" i="45" s="1"/>
  <c r="BG4" i="45"/>
  <c r="BG84" i="45" s="1"/>
  <c r="BF4" i="45"/>
  <c r="BF84" i="45" s="1"/>
  <c r="BE4" i="45"/>
  <c r="BE84" i="45" s="1"/>
  <c r="BD4" i="45"/>
  <c r="BD84" i="45" s="1"/>
  <c r="BC4" i="45"/>
  <c r="BC84" i="45" s="1"/>
  <c r="BB4" i="45"/>
  <c r="BB84" i="45" s="1"/>
  <c r="BA4" i="45"/>
  <c r="BA84" i="45" s="1"/>
  <c r="AZ4" i="45"/>
  <c r="AZ84" i="45" s="1"/>
  <c r="AY4" i="45"/>
  <c r="AY84" i="45" s="1"/>
  <c r="AX4" i="45"/>
  <c r="AX84" i="45" s="1"/>
  <c r="AW4" i="45"/>
  <c r="AW84" i="45" s="1"/>
  <c r="AV4" i="45"/>
  <c r="AV84" i="45" s="1"/>
  <c r="AU4" i="45"/>
  <c r="AU84" i="45" s="1"/>
  <c r="AT4" i="45"/>
  <c r="AT84" i="45" s="1"/>
  <c r="AS4" i="45"/>
  <c r="AS84" i="45" s="1"/>
  <c r="AR4" i="45"/>
  <c r="AR84" i="45" s="1"/>
  <c r="AQ4" i="45"/>
  <c r="AQ84" i="45" s="1"/>
  <c r="AP4" i="45"/>
  <c r="AP84" i="45" s="1"/>
  <c r="AO4" i="45"/>
  <c r="AO84" i="45" s="1"/>
  <c r="AN4" i="45"/>
  <c r="AN84" i="45" s="1"/>
  <c r="AM4" i="45"/>
  <c r="AM84" i="45" s="1"/>
  <c r="AL4" i="45"/>
  <c r="AL84" i="45" s="1"/>
  <c r="AK4" i="45"/>
  <c r="AK84" i="45" s="1"/>
  <c r="AJ4" i="45"/>
  <c r="AJ84" i="45" s="1"/>
  <c r="AI4" i="45"/>
  <c r="AI84" i="45" s="1"/>
  <c r="AH4" i="45"/>
  <c r="AH84" i="45" s="1"/>
  <c r="BK3" i="45"/>
  <c r="BK83" i="45" s="1"/>
  <c r="BJ3" i="45"/>
  <c r="BJ83" i="45" s="1"/>
  <c r="BI3" i="45"/>
  <c r="BI83" i="45" s="1"/>
  <c r="BH3" i="45"/>
  <c r="BH83" i="45" s="1"/>
  <c r="BG3" i="45"/>
  <c r="BG83" i="45" s="1"/>
  <c r="BF3" i="45"/>
  <c r="BF83" i="45" s="1"/>
  <c r="BE3" i="45"/>
  <c r="BE83" i="45" s="1"/>
  <c r="BD3" i="45"/>
  <c r="BD83" i="45" s="1"/>
  <c r="BC3" i="45"/>
  <c r="BC83" i="45" s="1"/>
  <c r="BB3" i="45"/>
  <c r="BB83" i="45" s="1"/>
  <c r="BA3" i="45"/>
  <c r="BA83" i="45" s="1"/>
  <c r="AZ3" i="45"/>
  <c r="AZ83" i="45" s="1"/>
  <c r="AY3" i="45"/>
  <c r="AY83" i="45" s="1"/>
  <c r="AX3" i="45"/>
  <c r="AX83" i="45" s="1"/>
  <c r="AW3" i="45"/>
  <c r="AW83" i="45" s="1"/>
  <c r="AV3" i="45"/>
  <c r="AV83" i="45" s="1"/>
  <c r="AU3" i="45"/>
  <c r="AU83" i="45" s="1"/>
  <c r="AT3" i="45"/>
  <c r="AT83" i="45" s="1"/>
  <c r="AS3" i="45"/>
  <c r="AS83" i="45" s="1"/>
  <c r="AR3" i="45"/>
  <c r="AR83" i="45" s="1"/>
  <c r="AQ3" i="45"/>
  <c r="AQ83" i="45" s="1"/>
  <c r="AP3" i="45"/>
  <c r="AP83" i="45" s="1"/>
  <c r="AO3" i="45"/>
  <c r="AO83" i="45" s="1"/>
  <c r="AN3" i="45"/>
  <c r="AN83" i="45" s="1"/>
  <c r="AM3" i="45"/>
  <c r="AM83" i="45" s="1"/>
  <c r="AL3" i="45"/>
  <c r="AL83" i="45" s="1"/>
  <c r="AK3" i="45"/>
  <c r="AJ3" i="45"/>
  <c r="AJ83" i="45" s="1"/>
  <c r="AI3" i="45"/>
  <c r="AI37" i="45" s="1"/>
  <c r="AH3" i="45"/>
  <c r="AG3" i="45"/>
  <c r="AF3" i="45"/>
  <c r="AF83" i="45" s="1"/>
  <c r="AE3" i="45"/>
  <c r="AE83" i="45" s="1"/>
  <c r="AD3" i="45"/>
  <c r="AD83" i="45" s="1"/>
  <c r="AC3" i="45"/>
  <c r="AC83" i="45" s="1"/>
  <c r="AB3" i="45"/>
  <c r="AB83" i="45" s="1"/>
  <c r="AA3" i="45"/>
  <c r="AA37" i="45" s="1"/>
  <c r="Z3" i="45"/>
  <c r="Z83" i="45" s="1"/>
  <c r="Y3" i="45"/>
  <c r="Y83" i="45" s="1"/>
  <c r="X3" i="45"/>
  <c r="X83" i="45" s="1"/>
  <c r="W3" i="45"/>
  <c r="W83" i="45" s="1"/>
  <c r="V3" i="45"/>
  <c r="V83" i="45" s="1"/>
  <c r="U3" i="45"/>
  <c r="U83" i="45" s="1"/>
  <c r="T3" i="45"/>
  <c r="T37" i="45" s="1"/>
  <c r="S3" i="45"/>
  <c r="S37" i="45" s="1"/>
  <c r="R3" i="45"/>
  <c r="R83" i="45" s="1"/>
  <c r="Q3" i="45"/>
  <c r="Q83" i="45" s="1"/>
  <c r="P3" i="45"/>
  <c r="P83" i="45" s="1"/>
  <c r="O3" i="45"/>
  <c r="O83" i="45" s="1"/>
  <c r="N3" i="45"/>
  <c r="N83" i="45" s="1"/>
  <c r="M3" i="45"/>
  <c r="M83" i="45" s="1"/>
  <c r="L3" i="45"/>
  <c r="L83" i="45" s="1"/>
  <c r="K3" i="45"/>
  <c r="K83" i="45" s="1"/>
  <c r="J3" i="45"/>
  <c r="J37" i="45" s="1"/>
  <c r="I3" i="45"/>
  <c r="I83" i="45" s="1"/>
  <c r="H3" i="45"/>
  <c r="H37" i="45" s="1"/>
  <c r="G3" i="45"/>
  <c r="G83" i="45" s="1"/>
  <c r="F3" i="45"/>
  <c r="F83" i="45" s="1"/>
  <c r="E3" i="45"/>
  <c r="E83" i="45" s="1"/>
  <c r="D3" i="45"/>
  <c r="D83" i="45" s="1"/>
  <c r="C3" i="45"/>
  <c r="C83" i="45" s="1"/>
  <c r="B3" i="45"/>
  <c r="B83" i="45" s="1"/>
  <c r="BQ71" i="44"/>
  <c r="BP71" i="44"/>
  <c r="BO71" i="44"/>
  <c r="BN71" i="44"/>
  <c r="BM71" i="44"/>
  <c r="BL71" i="44"/>
  <c r="BB71" i="44"/>
  <c r="AL71" i="44"/>
  <c r="AK71" i="44"/>
  <c r="AJ71" i="44"/>
  <c r="AI71" i="44"/>
  <c r="AH71" i="44"/>
  <c r="AG71" i="44"/>
  <c r="AD71" i="44"/>
  <c r="AB71" i="44"/>
  <c r="AA71" i="44"/>
  <c r="Z71" i="44"/>
  <c r="Y71" i="44"/>
  <c r="U71" i="44"/>
  <c r="T71" i="44"/>
  <c r="S71" i="44"/>
  <c r="P71" i="44"/>
  <c r="J71" i="44"/>
  <c r="H71" i="44"/>
  <c r="F71" i="44"/>
  <c r="C71" i="44"/>
  <c r="BQ68" i="44"/>
  <c r="BP68" i="44"/>
  <c r="BO68" i="44"/>
  <c r="BN68" i="44"/>
  <c r="BM68" i="44"/>
  <c r="BL68" i="44"/>
  <c r="BB68" i="44"/>
  <c r="AL68" i="44"/>
  <c r="AK68" i="44"/>
  <c r="AJ68" i="44"/>
  <c r="AI68" i="44"/>
  <c r="AH68" i="44"/>
  <c r="AG68" i="44"/>
  <c r="AD68" i="44"/>
  <c r="AB68" i="44"/>
  <c r="AA68" i="44"/>
  <c r="Z68" i="44"/>
  <c r="Y68" i="44"/>
  <c r="U68" i="44"/>
  <c r="T68" i="44"/>
  <c r="S68" i="44"/>
  <c r="P68" i="44"/>
  <c r="J68" i="44"/>
  <c r="H68" i="44"/>
  <c r="F68" i="44"/>
  <c r="C68" i="44"/>
  <c r="BQ49" i="44"/>
  <c r="BP49" i="44"/>
  <c r="BO49" i="44"/>
  <c r="BN49" i="44"/>
  <c r="BM49" i="44"/>
  <c r="BL49" i="44"/>
  <c r="BB49" i="44"/>
  <c r="AL49" i="44"/>
  <c r="AK49" i="44"/>
  <c r="AJ49" i="44"/>
  <c r="AI49" i="44"/>
  <c r="AH49" i="44"/>
  <c r="AG49" i="44"/>
  <c r="AD49" i="44"/>
  <c r="AB49" i="44"/>
  <c r="AA49" i="44"/>
  <c r="Z49" i="44"/>
  <c r="Y49" i="44"/>
  <c r="U49" i="44"/>
  <c r="T49" i="44"/>
  <c r="S49" i="44"/>
  <c r="P49" i="44"/>
  <c r="J49" i="44"/>
  <c r="H49" i="44"/>
  <c r="F49" i="44"/>
  <c r="C49" i="44"/>
  <c r="BQ48" i="44"/>
  <c r="BP48" i="44"/>
  <c r="BO48" i="44"/>
  <c r="BN48" i="44"/>
  <c r="BM48" i="44"/>
  <c r="BL48" i="44"/>
  <c r="BB48" i="44"/>
  <c r="AL48" i="44"/>
  <c r="AK48" i="44"/>
  <c r="AJ48" i="44"/>
  <c r="AI48" i="44"/>
  <c r="AH48" i="44"/>
  <c r="AG48" i="44"/>
  <c r="AD48" i="44"/>
  <c r="AB48" i="44"/>
  <c r="AA48" i="44"/>
  <c r="Z48" i="44"/>
  <c r="Y48" i="44"/>
  <c r="U48" i="44"/>
  <c r="T48" i="44"/>
  <c r="S48" i="44"/>
  <c r="P48" i="44"/>
  <c r="J48" i="44"/>
  <c r="H48" i="44"/>
  <c r="F48" i="44"/>
  <c r="C48" i="44"/>
  <c r="BQ43" i="44"/>
  <c r="BP43" i="44"/>
  <c r="BO43" i="44"/>
  <c r="BN43" i="44"/>
  <c r="BM43" i="44"/>
  <c r="BL43" i="44"/>
  <c r="BB43" i="44"/>
  <c r="AL43" i="44"/>
  <c r="AK43" i="44"/>
  <c r="AJ43" i="44"/>
  <c r="AI43" i="44"/>
  <c r="AH43" i="44"/>
  <c r="AG43" i="44"/>
  <c r="AD43" i="44"/>
  <c r="AB43" i="44"/>
  <c r="AA43" i="44"/>
  <c r="Z43" i="44"/>
  <c r="Y43" i="44"/>
  <c r="U43" i="44"/>
  <c r="T43" i="44"/>
  <c r="S43" i="44"/>
  <c r="P43" i="44"/>
  <c r="J43" i="44"/>
  <c r="H43" i="44"/>
  <c r="F43" i="44"/>
  <c r="C43" i="44"/>
  <c r="BQ42" i="44"/>
  <c r="BP42" i="44"/>
  <c r="BO42" i="44"/>
  <c r="BN42" i="44"/>
  <c r="BM42" i="44"/>
  <c r="BL42" i="44"/>
  <c r="BB42" i="44"/>
  <c r="AL42" i="44"/>
  <c r="AK42" i="44"/>
  <c r="AJ42" i="44"/>
  <c r="AI42" i="44"/>
  <c r="AH42" i="44"/>
  <c r="AG42" i="44"/>
  <c r="AD42" i="44"/>
  <c r="AB42" i="44"/>
  <c r="AA42" i="44"/>
  <c r="Z42" i="44"/>
  <c r="Y42" i="44"/>
  <c r="U42" i="44"/>
  <c r="T42" i="44"/>
  <c r="S42" i="44"/>
  <c r="P42" i="44"/>
  <c r="J42" i="44"/>
  <c r="H42" i="44"/>
  <c r="F42" i="44"/>
  <c r="C42" i="44"/>
  <c r="B32" i="44"/>
  <c r="BQ30" i="44"/>
  <c r="BQ69" i="44" s="1"/>
  <c r="BP30" i="44"/>
  <c r="BP69" i="44" s="1"/>
  <c r="BO30" i="44"/>
  <c r="BO69" i="44" s="1"/>
  <c r="BN30" i="44"/>
  <c r="BN69" i="44"/>
  <c r="BM30" i="44"/>
  <c r="BM69" i="44"/>
  <c r="BL30" i="44"/>
  <c r="BL69" i="44"/>
  <c r="BK30" i="44"/>
  <c r="BJ30" i="44"/>
  <c r="BI30" i="44"/>
  <c r="BH30" i="44"/>
  <c r="BG30" i="44"/>
  <c r="BF30" i="44"/>
  <c r="BE30" i="44"/>
  <c r="BD30" i="44"/>
  <c r="BC30" i="44"/>
  <c r="BB30" i="44"/>
  <c r="BB69" i="44"/>
  <c r="BA30" i="44"/>
  <c r="AZ30" i="44"/>
  <c r="AY30" i="44"/>
  <c r="AX30" i="44"/>
  <c r="AW30" i="44"/>
  <c r="AV30" i="44"/>
  <c r="AU30" i="44"/>
  <c r="AT30" i="44"/>
  <c r="AS30" i="44"/>
  <c r="AR30" i="44"/>
  <c r="AQ30" i="44"/>
  <c r="AP30" i="44"/>
  <c r="AO30" i="44"/>
  <c r="AN30" i="44"/>
  <c r="AM30" i="44"/>
  <c r="AL30" i="44"/>
  <c r="AL69" i="44"/>
  <c r="AK30" i="44"/>
  <c r="AK69" i="44"/>
  <c r="AJ30" i="44"/>
  <c r="AJ69" i="44"/>
  <c r="AI30" i="44"/>
  <c r="AI69" i="44"/>
  <c r="AH30" i="44"/>
  <c r="AH69" i="44"/>
  <c r="AG30" i="44"/>
  <c r="AG69" i="44"/>
  <c r="AF30" i="44"/>
  <c r="AE30" i="44"/>
  <c r="AD30" i="44"/>
  <c r="AD69" i="44"/>
  <c r="AC30" i="44"/>
  <c r="AB30" i="44"/>
  <c r="AB69" i="44" s="1"/>
  <c r="AA30" i="44"/>
  <c r="AA69" i="44"/>
  <c r="Z30" i="44"/>
  <c r="Z69" i="44" s="1"/>
  <c r="Y30" i="44"/>
  <c r="Y69" i="44"/>
  <c r="X30" i="44"/>
  <c r="W30" i="44"/>
  <c r="V30" i="44"/>
  <c r="U30" i="44"/>
  <c r="U69" i="44"/>
  <c r="T30" i="44"/>
  <c r="T69" i="44"/>
  <c r="S30" i="44"/>
  <c r="S69" i="44"/>
  <c r="R30" i="44"/>
  <c r="Q30" i="44"/>
  <c r="P30" i="44"/>
  <c r="P69" i="44"/>
  <c r="O30" i="44"/>
  <c r="N30" i="44"/>
  <c r="M30" i="44"/>
  <c r="L30" i="44"/>
  <c r="K30" i="44"/>
  <c r="J30" i="44"/>
  <c r="J69" i="44"/>
  <c r="I30" i="44"/>
  <c r="H30" i="44"/>
  <c r="H69" i="44"/>
  <c r="G30" i="44"/>
  <c r="F30" i="44"/>
  <c r="F69" i="44" s="1"/>
  <c r="E30" i="44"/>
  <c r="D30" i="44"/>
  <c r="C30" i="44"/>
  <c r="C69" i="44" s="1"/>
  <c r="B29" i="44"/>
  <c r="BK6" i="44"/>
  <c r="BK27" i="44" s="1"/>
  <c r="BJ6" i="44"/>
  <c r="BJ86" i="44" s="1"/>
  <c r="BI6" i="44"/>
  <c r="BH6" i="44"/>
  <c r="BH86" i="44" s="1"/>
  <c r="BG6" i="44"/>
  <c r="BG86" i="44" s="1"/>
  <c r="BF6" i="44"/>
  <c r="BF86" i="44" s="1"/>
  <c r="BE6" i="44"/>
  <c r="BD6" i="44"/>
  <c r="BD86" i="44" s="1"/>
  <c r="BC6" i="44"/>
  <c r="BC86" i="44" s="1"/>
  <c r="BB6" i="44"/>
  <c r="BB86" i="44" s="1"/>
  <c r="BA6" i="44"/>
  <c r="AZ6" i="44"/>
  <c r="AZ27" i="44" s="1"/>
  <c r="AY6" i="44"/>
  <c r="AY86" i="44" s="1"/>
  <c r="AX6" i="44"/>
  <c r="AX86" i="44" s="1"/>
  <c r="AW6" i="44"/>
  <c r="AV6" i="44"/>
  <c r="AV86" i="44" s="1"/>
  <c r="AU6" i="44"/>
  <c r="AU86" i="44" s="1"/>
  <c r="AT6" i="44"/>
  <c r="AT86" i="44" s="1"/>
  <c r="AS6" i="44"/>
  <c r="AR6" i="44"/>
  <c r="AR86" i="44" s="1"/>
  <c r="AQ6" i="44"/>
  <c r="AQ86" i="44" s="1"/>
  <c r="AP6" i="44"/>
  <c r="AP86" i="44" s="1"/>
  <c r="AO6" i="44"/>
  <c r="AO27" i="44" s="1"/>
  <c r="AN6" i="44"/>
  <c r="AN86" i="44" s="1"/>
  <c r="AM6" i="44"/>
  <c r="AM86" i="44" s="1"/>
  <c r="AL6" i="44"/>
  <c r="AL86" i="44" s="1"/>
  <c r="AK6" i="44"/>
  <c r="AJ6" i="44"/>
  <c r="AJ27" i="44" s="1"/>
  <c r="AJ66" i="44" s="1"/>
  <c r="AI6" i="44"/>
  <c r="AI86" i="44" s="1"/>
  <c r="AH6" i="44"/>
  <c r="AH86" i="44" s="1"/>
  <c r="AG6" i="44"/>
  <c r="AF6" i="44"/>
  <c r="AF86" i="44" s="1"/>
  <c r="AE6" i="44"/>
  <c r="AE86" i="44" s="1"/>
  <c r="AD6" i="44"/>
  <c r="AD39" i="44" s="1"/>
  <c r="AC6" i="44"/>
  <c r="AC86" i="44" s="1"/>
  <c r="AB6" i="44"/>
  <c r="AB86" i="44" s="1"/>
  <c r="AA6" i="44"/>
  <c r="AA86" i="44" s="1"/>
  <c r="Z6" i="44"/>
  <c r="Z39" i="44" s="1"/>
  <c r="Y6" i="44"/>
  <c r="Y86" i="44" s="1"/>
  <c r="X6" i="44"/>
  <c r="X86" i="44" s="1"/>
  <c r="W6" i="44"/>
  <c r="W86" i="44" s="1"/>
  <c r="V6" i="44"/>
  <c r="V86" i="44" s="1"/>
  <c r="U6" i="44"/>
  <c r="U27" i="44" s="1"/>
  <c r="U66" i="44" s="1"/>
  <c r="T6" i="44"/>
  <c r="T86" i="44" s="1"/>
  <c r="S6" i="44"/>
  <c r="S27" i="44" s="1"/>
  <c r="S66" i="44" s="1"/>
  <c r="R6" i="44"/>
  <c r="R27" i="44" s="1"/>
  <c r="Q6" i="44"/>
  <c r="P6" i="44"/>
  <c r="P86" i="44" s="1"/>
  <c r="O6" i="44"/>
  <c r="O86" i="44" s="1"/>
  <c r="N6" i="44"/>
  <c r="M6" i="44"/>
  <c r="L6" i="44"/>
  <c r="K6" i="44"/>
  <c r="K86" i="44" s="1"/>
  <c r="J6" i="44"/>
  <c r="J27" i="44" s="1"/>
  <c r="J66" i="44" s="1"/>
  <c r="I6" i="44"/>
  <c r="I86" i="44" s="1"/>
  <c r="H6" i="44"/>
  <c r="H86" i="44" s="1"/>
  <c r="G6" i="44"/>
  <c r="G86" i="44" s="1"/>
  <c r="F6" i="44"/>
  <c r="F27" i="44" s="1"/>
  <c r="F66" i="44" s="1"/>
  <c r="E6" i="44"/>
  <c r="E86" i="44" s="1"/>
  <c r="D6" i="44"/>
  <c r="D86" i="44" s="1"/>
  <c r="C6" i="44"/>
  <c r="C27" i="44" s="1"/>
  <c r="C66" i="44" s="1"/>
  <c r="B6" i="44"/>
  <c r="B86" i="44" s="1"/>
  <c r="BK4" i="44"/>
  <c r="BK84" i="44" s="1"/>
  <c r="BJ4" i="44"/>
  <c r="BJ84" i="44" s="1"/>
  <c r="BI4" i="44"/>
  <c r="BI84" i="44" s="1"/>
  <c r="BH4" i="44"/>
  <c r="BH84" i="44" s="1"/>
  <c r="BG4" i="44"/>
  <c r="BG84" i="44" s="1"/>
  <c r="BF4" i="44"/>
  <c r="BF84" i="44" s="1"/>
  <c r="BE4" i="44"/>
  <c r="BE84" i="44" s="1"/>
  <c r="BD4" i="44"/>
  <c r="BD84" i="44" s="1"/>
  <c r="BC4" i="44"/>
  <c r="BC84" i="44" s="1"/>
  <c r="BB4" i="44"/>
  <c r="BB84" i="44" s="1"/>
  <c r="BA4" i="44"/>
  <c r="BA84" i="44" s="1"/>
  <c r="AZ4" i="44"/>
  <c r="AZ84" i="44" s="1"/>
  <c r="AY4" i="44"/>
  <c r="AY84" i="44" s="1"/>
  <c r="AX4" i="44"/>
  <c r="AX84" i="44" s="1"/>
  <c r="AW4" i="44"/>
  <c r="AW84" i="44" s="1"/>
  <c r="AV4" i="44"/>
  <c r="AV84" i="44" s="1"/>
  <c r="AU4" i="44"/>
  <c r="AU84" i="44" s="1"/>
  <c r="AT4" i="44"/>
  <c r="AT84" i="44" s="1"/>
  <c r="AS4" i="44"/>
  <c r="AS84" i="44" s="1"/>
  <c r="AR4" i="44"/>
  <c r="AR84" i="44" s="1"/>
  <c r="AQ4" i="44"/>
  <c r="AQ84" i="44" s="1"/>
  <c r="AP4" i="44"/>
  <c r="AP84" i="44" s="1"/>
  <c r="AO4" i="44"/>
  <c r="AO84" i="44" s="1"/>
  <c r="AN4" i="44"/>
  <c r="AN84" i="44" s="1"/>
  <c r="AM4" i="44"/>
  <c r="AM84" i="44" s="1"/>
  <c r="AL4" i="44"/>
  <c r="AL84" i="44" s="1"/>
  <c r="AK4" i="44"/>
  <c r="AK84" i="44" s="1"/>
  <c r="AJ4" i="44"/>
  <c r="AJ84" i="44" s="1"/>
  <c r="AI4" i="44"/>
  <c r="AI84" i="44" s="1"/>
  <c r="AH4" i="44"/>
  <c r="AH84" i="44" s="1"/>
  <c r="BK3" i="44"/>
  <c r="BK83" i="44" s="1"/>
  <c r="BJ3" i="44"/>
  <c r="BJ83" i="44" s="1"/>
  <c r="BI3" i="44"/>
  <c r="BI83" i="44" s="1"/>
  <c r="BH3" i="44"/>
  <c r="BH83" i="44" s="1"/>
  <c r="BG3" i="44"/>
  <c r="BG83" i="44" s="1"/>
  <c r="BF3" i="44"/>
  <c r="BF83" i="44" s="1"/>
  <c r="BE3" i="44"/>
  <c r="BE83" i="44" s="1"/>
  <c r="BD3" i="44"/>
  <c r="BD83" i="44" s="1"/>
  <c r="BC3" i="44"/>
  <c r="BC83" i="44" s="1"/>
  <c r="BB3" i="44"/>
  <c r="BB83" i="44" s="1"/>
  <c r="BA3" i="44"/>
  <c r="BA83" i="44" s="1"/>
  <c r="AZ3" i="44"/>
  <c r="AZ83" i="44" s="1"/>
  <c r="AY3" i="44"/>
  <c r="AY83" i="44" s="1"/>
  <c r="AX3" i="44"/>
  <c r="AX83" i="44" s="1"/>
  <c r="AW3" i="44"/>
  <c r="AW83" i="44" s="1"/>
  <c r="AV3" i="44"/>
  <c r="AV83" i="44" s="1"/>
  <c r="AU3" i="44"/>
  <c r="AU83" i="44" s="1"/>
  <c r="AT3" i="44"/>
  <c r="AT83" i="44" s="1"/>
  <c r="AS3" i="44"/>
  <c r="AS83" i="44" s="1"/>
  <c r="AR3" i="44"/>
  <c r="AR83" i="44" s="1"/>
  <c r="AQ3" i="44"/>
  <c r="AQ83" i="44" s="1"/>
  <c r="AP3" i="44"/>
  <c r="AP83" i="44" s="1"/>
  <c r="AO3" i="44"/>
  <c r="AO83" i="44" s="1"/>
  <c r="AN3" i="44"/>
  <c r="AN83" i="44" s="1"/>
  <c r="AM3" i="44"/>
  <c r="AM83" i="44" s="1"/>
  <c r="AL3" i="44"/>
  <c r="AK3" i="44"/>
  <c r="AK37" i="44" s="1"/>
  <c r="AJ3" i="44"/>
  <c r="AJ83" i="44" s="1"/>
  <c r="AI3" i="44"/>
  <c r="AI37" i="44" s="1"/>
  <c r="AH3" i="44"/>
  <c r="AH83" i="44" s="1"/>
  <c r="AG3" i="44"/>
  <c r="AG83" i="44" s="1"/>
  <c r="AF3" i="44"/>
  <c r="AF83" i="44" s="1"/>
  <c r="AE3" i="44"/>
  <c r="AE83" i="44" s="1"/>
  <c r="AD3" i="44"/>
  <c r="AD83" i="44" s="1"/>
  <c r="AC3" i="44"/>
  <c r="AC83" i="44" s="1"/>
  <c r="AB3" i="44"/>
  <c r="AB83" i="44" s="1"/>
  <c r="AA3" i="44"/>
  <c r="AA83" i="44" s="1"/>
  <c r="Z3" i="44"/>
  <c r="Y3" i="44"/>
  <c r="X3" i="44"/>
  <c r="X83" i="44" s="1"/>
  <c r="W3" i="44"/>
  <c r="W83" i="44" s="1"/>
  <c r="V3" i="44"/>
  <c r="V83" i="44" s="1"/>
  <c r="U3" i="44"/>
  <c r="U37" i="44" s="1"/>
  <c r="T3" i="44"/>
  <c r="T83" i="44" s="1"/>
  <c r="S3" i="44"/>
  <c r="S37" i="44" s="1"/>
  <c r="R3" i="44"/>
  <c r="R83" i="44" s="1"/>
  <c r="Q3" i="44"/>
  <c r="Q83" i="44" s="1"/>
  <c r="P3" i="44"/>
  <c r="P83" i="44" s="1"/>
  <c r="O3" i="44"/>
  <c r="O83" i="44" s="1"/>
  <c r="N3" i="44"/>
  <c r="N83" i="44" s="1"/>
  <c r="M3" i="44"/>
  <c r="M83" i="44" s="1"/>
  <c r="L3" i="44"/>
  <c r="L83" i="44" s="1"/>
  <c r="K3" i="44"/>
  <c r="K83" i="44" s="1"/>
  <c r="J3" i="44"/>
  <c r="J83" i="44" s="1"/>
  <c r="I3" i="44"/>
  <c r="I83" i="44" s="1"/>
  <c r="H3" i="44"/>
  <c r="H83" i="44" s="1"/>
  <c r="G3" i="44"/>
  <c r="G83" i="44" s="1"/>
  <c r="F3" i="44"/>
  <c r="F83" i="44" s="1"/>
  <c r="E3" i="44"/>
  <c r="E83" i="44" s="1"/>
  <c r="D3" i="44"/>
  <c r="D83" i="44" s="1"/>
  <c r="C3" i="44"/>
  <c r="B3" i="44"/>
  <c r="B83" i="44" s="1"/>
  <c r="BQ71" i="43"/>
  <c r="BP71" i="43"/>
  <c r="BO71" i="43"/>
  <c r="BN71" i="43"/>
  <c r="BM71" i="43"/>
  <c r="BL71" i="43"/>
  <c r="BB71" i="43"/>
  <c r="AL71" i="43"/>
  <c r="AK71" i="43"/>
  <c r="AJ71" i="43"/>
  <c r="AI71" i="43"/>
  <c r="AH71" i="43"/>
  <c r="AG71" i="43"/>
  <c r="AD71" i="43"/>
  <c r="AB71" i="43"/>
  <c r="AA71" i="43"/>
  <c r="Z71" i="43"/>
  <c r="Y71" i="43"/>
  <c r="U71" i="43"/>
  <c r="T71" i="43"/>
  <c r="S71" i="43"/>
  <c r="P71" i="43"/>
  <c r="J71" i="43"/>
  <c r="H71" i="43"/>
  <c r="F71" i="43"/>
  <c r="C71" i="43"/>
  <c r="BQ68" i="43"/>
  <c r="BP68" i="43"/>
  <c r="BO68" i="43"/>
  <c r="BN68" i="43"/>
  <c r="BM68" i="43"/>
  <c r="BL68" i="43"/>
  <c r="BB68" i="43"/>
  <c r="AL68" i="43"/>
  <c r="AK68" i="43"/>
  <c r="AJ68" i="43"/>
  <c r="AI68" i="43"/>
  <c r="AH68" i="43"/>
  <c r="AG68" i="43"/>
  <c r="AD68" i="43"/>
  <c r="AB68" i="43"/>
  <c r="AA68" i="43"/>
  <c r="Z68" i="43"/>
  <c r="Y68" i="43"/>
  <c r="U68" i="43"/>
  <c r="T68" i="43"/>
  <c r="S68" i="43"/>
  <c r="P68" i="43"/>
  <c r="J68" i="43"/>
  <c r="H68" i="43"/>
  <c r="F68" i="43"/>
  <c r="C68" i="43"/>
  <c r="BQ49" i="43"/>
  <c r="BP49" i="43"/>
  <c r="BO49" i="43"/>
  <c r="BN49" i="43"/>
  <c r="BM49" i="43"/>
  <c r="BL49" i="43"/>
  <c r="BB49" i="43"/>
  <c r="AL49" i="43"/>
  <c r="AK49" i="43"/>
  <c r="AJ49" i="43"/>
  <c r="AI49" i="43"/>
  <c r="AH49" i="43"/>
  <c r="AG49" i="43"/>
  <c r="AD49" i="43"/>
  <c r="AB49" i="43"/>
  <c r="AA49" i="43"/>
  <c r="Z49" i="43"/>
  <c r="Y49" i="43"/>
  <c r="U49" i="43"/>
  <c r="T49" i="43"/>
  <c r="S49" i="43"/>
  <c r="P49" i="43"/>
  <c r="J49" i="43"/>
  <c r="H49" i="43"/>
  <c r="F49" i="43"/>
  <c r="C49" i="43"/>
  <c r="BQ48" i="43"/>
  <c r="BP48" i="43"/>
  <c r="BO48" i="43"/>
  <c r="BN48" i="43"/>
  <c r="BM48" i="43"/>
  <c r="BL48" i="43"/>
  <c r="BB48" i="43"/>
  <c r="AL48" i="43"/>
  <c r="AK48" i="43"/>
  <c r="AJ48" i="43"/>
  <c r="AI48" i="43"/>
  <c r="AH48" i="43"/>
  <c r="AG48" i="43"/>
  <c r="AD48" i="43"/>
  <c r="AB48" i="43"/>
  <c r="AA48" i="43"/>
  <c r="Z48" i="43"/>
  <c r="Y48" i="43"/>
  <c r="U48" i="43"/>
  <c r="T48" i="43"/>
  <c r="S48" i="43"/>
  <c r="P48" i="43"/>
  <c r="J48" i="43"/>
  <c r="H48" i="43"/>
  <c r="F48" i="43"/>
  <c r="C48" i="43"/>
  <c r="BQ43" i="43"/>
  <c r="BP43" i="43"/>
  <c r="BO43" i="43"/>
  <c r="BN43" i="43"/>
  <c r="BM43" i="43"/>
  <c r="BL43" i="43"/>
  <c r="BB43" i="43"/>
  <c r="AL43" i="43"/>
  <c r="AK43" i="43"/>
  <c r="AJ43" i="43"/>
  <c r="AI43" i="43"/>
  <c r="AH43" i="43"/>
  <c r="AG43" i="43"/>
  <c r="AD43" i="43"/>
  <c r="AB43" i="43"/>
  <c r="AA43" i="43"/>
  <c r="Z43" i="43"/>
  <c r="Y43" i="43"/>
  <c r="U43" i="43"/>
  <c r="T43" i="43"/>
  <c r="S43" i="43"/>
  <c r="P43" i="43"/>
  <c r="J43" i="43"/>
  <c r="H43" i="43"/>
  <c r="F43" i="43"/>
  <c r="C43" i="43"/>
  <c r="BQ42" i="43"/>
  <c r="BP42" i="43"/>
  <c r="BO42" i="43"/>
  <c r="BN42" i="43"/>
  <c r="BM42" i="43"/>
  <c r="BL42" i="43"/>
  <c r="BB42" i="43"/>
  <c r="AL42" i="43"/>
  <c r="AK42" i="43"/>
  <c r="AJ42" i="43"/>
  <c r="AI42" i="43"/>
  <c r="AH42" i="43"/>
  <c r="AG42" i="43"/>
  <c r="AD42" i="43"/>
  <c r="AB42" i="43"/>
  <c r="AA42" i="43"/>
  <c r="Z42" i="43"/>
  <c r="Y42" i="43"/>
  <c r="U42" i="43"/>
  <c r="T42" i="43"/>
  <c r="S42" i="43"/>
  <c r="P42" i="43"/>
  <c r="J42" i="43"/>
  <c r="H42" i="43"/>
  <c r="F42" i="43"/>
  <c r="C42" i="43"/>
  <c r="B32" i="43"/>
  <c r="BQ30" i="43"/>
  <c r="BQ69" i="43" s="1"/>
  <c r="BP30" i="43"/>
  <c r="BP69" i="43" s="1"/>
  <c r="BO30" i="43"/>
  <c r="BO69" i="43" s="1"/>
  <c r="BN30" i="43"/>
  <c r="BN69" i="43"/>
  <c r="BM30" i="43"/>
  <c r="BM69" i="43"/>
  <c r="BL30" i="43"/>
  <c r="BL69" i="43"/>
  <c r="BK30" i="43"/>
  <c r="BJ30" i="43"/>
  <c r="BI30" i="43"/>
  <c r="BH30" i="43"/>
  <c r="BG30" i="43"/>
  <c r="BF30" i="43"/>
  <c r="BE30" i="43"/>
  <c r="BD30" i="43"/>
  <c r="BC30" i="43"/>
  <c r="BB30" i="43"/>
  <c r="BB69" i="43" s="1"/>
  <c r="BA30" i="43"/>
  <c r="AZ30" i="43"/>
  <c r="AY30" i="43"/>
  <c r="AX30" i="43"/>
  <c r="AW30" i="43"/>
  <c r="AV30" i="43"/>
  <c r="AU30" i="43"/>
  <c r="AT30" i="43"/>
  <c r="AS30" i="43"/>
  <c r="AR30" i="43"/>
  <c r="AQ30" i="43"/>
  <c r="AP30" i="43"/>
  <c r="AO30" i="43"/>
  <c r="AN30" i="43"/>
  <c r="AM30" i="43"/>
  <c r="AL30" i="43"/>
  <c r="AL69" i="43"/>
  <c r="AK30" i="43"/>
  <c r="AK69" i="43"/>
  <c r="AJ30" i="43"/>
  <c r="AJ69" i="43"/>
  <c r="AI30" i="43"/>
  <c r="AI69" i="43"/>
  <c r="AH30" i="43"/>
  <c r="AH69" i="43"/>
  <c r="AG30" i="43"/>
  <c r="AG69" i="43"/>
  <c r="AF30" i="43"/>
  <c r="AE30" i="43"/>
  <c r="AD30" i="43"/>
  <c r="AD69" i="43"/>
  <c r="AC30" i="43"/>
  <c r="AB30" i="43"/>
  <c r="AB69" i="43"/>
  <c r="AA30" i="43"/>
  <c r="AA69" i="43" s="1"/>
  <c r="Z30" i="43"/>
  <c r="Z69" i="43"/>
  <c r="Y30" i="43"/>
  <c r="Y69" i="43" s="1"/>
  <c r="X30" i="43"/>
  <c r="W30" i="43"/>
  <c r="V30" i="43"/>
  <c r="U30" i="43"/>
  <c r="U69" i="43"/>
  <c r="T30" i="43"/>
  <c r="T69" i="43"/>
  <c r="S30" i="43"/>
  <c r="S69" i="43"/>
  <c r="R30" i="43"/>
  <c r="Q30" i="43"/>
  <c r="P30" i="43"/>
  <c r="P69" i="43"/>
  <c r="O30" i="43"/>
  <c r="N30" i="43"/>
  <c r="M30" i="43"/>
  <c r="L30" i="43"/>
  <c r="K30" i="43"/>
  <c r="J30" i="43"/>
  <c r="J69" i="43" s="1"/>
  <c r="I30" i="43"/>
  <c r="H30" i="43"/>
  <c r="H69" i="43"/>
  <c r="G30" i="43"/>
  <c r="F30" i="43"/>
  <c r="F69" i="43"/>
  <c r="E30" i="43"/>
  <c r="D30" i="43"/>
  <c r="C30" i="43"/>
  <c r="C69" i="43"/>
  <c r="B29" i="43"/>
  <c r="BK6" i="43"/>
  <c r="BJ6" i="43"/>
  <c r="BJ86" i="43" s="1"/>
  <c r="BI6" i="43"/>
  <c r="BH6" i="43"/>
  <c r="BH86" i="43" s="1"/>
  <c r="BG6" i="43"/>
  <c r="BF6" i="43"/>
  <c r="BF86" i="43" s="1"/>
  <c r="BE6" i="43"/>
  <c r="BE27" i="43" s="1"/>
  <c r="BD6" i="43"/>
  <c r="BD86" i="43" s="1"/>
  <c r="BC6" i="43"/>
  <c r="BB6" i="43"/>
  <c r="BB86" i="43" s="1"/>
  <c r="BA6" i="43"/>
  <c r="BA27" i="43" s="1"/>
  <c r="AZ6" i="43"/>
  <c r="AZ86" i="43" s="1"/>
  <c r="AY6" i="43"/>
  <c r="AY27" i="43" s="1"/>
  <c r="AX6" i="43"/>
  <c r="AW6" i="43"/>
  <c r="AW86" i="43" s="1"/>
  <c r="AV6" i="43"/>
  <c r="AV86" i="43" s="1"/>
  <c r="AU6" i="43"/>
  <c r="AT6" i="43"/>
  <c r="AT86" i="43" s="1"/>
  <c r="AS6" i="43"/>
  <c r="AS86" i="43" s="1"/>
  <c r="AR6" i="43"/>
  <c r="AR86" i="43" s="1"/>
  <c r="AQ6" i="43"/>
  <c r="AQ27" i="43" s="1"/>
  <c r="AP6" i="43"/>
  <c r="AP86" i="43" s="1"/>
  <c r="AO6" i="43"/>
  <c r="AN6" i="43"/>
  <c r="AN86" i="43" s="1"/>
  <c r="AM6" i="43"/>
  <c r="AL6" i="43"/>
  <c r="AK6" i="43"/>
  <c r="AK27" i="43" s="1"/>
  <c r="AK66" i="43" s="1"/>
  <c r="AJ6" i="43"/>
  <c r="AJ39" i="43" s="1"/>
  <c r="AI6" i="43"/>
  <c r="AI39" i="43" s="1"/>
  <c r="AH6" i="43"/>
  <c r="AH86" i="43" s="1"/>
  <c r="AG6" i="43"/>
  <c r="AG27" i="43" s="1"/>
  <c r="AG66" i="43" s="1"/>
  <c r="AF6" i="43"/>
  <c r="AF86" i="43" s="1"/>
  <c r="AE6" i="43"/>
  <c r="AE86" i="43" s="1"/>
  <c r="AD6" i="43"/>
  <c r="AD86" i="43" s="1"/>
  <c r="AC6" i="43"/>
  <c r="AB6" i="43"/>
  <c r="AB86" i="43" s="1"/>
  <c r="AA6" i="43"/>
  <c r="AA27" i="43" s="1"/>
  <c r="AA66" i="43" s="1"/>
  <c r="Z6" i="43"/>
  <c r="Z39" i="43" s="1"/>
  <c r="Y6" i="43"/>
  <c r="Y27" i="43" s="1"/>
  <c r="Y66" i="43" s="1"/>
  <c r="X6" i="43"/>
  <c r="X86" i="43" s="1"/>
  <c r="W6" i="43"/>
  <c r="V6" i="43"/>
  <c r="V86" i="43" s="1"/>
  <c r="U6" i="43"/>
  <c r="U39" i="43" s="1"/>
  <c r="T6" i="43"/>
  <c r="T86" i="43" s="1"/>
  <c r="S6" i="43"/>
  <c r="S86" i="43" s="1"/>
  <c r="R6" i="43"/>
  <c r="R86" i="43" s="1"/>
  <c r="Q6" i="43"/>
  <c r="Q86" i="43" s="1"/>
  <c r="P6" i="43"/>
  <c r="P86" i="43" s="1"/>
  <c r="O6" i="43"/>
  <c r="O86" i="43" s="1"/>
  <c r="N6" i="43"/>
  <c r="N86" i="43" s="1"/>
  <c r="M6" i="43"/>
  <c r="M27" i="43" s="1"/>
  <c r="L6" i="43"/>
  <c r="L86" i="43" s="1"/>
  <c r="K6" i="43"/>
  <c r="J6" i="43"/>
  <c r="J39" i="43" s="1"/>
  <c r="I6" i="43"/>
  <c r="I27" i="43" s="1"/>
  <c r="H6" i="43"/>
  <c r="H86" i="43" s="1"/>
  <c r="G6" i="43"/>
  <c r="F6" i="43"/>
  <c r="F39" i="43" s="1"/>
  <c r="E6" i="43"/>
  <c r="D6" i="43"/>
  <c r="D86" i="43" s="1"/>
  <c r="C6" i="43"/>
  <c r="C39" i="43" s="1"/>
  <c r="B6" i="43"/>
  <c r="B86" i="43" s="1"/>
  <c r="BK4" i="43"/>
  <c r="BK84" i="43" s="1"/>
  <c r="BJ4" i="43"/>
  <c r="BJ84" i="43" s="1"/>
  <c r="BI4" i="43"/>
  <c r="BI84" i="43" s="1"/>
  <c r="BH4" i="43"/>
  <c r="BH84" i="43" s="1"/>
  <c r="BG4" i="43"/>
  <c r="BG84" i="43" s="1"/>
  <c r="BF4" i="43"/>
  <c r="BF84" i="43" s="1"/>
  <c r="BE4" i="43"/>
  <c r="BE84" i="43" s="1"/>
  <c r="BD4" i="43"/>
  <c r="BD84" i="43" s="1"/>
  <c r="BC4" i="43"/>
  <c r="BC84" i="43" s="1"/>
  <c r="BB4" i="43"/>
  <c r="BB84" i="43" s="1"/>
  <c r="BA4" i="43"/>
  <c r="BA84" i="43" s="1"/>
  <c r="AZ4" i="43"/>
  <c r="AZ84" i="43" s="1"/>
  <c r="AY4" i="43"/>
  <c r="AY84" i="43" s="1"/>
  <c r="AX4" i="43"/>
  <c r="AX84" i="43" s="1"/>
  <c r="AW4" i="43"/>
  <c r="AW84" i="43" s="1"/>
  <c r="AV4" i="43"/>
  <c r="AV84" i="43" s="1"/>
  <c r="AU4" i="43"/>
  <c r="AU84" i="43" s="1"/>
  <c r="AT4" i="43"/>
  <c r="AT84" i="43" s="1"/>
  <c r="AS4" i="43"/>
  <c r="AS84" i="43" s="1"/>
  <c r="AR4" i="43"/>
  <c r="AR84" i="43" s="1"/>
  <c r="AQ4" i="43"/>
  <c r="AQ84" i="43" s="1"/>
  <c r="AP4" i="43"/>
  <c r="AP84" i="43" s="1"/>
  <c r="AO4" i="43"/>
  <c r="AO84" i="43" s="1"/>
  <c r="AN4" i="43"/>
  <c r="AN84" i="43" s="1"/>
  <c r="AM4" i="43"/>
  <c r="AM84" i="43" s="1"/>
  <c r="AL4" i="43"/>
  <c r="AL84" i="43" s="1"/>
  <c r="AK4" i="43"/>
  <c r="AK84" i="43" s="1"/>
  <c r="AJ4" i="43"/>
  <c r="AJ84" i="43" s="1"/>
  <c r="AI4" i="43"/>
  <c r="AI84" i="43" s="1"/>
  <c r="AH4" i="43"/>
  <c r="AH84" i="43" s="1"/>
  <c r="BK3" i="43"/>
  <c r="BK83" i="43" s="1"/>
  <c r="BJ3" i="43"/>
  <c r="BJ83" i="43" s="1"/>
  <c r="BI3" i="43"/>
  <c r="BI83" i="43" s="1"/>
  <c r="BH3" i="43"/>
  <c r="BH83" i="43" s="1"/>
  <c r="BG3" i="43"/>
  <c r="BG83" i="43" s="1"/>
  <c r="BF3" i="43"/>
  <c r="BF83" i="43" s="1"/>
  <c r="BE3" i="43"/>
  <c r="BE83" i="43" s="1"/>
  <c r="BD3" i="43"/>
  <c r="BD83" i="43" s="1"/>
  <c r="BC3" i="43"/>
  <c r="BC83" i="43" s="1"/>
  <c r="BB3" i="43"/>
  <c r="BB83" i="43" s="1"/>
  <c r="BA3" i="43"/>
  <c r="BA83" i="43" s="1"/>
  <c r="AZ3" i="43"/>
  <c r="AZ83" i="43" s="1"/>
  <c r="AY3" i="43"/>
  <c r="AY83" i="43" s="1"/>
  <c r="AX3" i="43"/>
  <c r="AX83" i="43" s="1"/>
  <c r="AW3" i="43"/>
  <c r="AW83" i="43" s="1"/>
  <c r="AV3" i="43"/>
  <c r="AV83" i="43" s="1"/>
  <c r="AU3" i="43"/>
  <c r="AU83" i="43" s="1"/>
  <c r="AT3" i="43"/>
  <c r="AT83" i="43" s="1"/>
  <c r="AS3" i="43"/>
  <c r="AS83" i="43" s="1"/>
  <c r="AR3" i="43"/>
  <c r="AR83" i="43" s="1"/>
  <c r="AQ3" i="43"/>
  <c r="AQ83" i="43" s="1"/>
  <c r="AP3" i="43"/>
  <c r="AP83" i="43" s="1"/>
  <c r="AO3" i="43"/>
  <c r="AO83" i="43" s="1"/>
  <c r="AN3" i="43"/>
  <c r="AN83" i="43" s="1"/>
  <c r="AM3" i="43"/>
  <c r="AM83" i="43" s="1"/>
  <c r="AL3" i="43"/>
  <c r="AL83" i="43" s="1"/>
  <c r="AK3" i="43"/>
  <c r="AK37" i="43" s="1"/>
  <c r="AJ3" i="43"/>
  <c r="AJ83" i="43" s="1"/>
  <c r="AI3" i="43"/>
  <c r="AH3" i="43"/>
  <c r="AH83" i="43" s="1"/>
  <c r="AG3" i="43"/>
  <c r="AG83" i="43" s="1"/>
  <c r="AF3" i="43"/>
  <c r="AF83" i="43" s="1"/>
  <c r="AE3" i="43"/>
  <c r="AE83" i="43" s="1"/>
  <c r="AD3" i="43"/>
  <c r="AD83" i="43" s="1"/>
  <c r="AC3" i="43"/>
  <c r="AC83" i="43" s="1"/>
  <c r="AB3" i="43"/>
  <c r="AB83" i="43" s="1"/>
  <c r="AA3" i="43"/>
  <c r="Z3" i="43"/>
  <c r="Z83" i="43" s="1"/>
  <c r="Y3" i="43"/>
  <c r="Y37" i="43" s="1"/>
  <c r="X3" i="43"/>
  <c r="X83" i="43" s="1"/>
  <c r="W3" i="43"/>
  <c r="W83" i="43" s="1"/>
  <c r="V3" i="43"/>
  <c r="V83" i="43" s="1"/>
  <c r="U3" i="43"/>
  <c r="U83" i="43" s="1"/>
  <c r="T3" i="43"/>
  <c r="T83" i="43" s="1"/>
  <c r="S3" i="43"/>
  <c r="R3" i="43"/>
  <c r="R83" i="43" s="1"/>
  <c r="Q3" i="43"/>
  <c r="Q83" i="43" s="1"/>
  <c r="P3" i="43"/>
  <c r="P83" i="43" s="1"/>
  <c r="O3" i="43"/>
  <c r="O83" i="43" s="1"/>
  <c r="N3" i="43"/>
  <c r="N83" i="43" s="1"/>
  <c r="M3" i="43"/>
  <c r="M83" i="43" s="1"/>
  <c r="L3" i="43"/>
  <c r="L83" i="43" s="1"/>
  <c r="K3" i="43"/>
  <c r="K83" i="43" s="1"/>
  <c r="J3" i="43"/>
  <c r="J83" i="43" s="1"/>
  <c r="I3" i="43"/>
  <c r="I83" i="43" s="1"/>
  <c r="H3" i="43"/>
  <c r="H83" i="43" s="1"/>
  <c r="G3" i="43"/>
  <c r="G83" i="43" s="1"/>
  <c r="F3" i="43"/>
  <c r="F83" i="43" s="1"/>
  <c r="E3" i="43"/>
  <c r="E83" i="43" s="1"/>
  <c r="D3" i="43"/>
  <c r="D83" i="43" s="1"/>
  <c r="C3" i="43"/>
  <c r="B3" i="43"/>
  <c r="B83" i="43" s="1"/>
  <c r="BY18" i="45"/>
  <c r="BY98" i="45" s="1"/>
  <c r="BY9" i="45"/>
  <c r="BY89" i="45" s="1"/>
  <c r="BY23" i="45"/>
  <c r="BY103" i="45" s="1"/>
  <c r="BY15" i="45"/>
  <c r="BY95" i="45" s="1"/>
  <c r="BY25" i="45"/>
  <c r="BY105" i="45" s="1"/>
  <c r="BY12" i="45"/>
  <c r="BY92" i="45" s="1"/>
  <c r="BY21" i="45"/>
  <c r="BY101" i="45" s="1"/>
  <c r="BY7" i="45"/>
  <c r="BY87" i="45" s="1"/>
  <c r="BX9" i="44"/>
  <c r="BX89" i="44" s="1"/>
  <c r="BX9" i="43"/>
  <c r="BX89" i="43" s="1"/>
  <c r="BX23" i="44"/>
  <c r="BX103" i="44" s="1"/>
  <c r="BX23" i="43"/>
  <c r="BX103" i="43" s="1"/>
  <c r="BX18" i="43"/>
  <c r="BX98" i="43" s="1"/>
  <c r="BX18" i="44"/>
  <c r="BX15" i="44"/>
  <c r="BX95" i="44" s="1"/>
  <c r="BX15" i="43"/>
  <c r="BX95" i="43" s="1"/>
  <c r="BX25" i="44"/>
  <c r="BX105" i="44" s="1"/>
  <c r="BX25" i="43"/>
  <c r="BX105" i="43" s="1"/>
  <c r="BX21" i="44"/>
  <c r="BX101" i="44" s="1"/>
  <c r="BX21" i="43"/>
  <c r="BX101" i="43" s="1"/>
  <c r="BX7" i="44"/>
  <c r="BX87" i="44" s="1"/>
  <c r="BX7" i="43"/>
  <c r="BX87" i="43" s="1"/>
  <c r="BX12" i="44"/>
  <c r="BX92" i="44" s="1"/>
  <c r="BX12" i="43"/>
  <c r="BX92" i="43" s="1"/>
  <c r="BY13" i="45"/>
  <c r="BY93" i="45" s="1"/>
  <c r="BY16" i="45"/>
  <c r="BY96" i="45" s="1"/>
  <c r="BY10" i="45"/>
  <c r="BY90" i="45" s="1"/>
  <c r="BX13" i="44"/>
  <c r="BX93" i="44" s="1"/>
  <c r="BX13" i="43"/>
  <c r="BX93" i="43" s="1"/>
  <c r="BX16" i="44"/>
  <c r="BX96" i="44" s="1"/>
  <c r="BX16" i="43"/>
  <c r="BX96" i="43" s="1"/>
  <c r="BX10" i="44"/>
  <c r="BX90" i="44" s="1"/>
  <c r="BX10" i="43"/>
  <c r="BX90" i="43" s="1"/>
  <c r="BJ15" i="45"/>
  <c r="BJ95" i="45" s="1"/>
  <c r="BJ15" i="44"/>
  <c r="BJ95" i="44" s="1"/>
  <c r="BJ15" i="43"/>
  <c r="BJ95" i="43" s="1"/>
  <c r="BJ18" i="45"/>
  <c r="BJ98" i="45" s="1"/>
  <c r="BJ18" i="44"/>
  <c r="BJ18" i="43"/>
  <c r="BJ19" i="43" s="1"/>
  <c r="BJ99" i="43" s="1"/>
  <c r="BJ25" i="45"/>
  <c r="BJ105" i="45" s="1"/>
  <c r="BJ25" i="44"/>
  <c r="BJ105" i="44" s="1"/>
  <c r="BJ25" i="43"/>
  <c r="BJ105" i="43" s="1"/>
  <c r="BJ12" i="45"/>
  <c r="BJ92" i="45" s="1"/>
  <c r="BJ12" i="44"/>
  <c r="BJ92" i="44" s="1"/>
  <c r="BJ12" i="43"/>
  <c r="BJ92" i="43" s="1"/>
  <c r="BJ7" i="45"/>
  <c r="BJ87" i="45" s="1"/>
  <c r="BJ7" i="44"/>
  <c r="BJ87" i="44" s="1"/>
  <c r="BJ7" i="43"/>
  <c r="BJ87" i="43" s="1"/>
  <c r="BJ9" i="45"/>
  <c r="BJ89" i="45" s="1"/>
  <c r="BJ9" i="44"/>
  <c r="BJ89" i="44" s="1"/>
  <c r="BJ9" i="43"/>
  <c r="BJ89" i="43" s="1"/>
  <c r="BJ23" i="45"/>
  <c r="BJ103" i="45" s="1"/>
  <c r="BJ23" i="44"/>
  <c r="BJ103" i="44" s="1"/>
  <c r="BJ23" i="43"/>
  <c r="BJ103" i="43" s="1"/>
  <c r="BJ21" i="45"/>
  <c r="BJ101" i="45" s="1"/>
  <c r="BJ21" i="44"/>
  <c r="BJ101" i="44" s="1"/>
  <c r="BJ21" i="43"/>
  <c r="BJ101" i="43" s="1"/>
  <c r="BJ16" i="45"/>
  <c r="BJ96" i="45" s="1"/>
  <c r="BJ16" i="44"/>
  <c r="BJ96" i="44" s="1"/>
  <c r="BJ16" i="43"/>
  <c r="BJ96" i="43" s="1"/>
  <c r="BJ10" i="45"/>
  <c r="BJ90" i="45" s="1"/>
  <c r="BJ10" i="44"/>
  <c r="BJ90" i="44" s="1"/>
  <c r="BJ10" i="43"/>
  <c r="BJ90" i="43" s="1"/>
  <c r="BJ13" i="45"/>
  <c r="BJ93" i="45" s="1"/>
  <c r="BJ13" i="44"/>
  <c r="BJ93" i="44" s="1"/>
  <c r="BJ13" i="43"/>
  <c r="BJ93" i="43" s="1"/>
  <c r="BB18" i="45"/>
  <c r="BB98" i="45" s="1"/>
  <c r="BB18" i="44"/>
  <c r="BB98" i="44" s="1"/>
  <c r="BB18" i="43"/>
  <c r="BB19" i="43" s="1"/>
  <c r="BB99" i="43" s="1"/>
  <c r="BC7" i="45"/>
  <c r="BC87" i="45" s="1"/>
  <c r="BC7" i="44"/>
  <c r="BC87" i="44" s="1"/>
  <c r="BC7" i="43"/>
  <c r="BC87" i="43" s="1"/>
  <c r="BB12" i="44"/>
  <c r="BB51" i="44" s="1"/>
  <c r="BB12" i="43"/>
  <c r="BB51" i="43" s="1"/>
  <c r="BB12" i="45"/>
  <c r="BB92" i="45" s="1"/>
  <c r="BB9" i="45"/>
  <c r="BB45" i="45" s="1"/>
  <c r="BB9" i="44"/>
  <c r="BB89" i="44" s="1"/>
  <c r="BB9" i="43"/>
  <c r="BB45" i="43" s="1"/>
  <c r="BC9" i="45"/>
  <c r="BC89" i="45" s="1"/>
  <c r="BC9" i="44"/>
  <c r="BC89" i="44" s="1"/>
  <c r="BC9" i="43"/>
  <c r="BC89" i="43" s="1"/>
  <c r="BC18" i="45"/>
  <c r="BC18" i="44"/>
  <c r="BC98" i="44" s="1"/>
  <c r="BC18" i="43"/>
  <c r="BB25" i="45"/>
  <c r="BB105" i="45" s="1"/>
  <c r="BB25" i="44"/>
  <c r="BB105" i="44" s="1"/>
  <c r="BB25" i="43"/>
  <c r="BB105" i="43" s="1"/>
  <c r="BB7" i="45"/>
  <c r="BB40" i="45" s="1"/>
  <c r="BB7" i="44"/>
  <c r="BB40" i="44" s="1"/>
  <c r="BB7" i="43"/>
  <c r="BB87" i="43" s="1"/>
  <c r="BC25" i="45"/>
  <c r="BC105" i="45" s="1"/>
  <c r="BC25" i="44"/>
  <c r="BC105" i="44" s="1"/>
  <c r="BC25" i="43"/>
  <c r="BC105" i="43" s="1"/>
  <c r="BB15" i="45"/>
  <c r="BB15" i="44"/>
  <c r="BB54" i="44" s="1"/>
  <c r="BB15" i="43"/>
  <c r="BC15" i="45"/>
  <c r="BC95" i="45" s="1"/>
  <c r="BC15" i="44"/>
  <c r="BC95" i="44" s="1"/>
  <c r="BC15" i="43"/>
  <c r="BC95" i="43" s="1"/>
  <c r="BC21" i="45"/>
  <c r="BC101" i="45" s="1"/>
  <c r="BC21" i="44"/>
  <c r="BC101" i="44" s="1"/>
  <c r="BC21" i="43"/>
  <c r="BC101" i="43" s="1"/>
  <c r="BB23" i="45"/>
  <c r="BB103" i="45" s="1"/>
  <c r="BB23" i="44"/>
  <c r="BB23" i="43"/>
  <c r="BB62" i="43" s="1"/>
  <c r="BC23" i="45"/>
  <c r="BC103" i="45" s="1"/>
  <c r="BC23" i="44"/>
  <c r="BC103" i="44" s="1"/>
  <c r="BC23" i="43"/>
  <c r="BC103" i="43" s="1"/>
  <c r="BC12" i="45"/>
  <c r="BC92" i="45" s="1"/>
  <c r="BC12" i="44"/>
  <c r="BC92" i="44" s="1"/>
  <c r="BC12" i="43"/>
  <c r="BC92" i="43" s="1"/>
  <c r="BB21" i="45"/>
  <c r="BB21" i="44"/>
  <c r="BB60" i="44" s="1"/>
  <c r="BB21" i="43"/>
  <c r="BC16" i="45"/>
  <c r="BC96" i="45" s="1"/>
  <c r="BC16" i="44"/>
  <c r="BC96" i="44" s="1"/>
  <c r="BC16" i="43"/>
  <c r="BC96" i="43" s="1"/>
  <c r="BB13" i="45"/>
  <c r="BB13" i="44"/>
  <c r="BB52" i="44" s="1"/>
  <c r="BB13" i="43"/>
  <c r="BB93" i="43" s="1"/>
  <c r="BB10" i="45"/>
  <c r="BB90" i="45" s="1"/>
  <c r="BB10" i="44"/>
  <c r="BB90" i="44" s="1"/>
  <c r="BB10" i="43"/>
  <c r="BB90" i="43" s="1"/>
  <c r="BB16" i="45"/>
  <c r="BB96" i="45" s="1"/>
  <c r="BB16" i="44"/>
  <c r="BB96" i="44" s="1"/>
  <c r="BB16" i="43"/>
  <c r="BC10" i="45"/>
  <c r="BC90" i="45" s="1"/>
  <c r="BC10" i="44"/>
  <c r="BC90" i="44" s="1"/>
  <c r="BC10" i="43"/>
  <c r="BC90" i="43" s="1"/>
  <c r="BC13" i="45"/>
  <c r="BC93" i="45" s="1"/>
  <c r="BC13" i="44"/>
  <c r="BC93" i="44" s="1"/>
  <c r="BC13" i="43"/>
  <c r="BC93" i="43" s="1"/>
  <c r="B13" i="30"/>
  <c r="B27" i="30" s="1"/>
  <c r="B41" i="30" s="1"/>
  <c r="B8" i="30"/>
  <c r="B22" i="30" s="1"/>
  <c r="B10" i="30"/>
  <c r="B24" i="30" s="1"/>
  <c r="B11" i="52" s="1"/>
  <c r="CB18" i="45"/>
  <c r="CC21" i="45"/>
  <c r="CC101" i="45" s="1"/>
  <c r="CC18" i="45"/>
  <c r="CB9" i="45"/>
  <c r="CB89" i="45" s="1"/>
  <c r="CC15" i="45"/>
  <c r="CC95" i="45" s="1"/>
  <c r="CB23" i="45"/>
  <c r="CB103" i="45" s="1"/>
  <c r="CB12" i="45"/>
  <c r="CB92" i="45" s="1"/>
  <c r="CC12" i="45"/>
  <c r="CC92" i="45" s="1"/>
  <c r="CC7" i="45"/>
  <c r="CC87" i="45" s="1"/>
  <c r="CC9" i="45"/>
  <c r="CC89" i="45" s="1"/>
  <c r="CB21" i="45"/>
  <c r="CB101" i="45" s="1"/>
  <c r="CB7" i="45"/>
  <c r="CB87" i="45" s="1"/>
  <c r="CB25" i="45"/>
  <c r="CB105" i="45" s="1"/>
  <c r="CC23" i="45"/>
  <c r="CC103" i="45" s="1"/>
  <c r="CC25" i="45"/>
  <c r="CC105" i="45" s="1"/>
  <c r="CB15" i="45"/>
  <c r="CB95" i="45" s="1"/>
  <c r="CB18" i="44"/>
  <c r="CB98" i="44" s="1"/>
  <c r="CB18" i="43"/>
  <c r="CB19" i="43" s="1"/>
  <c r="CB99" i="43" s="1"/>
  <c r="CA12" i="44"/>
  <c r="CA92" i="44" s="1"/>
  <c r="CA12" i="43"/>
  <c r="CA92" i="43" s="1"/>
  <c r="CB15" i="44"/>
  <c r="CB95" i="44" s="1"/>
  <c r="CB15" i="43"/>
  <c r="CB95" i="43" s="1"/>
  <c r="CB12" i="43"/>
  <c r="CB92" i="43" s="1"/>
  <c r="CB12" i="44"/>
  <c r="CB92" i="44" s="1"/>
  <c r="CA23" i="44"/>
  <c r="CA103" i="44" s="1"/>
  <c r="CA23" i="43"/>
  <c r="CA103" i="43" s="1"/>
  <c r="CB21" i="44"/>
  <c r="CB101" i="44" s="1"/>
  <c r="CB21" i="43"/>
  <c r="CB101" i="43" s="1"/>
  <c r="CB7" i="44"/>
  <c r="CB87" i="44" s="1"/>
  <c r="CB7" i="43"/>
  <c r="CB87" i="43" s="1"/>
  <c r="CB9" i="44"/>
  <c r="CB89" i="44" s="1"/>
  <c r="CB9" i="43"/>
  <c r="CB89" i="43" s="1"/>
  <c r="CA21" i="44"/>
  <c r="CA101" i="44" s="1"/>
  <c r="CA21" i="43"/>
  <c r="CA101" i="43" s="1"/>
  <c r="CA7" i="44"/>
  <c r="CA87" i="44" s="1"/>
  <c r="CA7" i="43"/>
  <c r="CA87" i="43" s="1"/>
  <c r="CA18" i="44"/>
  <c r="CA98" i="44" s="1"/>
  <c r="CA18" i="43"/>
  <c r="CA19" i="43" s="1"/>
  <c r="CA99" i="43" s="1"/>
  <c r="CA9" i="44"/>
  <c r="CA89" i="44" s="1"/>
  <c r="CA9" i="43"/>
  <c r="CA89" i="43" s="1"/>
  <c r="CA25" i="44"/>
  <c r="CA105" i="44" s="1"/>
  <c r="CA25" i="43"/>
  <c r="CA105" i="43" s="1"/>
  <c r="CB23" i="44"/>
  <c r="CB103" i="44" s="1"/>
  <c r="CB23" i="43"/>
  <c r="CB103" i="43" s="1"/>
  <c r="CB25" i="44"/>
  <c r="CB105" i="44" s="1"/>
  <c r="CB25" i="43"/>
  <c r="CB105" i="43" s="1"/>
  <c r="CA15" i="44"/>
  <c r="CA95" i="44" s="1"/>
  <c r="CA15" i="43"/>
  <c r="CA95" i="43" s="1"/>
  <c r="B14" i="30"/>
  <c r="B28" i="30" s="1"/>
  <c r="B42" i="30" s="1"/>
  <c r="B11" i="30"/>
  <c r="B25" i="30" s="1"/>
  <c r="B39" i="30" s="1"/>
  <c r="CB10" i="45"/>
  <c r="CB90" i="45" s="1"/>
  <c r="CC10" i="45"/>
  <c r="CC90" i="45" s="1"/>
  <c r="CC13" i="45"/>
  <c r="CC93" i="45" s="1"/>
  <c r="CC16" i="45"/>
  <c r="CC96" i="45" s="1"/>
  <c r="CB13" i="45"/>
  <c r="CB93" i="45" s="1"/>
  <c r="CB16" i="45"/>
  <c r="CB96" i="45" s="1"/>
  <c r="CB13" i="44"/>
  <c r="CB93" i="44" s="1"/>
  <c r="CB13" i="43"/>
  <c r="CB93" i="43" s="1"/>
  <c r="CB16" i="44"/>
  <c r="CB96" i="44" s="1"/>
  <c r="CB16" i="43"/>
  <c r="CB96" i="43" s="1"/>
  <c r="CA13" i="44"/>
  <c r="CA93" i="44" s="1"/>
  <c r="CA13" i="43"/>
  <c r="CA93" i="43" s="1"/>
  <c r="CA16" i="44"/>
  <c r="CA96" i="44" s="1"/>
  <c r="CA16" i="43"/>
  <c r="CA96" i="43" s="1"/>
  <c r="CB10" i="44"/>
  <c r="CB90" i="44" s="1"/>
  <c r="CB10" i="43"/>
  <c r="CB90" i="43" s="1"/>
  <c r="CA10" i="44"/>
  <c r="CA90" i="44" s="1"/>
  <c r="CA10" i="43"/>
  <c r="CA90" i="43" s="1"/>
  <c r="BA25" i="45"/>
  <c r="BA105" i="45" s="1"/>
  <c r="BA25" i="44"/>
  <c r="BA105" i="44" s="1"/>
  <c r="BA25" i="43"/>
  <c r="BA105" i="43" s="1"/>
  <c r="BE15" i="45"/>
  <c r="BE95" i="45" s="1"/>
  <c r="BE15" i="44"/>
  <c r="BE95" i="44" s="1"/>
  <c r="BE15" i="43"/>
  <c r="BE95" i="43" s="1"/>
  <c r="BI7" i="45"/>
  <c r="BI87" i="45" s="1"/>
  <c r="BI7" i="44"/>
  <c r="BI87" i="44" s="1"/>
  <c r="BI7" i="43"/>
  <c r="BI87" i="43" s="1"/>
  <c r="BD15" i="45"/>
  <c r="BD95" i="45" s="1"/>
  <c r="BD15" i="44"/>
  <c r="BD95" i="44" s="1"/>
  <c r="BD15" i="43"/>
  <c r="BD95" i="43" s="1"/>
  <c r="BE7" i="45"/>
  <c r="BE87" i="45" s="1"/>
  <c r="BE7" i="44"/>
  <c r="BE87" i="44" s="1"/>
  <c r="BE7" i="43"/>
  <c r="BE87" i="43" s="1"/>
  <c r="BH7" i="45"/>
  <c r="BH87" i="45" s="1"/>
  <c r="BH7" i="43"/>
  <c r="BH87" i="43" s="1"/>
  <c r="BH7" i="44"/>
  <c r="BH87" i="44" s="1"/>
  <c r="BI15" i="45"/>
  <c r="BI95" i="45" s="1"/>
  <c r="BI15" i="44"/>
  <c r="BI95" i="44" s="1"/>
  <c r="BI15" i="43"/>
  <c r="BI95" i="43" s="1"/>
  <c r="BI23" i="45"/>
  <c r="BI103" i="45" s="1"/>
  <c r="BI23" i="43"/>
  <c r="BI103" i="43" s="1"/>
  <c r="BI23" i="44"/>
  <c r="BI103" i="44" s="1"/>
  <c r="BE25" i="45"/>
  <c r="BE105" i="45" s="1"/>
  <c r="BE25" i="44"/>
  <c r="BE105" i="44" s="1"/>
  <c r="BE25" i="43"/>
  <c r="BE105" i="43" s="1"/>
  <c r="BH25" i="45"/>
  <c r="BH105" i="45" s="1"/>
  <c r="BH25" i="44"/>
  <c r="BH105" i="44" s="1"/>
  <c r="BH25" i="43"/>
  <c r="BH105" i="43" s="1"/>
  <c r="BE21" i="45"/>
  <c r="BE101" i="45" s="1"/>
  <c r="BE21" i="44"/>
  <c r="BE101" i="44" s="1"/>
  <c r="BE21" i="43"/>
  <c r="BE101" i="43" s="1"/>
  <c r="BH15" i="45"/>
  <c r="BH95" i="45" s="1"/>
  <c r="BH15" i="44"/>
  <c r="BH95" i="44" s="1"/>
  <c r="BH15" i="43"/>
  <c r="BH95" i="43" s="1"/>
  <c r="BA21" i="45"/>
  <c r="BA101" i="45" s="1"/>
  <c r="BA21" i="44"/>
  <c r="BA101" i="44" s="1"/>
  <c r="BA21" i="43"/>
  <c r="BA101" i="43" s="1"/>
  <c r="BA18" i="45"/>
  <c r="BA98" i="45" s="1"/>
  <c r="BA18" i="44"/>
  <c r="BA98" i="44" s="1"/>
  <c r="BA18" i="43"/>
  <c r="BA15" i="45"/>
  <c r="BA95" i="45" s="1"/>
  <c r="BA15" i="44"/>
  <c r="BA95" i="44" s="1"/>
  <c r="BA15" i="43"/>
  <c r="BA95" i="43" s="1"/>
  <c r="BA12" i="45"/>
  <c r="BA92" i="45" s="1"/>
  <c r="BA12" i="44"/>
  <c r="BA92" i="44" s="1"/>
  <c r="BA12" i="43"/>
  <c r="BA92" i="43" s="1"/>
  <c r="BD18" i="45"/>
  <c r="BD98" i="45" s="1"/>
  <c r="BD18" i="44"/>
  <c r="BD18" i="43"/>
  <c r="BD19" i="43" s="1"/>
  <c r="BD99" i="43" s="1"/>
  <c r="BD23" i="45"/>
  <c r="BD103" i="45" s="1"/>
  <c r="BD23" i="43"/>
  <c r="BD103" i="43" s="1"/>
  <c r="BD23" i="44"/>
  <c r="BD103" i="44" s="1"/>
  <c r="BE18" i="45"/>
  <c r="BE19" i="45" s="1"/>
  <c r="BE99" i="45" s="1"/>
  <c r="BE18" i="43"/>
  <c r="BE98" i="43" s="1"/>
  <c r="BE18" i="44"/>
  <c r="BE19" i="44" s="1"/>
  <c r="BE99" i="44" s="1"/>
  <c r="BE9" i="45"/>
  <c r="BE89" i="45" s="1"/>
  <c r="BE9" i="44"/>
  <c r="BE89" i="44" s="1"/>
  <c r="BE9" i="43"/>
  <c r="BE89" i="43" s="1"/>
  <c r="BH18" i="45"/>
  <c r="BH19" i="45" s="1"/>
  <c r="BH99" i="45" s="1"/>
  <c r="BH18" i="44"/>
  <c r="BH98" i="44" s="1"/>
  <c r="BH18" i="43"/>
  <c r="BH98" i="43" s="1"/>
  <c r="BH21" i="45"/>
  <c r="BH101" i="45" s="1"/>
  <c r="BH21" i="44"/>
  <c r="BH101" i="44" s="1"/>
  <c r="BH21" i="43"/>
  <c r="BH101" i="43" s="1"/>
  <c r="BI9" i="45"/>
  <c r="BI89" i="45" s="1"/>
  <c r="BI9" i="44"/>
  <c r="BI89" i="44" s="1"/>
  <c r="BI9" i="43"/>
  <c r="BI89" i="43" s="1"/>
  <c r="BI25" i="45"/>
  <c r="BI105" i="45" s="1"/>
  <c r="BI25" i="44"/>
  <c r="BI105" i="44" s="1"/>
  <c r="BI25" i="43"/>
  <c r="BI105" i="43" s="1"/>
  <c r="BD25" i="45"/>
  <c r="BD105" i="45" s="1"/>
  <c r="BD25" i="43"/>
  <c r="BD105" i="43" s="1"/>
  <c r="BD25" i="44"/>
  <c r="BD105" i="44" s="1"/>
  <c r="BI21" i="45"/>
  <c r="BI101" i="45" s="1"/>
  <c r="BI21" i="44"/>
  <c r="BI101" i="44" s="1"/>
  <c r="BI21" i="43"/>
  <c r="BI101" i="43" s="1"/>
  <c r="BD21" i="45"/>
  <c r="BD101" i="45" s="1"/>
  <c r="BD21" i="44"/>
  <c r="BD101" i="44" s="1"/>
  <c r="BD21" i="43"/>
  <c r="BD101" i="43" s="1"/>
  <c r="BH23" i="45"/>
  <c r="BH103" i="45" s="1"/>
  <c r="BH23" i="44"/>
  <c r="BH103" i="44" s="1"/>
  <c r="BH23" i="43"/>
  <c r="BH103" i="43" s="1"/>
  <c r="BI12" i="45"/>
  <c r="BI92" i="45" s="1"/>
  <c r="BI12" i="44"/>
  <c r="BI92" i="44" s="1"/>
  <c r="BI12" i="43"/>
  <c r="BI92" i="43" s="1"/>
  <c r="BA7" i="45"/>
  <c r="BA87" i="45" s="1"/>
  <c r="BA7" i="44"/>
  <c r="BA87" i="44" s="1"/>
  <c r="BA7" i="43"/>
  <c r="BA87" i="43" s="1"/>
  <c r="BD9" i="45"/>
  <c r="BD89" i="45" s="1"/>
  <c r="BD9" i="44"/>
  <c r="BD89" i="44" s="1"/>
  <c r="BD9" i="43"/>
  <c r="BD89" i="43" s="1"/>
  <c r="BA9" i="45"/>
  <c r="BA89" i="45" s="1"/>
  <c r="BA9" i="44"/>
  <c r="BA89" i="44" s="1"/>
  <c r="BA9" i="43"/>
  <c r="BA89" i="43" s="1"/>
  <c r="BA23" i="45"/>
  <c r="BA103" i="45" s="1"/>
  <c r="BA23" i="44"/>
  <c r="BA103" i="44" s="1"/>
  <c r="BA23" i="43"/>
  <c r="BA103" i="43" s="1"/>
  <c r="BD12" i="45"/>
  <c r="BD92" i="45" s="1"/>
  <c r="BD12" i="44"/>
  <c r="BD92" i="44" s="1"/>
  <c r="BD12" i="43"/>
  <c r="BD92" i="43" s="1"/>
  <c r="BD7" i="45"/>
  <c r="BD87" i="45" s="1"/>
  <c r="BD7" i="44"/>
  <c r="BD87" i="44" s="1"/>
  <c r="BD7" i="43"/>
  <c r="BD87" i="43" s="1"/>
  <c r="BE12" i="45"/>
  <c r="BE92" i="45" s="1"/>
  <c r="BE12" i="44"/>
  <c r="BE92" i="44" s="1"/>
  <c r="BE12" i="43"/>
  <c r="BE92" i="43" s="1"/>
  <c r="BE23" i="45"/>
  <c r="BE103" i="45" s="1"/>
  <c r="BE23" i="44"/>
  <c r="BE103" i="44" s="1"/>
  <c r="BE23" i="43"/>
  <c r="BE103" i="43" s="1"/>
  <c r="BH12" i="45"/>
  <c r="BH92" i="45" s="1"/>
  <c r="BH12" i="43"/>
  <c r="BH92" i="43" s="1"/>
  <c r="BH12" i="44"/>
  <c r="BH92" i="44" s="1"/>
  <c r="BI18" i="45"/>
  <c r="BI98" i="45" s="1"/>
  <c r="BI18" i="44"/>
  <c r="BI98" i="44" s="1"/>
  <c r="BI18" i="43"/>
  <c r="BH9" i="45"/>
  <c r="BH89" i="45" s="1"/>
  <c r="BH9" i="43"/>
  <c r="BH89" i="43" s="1"/>
  <c r="BH9" i="44"/>
  <c r="BH89" i="44" s="1"/>
  <c r="BI13" i="45"/>
  <c r="BI93" i="45" s="1"/>
  <c r="BI13" i="44"/>
  <c r="BI93" i="44" s="1"/>
  <c r="BI13" i="43"/>
  <c r="BI93" i="43" s="1"/>
  <c r="BD16" i="45"/>
  <c r="BD96" i="45" s="1"/>
  <c r="BD16" i="44"/>
  <c r="BD96" i="44" s="1"/>
  <c r="BD16" i="43"/>
  <c r="BD96" i="43" s="1"/>
  <c r="BA13" i="45"/>
  <c r="BA93" i="45" s="1"/>
  <c r="BA13" i="44"/>
  <c r="BA93" i="44" s="1"/>
  <c r="BA13" i="43"/>
  <c r="BA93" i="43" s="1"/>
  <c r="BE13" i="45"/>
  <c r="BE93" i="45" s="1"/>
  <c r="BE13" i="43"/>
  <c r="BE93" i="43" s="1"/>
  <c r="BE13" i="44"/>
  <c r="BE93" i="44" s="1"/>
  <c r="BA16" i="45"/>
  <c r="BA96" i="45" s="1"/>
  <c r="BA16" i="44"/>
  <c r="BA96" i="44" s="1"/>
  <c r="BA16" i="43"/>
  <c r="BA96" i="43" s="1"/>
  <c r="BA10" i="45"/>
  <c r="BA90" i="45" s="1"/>
  <c r="BA10" i="44"/>
  <c r="BA90" i="44" s="1"/>
  <c r="BA10" i="43"/>
  <c r="BA90" i="43" s="1"/>
  <c r="BD10" i="45"/>
  <c r="BD90" i="45" s="1"/>
  <c r="BD10" i="44"/>
  <c r="BD90" i="44" s="1"/>
  <c r="BD10" i="43"/>
  <c r="BD90" i="43" s="1"/>
  <c r="BH10" i="45"/>
  <c r="BH90" i="45" s="1"/>
  <c r="BH10" i="43"/>
  <c r="BH90" i="43" s="1"/>
  <c r="BH10" i="44"/>
  <c r="BH90" i="44" s="1"/>
  <c r="BI16" i="45"/>
  <c r="BI96" i="45" s="1"/>
  <c r="BI16" i="44"/>
  <c r="BI96" i="44" s="1"/>
  <c r="BI16" i="43"/>
  <c r="BI96" i="43" s="1"/>
  <c r="BE16" i="45"/>
  <c r="BE96" i="45" s="1"/>
  <c r="BE16" i="44"/>
  <c r="BE96" i="44" s="1"/>
  <c r="BE16" i="43"/>
  <c r="BE96" i="43" s="1"/>
  <c r="BH13" i="45"/>
  <c r="BH93" i="45" s="1"/>
  <c r="BH13" i="44"/>
  <c r="BH93" i="44" s="1"/>
  <c r="BH13" i="43"/>
  <c r="BH93" i="43" s="1"/>
  <c r="BE10" i="45"/>
  <c r="BE90" i="45" s="1"/>
  <c r="BE10" i="44"/>
  <c r="BE90" i="44" s="1"/>
  <c r="BE10" i="43"/>
  <c r="BE90" i="43" s="1"/>
  <c r="BI10" i="45"/>
  <c r="BI90" i="45" s="1"/>
  <c r="BI10" i="44"/>
  <c r="BI90" i="44" s="1"/>
  <c r="BI10" i="43"/>
  <c r="BI90" i="43" s="1"/>
  <c r="BD13" i="45"/>
  <c r="BD93" i="45" s="1"/>
  <c r="BD13" i="44"/>
  <c r="BD93" i="44" s="1"/>
  <c r="BD13" i="43"/>
  <c r="BD93" i="43" s="1"/>
  <c r="BH16" i="45"/>
  <c r="BH96" i="45" s="1"/>
  <c r="BH16" i="44"/>
  <c r="BH96" i="44" s="1"/>
  <c r="BH16" i="43"/>
  <c r="BH96" i="43" s="1"/>
  <c r="AU3" i="27"/>
  <c r="AU35" i="27" s="1"/>
  <c r="AV3" i="27"/>
  <c r="AV35" i="27" s="1"/>
  <c r="AW3" i="27"/>
  <c r="AW35" i="27" s="1"/>
  <c r="AU4" i="27"/>
  <c r="AU18" i="27" s="1"/>
  <c r="AV4" i="27"/>
  <c r="AV18" i="27" s="1"/>
  <c r="AW4" i="27"/>
  <c r="AW36" i="27" s="1"/>
  <c r="J3" i="32"/>
  <c r="J3" i="35" s="1"/>
  <c r="J4" i="32"/>
  <c r="J18" i="32" s="1"/>
  <c r="H3" i="32"/>
  <c r="H17" i="32" s="1"/>
  <c r="I3" i="32"/>
  <c r="I17" i="32" s="1"/>
  <c r="H4" i="32"/>
  <c r="H11" i="32" s="1"/>
  <c r="I4" i="32"/>
  <c r="I18" i="32" s="1"/>
  <c r="I6" i="32"/>
  <c r="I13" i="32" s="1"/>
  <c r="I6" i="35" s="1"/>
  <c r="AV6" i="27"/>
  <c r="AV20" i="27" s="1"/>
  <c r="AV38" i="27" s="1"/>
  <c r="AL7" i="28" s="1"/>
  <c r="AV9" i="27"/>
  <c r="AV23" i="27" s="1"/>
  <c r="AV41" i="27" s="1"/>
  <c r="AL10" i="28" s="1"/>
  <c r="AV12" i="27"/>
  <c r="AV26" i="27" s="1"/>
  <c r="AV44" i="27" s="1"/>
  <c r="AL13" i="28" s="1"/>
  <c r="AV7" i="27"/>
  <c r="AV21" i="27" s="1"/>
  <c r="AV39" i="27" s="1"/>
  <c r="AL8" i="28" s="1"/>
  <c r="I7" i="32"/>
  <c r="I14" i="32" s="1"/>
  <c r="I28" i="32" s="1"/>
  <c r="AW6" i="27"/>
  <c r="AW20" i="27" s="1"/>
  <c r="AW38" i="27" s="1"/>
  <c r="J6" i="32"/>
  <c r="J13" i="32" s="1"/>
  <c r="H6" i="32"/>
  <c r="H13" i="32" s="1"/>
  <c r="H27" i="32" s="1"/>
  <c r="AU6" i="27"/>
  <c r="AU20" i="27" s="1"/>
  <c r="AU38" i="27" s="1"/>
  <c r="AK7" i="28" s="1"/>
  <c r="AV10" i="27"/>
  <c r="AV24" i="27" s="1"/>
  <c r="AV42" i="27" s="1"/>
  <c r="AL11" i="28" s="1"/>
  <c r="AV13" i="27"/>
  <c r="AV27" i="27" s="1"/>
  <c r="AV45" i="27" s="1"/>
  <c r="AL14" i="28" s="1"/>
  <c r="G3" i="32"/>
  <c r="G17" i="32" s="1"/>
  <c r="G4" i="32"/>
  <c r="G11" i="32" s="1"/>
  <c r="AJ4" i="28"/>
  <c r="AK4" i="28"/>
  <c r="AL4" i="28"/>
  <c r="AJ5" i="28"/>
  <c r="AK5" i="28"/>
  <c r="AL5" i="28"/>
  <c r="AT3" i="27"/>
  <c r="AT17" i="27" s="1"/>
  <c r="AT4" i="27"/>
  <c r="AT36" i="27" s="1"/>
  <c r="BS12" i="45"/>
  <c r="BS92" i="45" s="1"/>
  <c r="BL12" i="45"/>
  <c r="CE21" i="45"/>
  <c r="CE101" i="45" s="1"/>
  <c r="BU21" i="45"/>
  <c r="BU101" i="45" s="1"/>
  <c r="BO21" i="45"/>
  <c r="BO101" i="45" s="1"/>
  <c r="BT25" i="45"/>
  <c r="BT105" i="45" s="1"/>
  <c r="BV23" i="45"/>
  <c r="BV103" i="45" s="1"/>
  <c r="BS25" i="45"/>
  <c r="BS105" i="45" s="1"/>
  <c r="BM23" i="45"/>
  <c r="BM103" i="45" s="1"/>
  <c r="BP25" i="45"/>
  <c r="BP105" i="45" s="1"/>
  <c r="BL25" i="45"/>
  <c r="BL105" i="45" s="1"/>
  <c r="CE23" i="45"/>
  <c r="CE103" i="45" s="1"/>
  <c r="BX23" i="45"/>
  <c r="BX103" i="45" s="1"/>
  <c r="BU23" i="45"/>
  <c r="BU103" i="45" s="1"/>
  <c r="BQ23" i="45"/>
  <c r="BQ103" i="45" s="1"/>
  <c r="BO23" i="45"/>
  <c r="CD21" i="45"/>
  <c r="CD101" i="45" s="1"/>
  <c r="BW21" i="45"/>
  <c r="BW101" i="45" s="1"/>
  <c r="BT21" i="45"/>
  <c r="BT101" i="45" s="1"/>
  <c r="BN21" i="45"/>
  <c r="BN101" i="45" s="1"/>
  <c r="BV25" i="45"/>
  <c r="BV105" i="45" s="1"/>
  <c r="BX21" i="45"/>
  <c r="BX101" i="45" s="1"/>
  <c r="CD25" i="45"/>
  <c r="CD105" i="45" s="1"/>
  <c r="BN25" i="45"/>
  <c r="BN105" i="45" s="1"/>
  <c r="BV21" i="45"/>
  <c r="BV101" i="45" s="1"/>
  <c r="BS21" i="45"/>
  <c r="BS101" i="45" s="1"/>
  <c r="BM21" i="45"/>
  <c r="BM101" i="45" s="1"/>
  <c r="BP23" i="45"/>
  <c r="BP103" i="45" s="1"/>
  <c r="BL23" i="45"/>
  <c r="BL62" i="45" s="1"/>
  <c r="CE25" i="45"/>
  <c r="CE105" i="45" s="1"/>
  <c r="BX25" i="45"/>
  <c r="BX105" i="45" s="1"/>
  <c r="BU12" i="45"/>
  <c r="BU92" i="45" s="1"/>
  <c r="BQ12" i="45"/>
  <c r="BQ92" i="45" s="1"/>
  <c r="BO25" i="45"/>
  <c r="CD23" i="45"/>
  <c r="CD103" i="45" s="1"/>
  <c r="BW12" i="45"/>
  <c r="BW92" i="45" s="1"/>
  <c r="BT12" i="45"/>
  <c r="BT92" i="45" s="1"/>
  <c r="BN12" i="45"/>
  <c r="BM25" i="45"/>
  <c r="BM105" i="45" s="1"/>
  <c r="BP12" i="45"/>
  <c r="BP92" i="45" s="1"/>
  <c r="BQ21" i="45"/>
  <c r="BQ101" i="45" s="1"/>
  <c r="BW25" i="45"/>
  <c r="BW105" i="45" s="1"/>
  <c r="BV12" i="45"/>
  <c r="BV92" i="45" s="1"/>
  <c r="BS23" i="45"/>
  <c r="BS103" i="45" s="1"/>
  <c r="BM12" i="45"/>
  <c r="BM92" i="45" s="1"/>
  <c r="BP21" i="45"/>
  <c r="BL21" i="45"/>
  <c r="BL101" i="45" s="1"/>
  <c r="CE12" i="45"/>
  <c r="CE92" i="45" s="1"/>
  <c r="BX12" i="45"/>
  <c r="BX92" i="45" s="1"/>
  <c r="BU25" i="45"/>
  <c r="BU105" i="45" s="1"/>
  <c r="BQ25" i="45"/>
  <c r="BQ105" i="45" s="1"/>
  <c r="BO12" i="45"/>
  <c r="BO51" i="45" s="1"/>
  <c r="CD12" i="45"/>
  <c r="CD92" i="45" s="1"/>
  <c r="BW23" i="45"/>
  <c r="BW103" i="45" s="1"/>
  <c r="BT23" i="45"/>
  <c r="BT103" i="45" s="1"/>
  <c r="BN23" i="45"/>
  <c r="BN103" i="45" s="1"/>
  <c r="BZ12" i="45"/>
  <c r="BZ92" i="45" s="1"/>
  <c r="BZ25" i="45"/>
  <c r="BZ105" i="45" s="1"/>
  <c r="BZ21" i="45"/>
  <c r="BZ101" i="45" s="1"/>
  <c r="BZ23" i="45"/>
  <c r="BZ103" i="45" s="1"/>
  <c r="BM12" i="44"/>
  <c r="BM12" i="43"/>
  <c r="BT25" i="44"/>
  <c r="BT105" i="44" s="1"/>
  <c r="BT25" i="43"/>
  <c r="BT105" i="43" s="1"/>
  <c r="CC12" i="44"/>
  <c r="CC92" i="44" s="1"/>
  <c r="CC12" i="43"/>
  <c r="CC92" i="43" s="1"/>
  <c r="BS23" i="44"/>
  <c r="BS103" i="44" s="1"/>
  <c r="BS23" i="43"/>
  <c r="BS103" i="43" s="1"/>
  <c r="BY12" i="44"/>
  <c r="BY92" i="44" s="1"/>
  <c r="BY12" i="43"/>
  <c r="BY92" i="43" s="1"/>
  <c r="BU25" i="44"/>
  <c r="BU105" i="44" s="1"/>
  <c r="BU25" i="43"/>
  <c r="BU105" i="43" s="1"/>
  <c r="BR12" i="43"/>
  <c r="BR92" i="43" s="1"/>
  <c r="BR12" i="44"/>
  <c r="BR92" i="44" s="1"/>
  <c r="BM25" i="44"/>
  <c r="BM105" i="44" s="1"/>
  <c r="BM25" i="43"/>
  <c r="BM64" i="43" s="1"/>
  <c r="BP12" i="44"/>
  <c r="BP12" i="43"/>
  <c r="BL12" i="43"/>
  <c r="BL92" i="43" s="1"/>
  <c r="BL12" i="44"/>
  <c r="BL92" i="44" s="1"/>
  <c r="CD21" i="44"/>
  <c r="CD101" i="44" s="1"/>
  <c r="CD21" i="43"/>
  <c r="CD101" i="43" s="1"/>
  <c r="BW21" i="43"/>
  <c r="BW101" i="43" s="1"/>
  <c r="BW21" i="44"/>
  <c r="BW101" i="44" s="1"/>
  <c r="BT21" i="44"/>
  <c r="BT101" i="44" s="1"/>
  <c r="BT21" i="43"/>
  <c r="BT101" i="43" s="1"/>
  <c r="BQ21" i="44"/>
  <c r="BQ101" i="44" s="1"/>
  <c r="BQ21" i="43"/>
  <c r="BQ60" i="43" s="1"/>
  <c r="BO21" i="44"/>
  <c r="BO21" i="43"/>
  <c r="CC25" i="44"/>
  <c r="CC105" i="44" s="1"/>
  <c r="CC25" i="43"/>
  <c r="CC105" i="43" s="1"/>
  <c r="BV25" i="44"/>
  <c r="BV105" i="44" s="1"/>
  <c r="BV25" i="43"/>
  <c r="BV105" i="43" s="1"/>
  <c r="BS25" i="44"/>
  <c r="BS105" i="44" s="1"/>
  <c r="BS25" i="43"/>
  <c r="BS105" i="43" s="1"/>
  <c r="BN25" i="44"/>
  <c r="BN105" i="44" s="1"/>
  <c r="BN25" i="43"/>
  <c r="BU12" i="44"/>
  <c r="BU92" i="44" s="1"/>
  <c r="BU12" i="43"/>
  <c r="BU92" i="43" s="1"/>
  <c r="BL21" i="44"/>
  <c r="BL101" i="44" s="1"/>
  <c r="BL21" i="43"/>
  <c r="CD12" i="44"/>
  <c r="CD92" i="44" s="1"/>
  <c r="CD12" i="43"/>
  <c r="CD92" i="43" s="1"/>
  <c r="BQ25" i="43"/>
  <c r="BQ105" i="43" s="1"/>
  <c r="BQ25" i="44"/>
  <c r="BY25" i="44"/>
  <c r="BY105" i="44" s="1"/>
  <c r="BY25" i="43"/>
  <c r="BY105" i="43" s="1"/>
  <c r="BM23" i="44"/>
  <c r="BM23" i="43"/>
  <c r="BL25" i="44"/>
  <c r="BL105" i="44" s="1"/>
  <c r="BL25" i="43"/>
  <c r="BL105" i="43" s="1"/>
  <c r="CD23" i="44"/>
  <c r="CD103" i="44" s="1"/>
  <c r="CD23" i="43"/>
  <c r="CD103" i="43" s="1"/>
  <c r="BQ23" i="44"/>
  <c r="BQ62" i="44" s="1"/>
  <c r="BQ23" i="43"/>
  <c r="BQ103" i="43" s="1"/>
  <c r="CC21" i="44"/>
  <c r="CC101" i="44" s="1"/>
  <c r="CC21" i="43"/>
  <c r="CC101" i="43" s="1"/>
  <c r="BS21" i="44"/>
  <c r="BS101" i="44" s="1"/>
  <c r="BS21" i="43"/>
  <c r="BS101" i="43" s="1"/>
  <c r="BY23" i="44"/>
  <c r="BY103" i="44" s="1"/>
  <c r="BY23" i="43"/>
  <c r="BY103" i="43" s="1"/>
  <c r="BR23" i="44"/>
  <c r="BR103" i="44" s="1"/>
  <c r="BR23" i="43"/>
  <c r="BR103" i="43" s="1"/>
  <c r="BP21" i="44"/>
  <c r="BP60" i="44" s="1"/>
  <c r="BP21" i="43"/>
  <c r="BW12" i="44"/>
  <c r="BW92" i="44" s="1"/>
  <c r="BW12" i="43"/>
  <c r="BW92" i="43" s="1"/>
  <c r="BO12" i="44"/>
  <c r="BO92" i="44" s="1"/>
  <c r="BO12" i="43"/>
  <c r="BV23" i="44"/>
  <c r="BV103" i="44" s="1"/>
  <c r="BV23" i="43"/>
  <c r="BV103" i="43" s="1"/>
  <c r="BN23" i="44"/>
  <c r="BN103" i="44" s="1"/>
  <c r="BN23" i="43"/>
  <c r="BU23" i="44"/>
  <c r="BU103" i="44" s="1"/>
  <c r="BU23" i="43"/>
  <c r="BU103" i="43" s="1"/>
  <c r="BR25" i="44"/>
  <c r="BR105" i="44" s="1"/>
  <c r="BR25" i="43"/>
  <c r="BR105" i="43" s="1"/>
  <c r="BP25" i="44"/>
  <c r="BP105" i="44" s="1"/>
  <c r="BP25" i="43"/>
  <c r="BP105" i="43" s="1"/>
  <c r="BW23" i="44"/>
  <c r="BW103" i="44" s="1"/>
  <c r="BW23" i="43"/>
  <c r="BW103" i="43" s="1"/>
  <c r="BT23" i="44"/>
  <c r="BT103" i="44" s="1"/>
  <c r="BT23" i="43"/>
  <c r="BT103" i="43" s="1"/>
  <c r="BO23" i="44"/>
  <c r="BO103" i="44" s="1"/>
  <c r="BO23" i="43"/>
  <c r="BV21" i="44"/>
  <c r="BV101" i="44" s="1"/>
  <c r="BV21" i="43"/>
  <c r="BV101" i="43" s="1"/>
  <c r="BN21" i="44"/>
  <c r="BN101" i="44" s="1"/>
  <c r="BN21" i="43"/>
  <c r="BN101" i="43" s="1"/>
  <c r="BY21" i="44"/>
  <c r="BY101" i="44" s="1"/>
  <c r="BY21" i="43"/>
  <c r="BY101" i="43" s="1"/>
  <c r="BU21" i="44"/>
  <c r="BU101" i="44" s="1"/>
  <c r="BU21" i="43"/>
  <c r="BU101" i="43" s="1"/>
  <c r="BR21" i="44"/>
  <c r="BR101" i="44" s="1"/>
  <c r="BR21" i="43"/>
  <c r="BR101" i="43" s="1"/>
  <c r="BM21" i="44"/>
  <c r="BM101" i="44" s="1"/>
  <c r="BM21" i="43"/>
  <c r="BM101" i="43" s="1"/>
  <c r="BP23" i="44"/>
  <c r="BP23" i="43"/>
  <c r="BP103" i="43" s="1"/>
  <c r="BL23" i="44"/>
  <c r="BL103" i="44" s="1"/>
  <c r="BL23" i="43"/>
  <c r="CD25" i="44"/>
  <c r="CD105" i="44" s="1"/>
  <c r="CD25" i="43"/>
  <c r="CD105" i="43" s="1"/>
  <c r="BW25" i="44"/>
  <c r="BW105" i="44" s="1"/>
  <c r="BW25" i="43"/>
  <c r="BW105" i="43" s="1"/>
  <c r="BT12" i="44"/>
  <c r="BT92" i="44" s="1"/>
  <c r="BT12" i="43"/>
  <c r="BT92" i="43" s="1"/>
  <c r="BQ12" i="44"/>
  <c r="BQ92" i="44" s="1"/>
  <c r="BQ12" i="43"/>
  <c r="BQ92" i="43" s="1"/>
  <c r="BO25" i="44"/>
  <c r="BO105" i="44" s="1"/>
  <c r="BO25" i="43"/>
  <c r="BO105" i="43" s="1"/>
  <c r="CC23" i="44"/>
  <c r="CC103" i="44" s="1"/>
  <c r="CC23" i="43"/>
  <c r="CC103" i="43" s="1"/>
  <c r="BV12" i="44"/>
  <c r="BV92" i="44" s="1"/>
  <c r="BV12" i="43"/>
  <c r="BV92" i="43" s="1"/>
  <c r="BS12" i="44"/>
  <c r="BS92" i="44" s="1"/>
  <c r="BS12" i="43"/>
  <c r="BS92" i="43" s="1"/>
  <c r="BN12" i="44"/>
  <c r="BN92" i="44" s="1"/>
  <c r="BN12" i="43"/>
  <c r="BN92" i="43" s="1"/>
  <c r="BF25" i="45"/>
  <c r="BF105" i="45" s="1"/>
  <c r="BF25" i="44"/>
  <c r="BF105" i="44" s="1"/>
  <c r="BF25" i="43"/>
  <c r="BF105" i="43" s="1"/>
  <c r="AV12" i="45"/>
  <c r="AV92" i="45" s="1"/>
  <c r="AV12" i="43"/>
  <c r="AV92" i="43" s="1"/>
  <c r="AV12" i="44"/>
  <c r="AV92" i="44" s="1"/>
  <c r="AZ21" i="45"/>
  <c r="AZ101" i="45" s="1"/>
  <c r="AZ21" i="44"/>
  <c r="AZ101" i="44" s="1"/>
  <c r="AZ21" i="43"/>
  <c r="AZ101" i="43" s="1"/>
  <c r="AQ23" i="45"/>
  <c r="AQ103" i="45" s="1"/>
  <c r="AQ23" i="44"/>
  <c r="AQ103" i="44" s="1"/>
  <c r="AQ23" i="43"/>
  <c r="AQ103" i="43" s="1"/>
  <c r="AT25" i="45"/>
  <c r="AT105" i="45" s="1"/>
  <c r="AT25" i="44"/>
  <c r="AT105" i="44" s="1"/>
  <c r="AT25" i="43"/>
  <c r="AT105" i="43" s="1"/>
  <c r="BF23" i="45"/>
  <c r="BF103" i="45" s="1"/>
  <c r="BF23" i="44"/>
  <c r="BF103" i="44" s="1"/>
  <c r="BF23" i="43"/>
  <c r="BF103" i="43" s="1"/>
  <c r="AW25" i="45"/>
  <c r="AW105" i="45" s="1"/>
  <c r="AW25" i="44"/>
  <c r="AW105" i="44" s="1"/>
  <c r="AW25" i="43"/>
  <c r="AW105" i="43" s="1"/>
  <c r="AS23" i="45"/>
  <c r="AS103" i="45" s="1"/>
  <c r="AS23" i="44"/>
  <c r="AS103" i="44" s="1"/>
  <c r="AS23" i="43"/>
  <c r="AS103" i="43" s="1"/>
  <c r="AV25" i="45"/>
  <c r="AV105" i="45" s="1"/>
  <c r="AV25" i="43"/>
  <c r="AV105" i="43" s="1"/>
  <c r="AV25" i="44"/>
  <c r="AV105" i="44" s="1"/>
  <c r="AR25" i="45"/>
  <c r="AR105" i="45" s="1"/>
  <c r="AR25" i="44"/>
  <c r="AR105" i="44" s="1"/>
  <c r="AR25" i="43"/>
  <c r="AR105" i="43" s="1"/>
  <c r="BK23" i="45"/>
  <c r="BK103" i="45" s="1"/>
  <c r="BK23" i="43"/>
  <c r="BK103" i="43" s="1"/>
  <c r="BK23" i="44"/>
  <c r="BK103" i="44" s="1"/>
  <c r="AZ23" i="45"/>
  <c r="AZ103" i="45" s="1"/>
  <c r="AZ23" i="43"/>
  <c r="AZ103" i="43" s="1"/>
  <c r="AZ23" i="44"/>
  <c r="AZ103" i="44" s="1"/>
  <c r="AY23" i="45"/>
  <c r="AY103" i="45" s="1"/>
  <c r="AY23" i="43"/>
  <c r="AY103" i="43" s="1"/>
  <c r="AY23" i="44"/>
  <c r="AY103" i="44" s="1"/>
  <c r="AU23" i="45"/>
  <c r="AU103" i="45" s="1"/>
  <c r="AU23" i="43"/>
  <c r="AU103" i="43" s="1"/>
  <c r="AU23" i="44"/>
  <c r="AU103" i="44" s="1"/>
  <c r="AQ21" i="45"/>
  <c r="AQ101" i="45" s="1"/>
  <c r="AQ21" i="44"/>
  <c r="AQ101" i="44" s="1"/>
  <c r="AQ21" i="43"/>
  <c r="AQ101" i="43" s="1"/>
  <c r="BG21" i="45"/>
  <c r="BG101" i="45" s="1"/>
  <c r="BG21" i="44"/>
  <c r="BG101" i="44" s="1"/>
  <c r="BG21" i="43"/>
  <c r="BG101" i="43" s="1"/>
  <c r="AX21" i="45"/>
  <c r="AX101" i="45" s="1"/>
  <c r="AX21" i="44"/>
  <c r="AX101" i="44" s="1"/>
  <c r="AX21" i="43"/>
  <c r="AX101" i="43" s="1"/>
  <c r="AT21" i="45"/>
  <c r="AT101" i="45" s="1"/>
  <c r="AT21" i="44"/>
  <c r="AT101" i="44" s="1"/>
  <c r="AT21" i="43"/>
  <c r="AT101" i="43" s="1"/>
  <c r="AS25" i="45"/>
  <c r="AS105" i="45" s="1"/>
  <c r="AS25" i="44"/>
  <c r="AS105" i="44" s="1"/>
  <c r="AS25" i="43"/>
  <c r="AS105" i="43" s="1"/>
  <c r="BK21" i="45"/>
  <c r="BK101" i="45" s="1"/>
  <c r="BK21" i="43"/>
  <c r="BK101" i="43" s="1"/>
  <c r="BK21" i="44"/>
  <c r="BK101" i="44" s="1"/>
  <c r="AY21" i="45"/>
  <c r="AY101" i="45" s="1"/>
  <c r="AY21" i="43"/>
  <c r="AY101" i="43" s="1"/>
  <c r="AY21" i="44"/>
  <c r="AY101" i="44" s="1"/>
  <c r="AX25" i="45"/>
  <c r="AX105" i="45" s="1"/>
  <c r="AX25" i="44"/>
  <c r="AX105" i="44" s="1"/>
  <c r="AX25" i="43"/>
  <c r="AX105" i="43" s="1"/>
  <c r="BF21" i="45"/>
  <c r="BF101" i="45" s="1"/>
  <c r="BF21" i="44"/>
  <c r="BF101" i="44" s="1"/>
  <c r="BF21" i="43"/>
  <c r="BF101" i="43" s="1"/>
  <c r="AW21" i="45"/>
  <c r="AW101" i="45" s="1"/>
  <c r="AW21" i="44"/>
  <c r="AW101" i="44" s="1"/>
  <c r="AW21" i="43"/>
  <c r="AW101" i="43" s="1"/>
  <c r="AS21" i="45"/>
  <c r="AS101" i="45" s="1"/>
  <c r="AS21" i="44"/>
  <c r="AS101" i="44" s="1"/>
  <c r="AS21" i="43"/>
  <c r="AS101" i="43" s="1"/>
  <c r="AV21" i="45"/>
  <c r="AV101" i="45" s="1"/>
  <c r="AV21" i="44"/>
  <c r="AV101" i="44" s="1"/>
  <c r="AV21" i="43"/>
  <c r="AV101" i="43" s="1"/>
  <c r="AR23" i="45"/>
  <c r="AR103" i="45" s="1"/>
  <c r="AR23" i="44"/>
  <c r="AR103" i="44" s="1"/>
  <c r="AR23" i="43"/>
  <c r="AR103" i="43" s="1"/>
  <c r="BK12" i="45"/>
  <c r="BK92" i="45" s="1"/>
  <c r="BK12" i="44"/>
  <c r="BK92" i="44" s="1"/>
  <c r="BK12" i="43"/>
  <c r="BK92" i="43" s="1"/>
  <c r="AZ25" i="45"/>
  <c r="AZ105" i="45" s="1"/>
  <c r="AZ25" i="43"/>
  <c r="AZ105" i="43" s="1"/>
  <c r="AZ25" i="44"/>
  <c r="AZ105" i="44" s="1"/>
  <c r="AY12" i="45"/>
  <c r="AY92" i="45" s="1"/>
  <c r="AY12" i="44"/>
  <c r="AY92" i="44" s="1"/>
  <c r="AY12" i="43"/>
  <c r="AY92" i="43" s="1"/>
  <c r="AU12" i="45"/>
  <c r="AU92" i="45" s="1"/>
  <c r="AU12" i="44"/>
  <c r="AU92" i="44" s="1"/>
  <c r="AU12" i="43"/>
  <c r="AU92" i="43" s="1"/>
  <c r="AQ25" i="45"/>
  <c r="AQ105" i="45" s="1"/>
  <c r="AQ25" i="44"/>
  <c r="AQ105" i="44" s="1"/>
  <c r="AQ25" i="43"/>
  <c r="AQ105" i="43" s="1"/>
  <c r="BG12" i="45"/>
  <c r="BG92" i="45" s="1"/>
  <c r="BG12" i="44"/>
  <c r="BG92" i="44" s="1"/>
  <c r="BG12" i="43"/>
  <c r="BG92" i="43" s="1"/>
  <c r="AX12" i="45"/>
  <c r="AX92" i="45" s="1"/>
  <c r="AX12" i="44"/>
  <c r="AX92" i="44" s="1"/>
  <c r="AX12" i="43"/>
  <c r="AX92" i="43" s="1"/>
  <c r="AT12" i="45"/>
  <c r="AT92" i="45" s="1"/>
  <c r="AT12" i="44"/>
  <c r="AT92" i="44" s="1"/>
  <c r="AT12" i="43"/>
  <c r="AT92" i="43" s="1"/>
  <c r="AW12" i="45"/>
  <c r="AW92" i="45" s="1"/>
  <c r="AW12" i="44"/>
  <c r="AW92" i="44" s="1"/>
  <c r="AW12" i="43"/>
  <c r="AW92" i="43" s="1"/>
  <c r="AR12" i="45"/>
  <c r="AR92" i="45" s="1"/>
  <c r="AR12" i="43"/>
  <c r="AR92" i="43" s="1"/>
  <c r="AR12" i="44"/>
  <c r="AR92" i="44" s="1"/>
  <c r="AU21" i="45"/>
  <c r="AU101" i="45" s="1"/>
  <c r="AU21" i="43"/>
  <c r="AU101" i="43" s="1"/>
  <c r="AU21" i="44"/>
  <c r="AU101" i="44" s="1"/>
  <c r="BG25" i="45"/>
  <c r="BG105" i="45" s="1"/>
  <c r="BG25" i="44"/>
  <c r="BG105" i="44" s="1"/>
  <c r="BG25" i="43"/>
  <c r="BG105" i="43" s="1"/>
  <c r="BF12" i="45"/>
  <c r="BF92" i="45" s="1"/>
  <c r="BF12" i="44"/>
  <c r="BF92" i="44" s="1"/>
  <c r="BF12" i="43"/>
  <c r="BF92" i="43" s="1"/>
  <c r="AW23" i="45"/>
  <c r="AW103" i="45" s="1"/>
  <c r="AW23" i="44"/>
  <c r="AW103" i="44" s="1"/>
  <c r="AW23" i="43"/>
  <c r="AW103" i="43" s="1"/>
  <c r="AS12" i="45"/>
  <c r="AS92" i="45" s="1"/>
  <c r="AS12" i="44"/>
  <c r="AS92" i="44" s="1"/>
  <c r="AS12" i="43"/>
  <c r="AS92" i="43" s="1"/>
  <c r="AV23" i="45"/>
  <c r="AV103" i="45" s="1"/>
  <c r="AV23" i="43"/>
  <c r="AV103" i="43" s="1"/>
  <c r="AV23" i="44"/>
  <c r="AV103" i="44" s="1"/>
  <c r="AR21" i="45"/>
  <c r="AR101" i="45" s="1"/>
  <c r="AR21" i="44"/>
  <c r="AR101" i="44" s="1"/>
  <c r="AR21" i="43"/>
  <c r="AR101" i="43" s="1"/>
  <c r="BK25" i="45"/>
  <c r="BK105" i="45" s="1"/>
  <c r="BK25" i="43"/>
  <c r="BK105" i="43" s="1"/>
  <c r="BK25" i="44"/>
  <c r="BK105" i="44" s="1"/>
  <c r="AZ12" i="45"/>
  <c r="AZ92" i="45" s="1"/>
  <c r="AZ12" i="44"/>
  <c r="AZ92" i="44" s="1"/>
  <c r="AZ12" i="43"/>
  <c r="AZ92" i="43" s="1"/>
  <c r="AY25" i="45"/>
  <c r="AY105" i="45" s="1"/>
  <c r="AY25" i="43"/>
  <c r="AY105" i="43" s="1"/>
  <c r="AY25" i="44"/>
  <c r="AY105" i="44" s="1"/>
  <c r="AU25" i="45"/>
  <c r="AU105" i="45" s="1"/>
  <c r="AU25" i="43"/>
  <c r="AU105" i="43" s="1"/>
  <c r="AU25" i="44"/>
  <c r="AU105" i="44" s="1"/>
  <c r="AQ12" i="45"/>
  <c r="AQ92" i="45" s="1"/>
  <c r="AQ12" i="44"/>
  <c r="AQ92" i="44" s="1"/>
  <c r="AQ12" i="43"/>
  <c r="AQ92" i="43" s="1"/>
  <c r="BG23" i="45"/>
  <c r="BG103" i="45" s="1"/>
  <c r="BG23" i="44"/>
  <c r="BG103" i="44" s="1"/>
  <c r="BG23" i="43"/>
  <c r="BG103" i="43" s="1"/>
  <c r="AX23" i="45"/>
  <c r="AX103" i="45" s="1"/>
  <c r="AX23" i="44"/>
  <c r="AX103" i="44" s="1"/>
  <c r="AX23" i="43"/>
  <c r="AX103" i="43" s="1"/>
  <c r="AT23" i="44"/>
  <c r="AT103" i="44" s="1"/>
  <c r="AT23" i="45"/>
  <c r="AT103" i="45" s="1"/>
  <c r="AT23" i="43"/>
  <c r="AT103" i="43" s="1"/>
  <c r="AY9" i="45"/>
  <c r="AY89" i="45" s="1"/>
  <c r="AY9" i="44"/>
  <c r="AY89" i="44" s="1"/>
  <c r="AY9" i="43"/>
  <c r="AY89" i="43" s="1"/>
  <c r="AY18" i="45"/>
  <c r="AY18" i="44"/>
  <c r="AY19" i="44" s="1"/>
  <c r="AY99" i="44" s="1"/>
  <c r="AY18" i="43"/>
  <c r="AY19" i="43" s="1"/>
  <c r="AY99" i="43" s="1"/>
  <c r="AY7" i="45"/>
  <c r="AY87" i="45" s="1"/>
  <c r="AY7" i="44"/>
  <c r="AY87" i="44" s="1"/>
  <c r="AY7" i="43"/>
  <c r="AY87" i="43" s="1"/>
  <c r="AY15" i="45"/>
  <c r="AY95" i="45" s="1"/>
  <c r="AY15" i="44"/>
  <c r="AY95" i="44" s="1"/>
  <c r="AY15" i="43"/>
  <c r="AY95" i="43" s="1"/>
  <c r="AY13" i="45"/>
  <c r="AY93" i="45" s="1"/>
  <c r="AY13" i="44"/>
  <c r="AY93" i="44" s="1"/>
  <c r="AY13" i="43"/>
  <c r="AY93" i="43" s="1"/>
  <c r="AY10" i="45"/>
  <c r="AY90" i="45" s="1"/>
  <c r="AY10" i="44"/>
  <c r="AY90" i="44" s="1"/>
  <c r="AY10" i="43"/>
  <c r="AY90" i="43" s="1"/>
  <c r="AY16" i="45"/>
  <c r="AY96" i="45" s="1"/>
  <c r="AY16" i="44"/>
  <c r="AY96" i="44" s="1"/>
  <c r="AY16" i="43"/>
  <c r="AY96" i="43" s="1"/>
  <c r="E3" i="32"/>
  <c r="E3" i="35" s="1"/>
  <c r="F3" i="32"/>
  <c r="F10" i="32" s="1"/>
  <c r="F25" i="32" s="1"/>
  <c r="E4" i="32"/>
  <c r="E18" i="32" s="1"/>
  <c r="F4" i="32"/>
  <c r="AR3" i="27"/>
  <c r="AR35" i="27" s="1"/>
  <c r="AS3" i="27"/>
  <c r="AS35" i="27" s="1"/>
  <c r="AR4" i="27"/>
  <c r="AS4" i="27"/>
  <c r="D6" i="32"/>
  <c r="D6" i="35" s="1"/>
  <c r="G6" i="32"/>
  <c r="G13" i="32" s="1"/>
  <c r="G27" i="32" s="1"/>
  <c r="AT6" i="27"/>
  <c r="AT20" i="27" s="1"/>
  <c r="AT38" i="27" s="1"/>
  <c r="AJ7" i="28" s="1"/>
  <c r="F6" i="32"/>
  <c r="AS6" i="27"/>
  <c r="AS20" i="27" s="1"/>
  <c r="AS38" i="27" s="1"/>
  <c r="AI7" i="28" s="1"/>
  <c r="E6" i="32"/>
  <c r="E13" i="32" s="1"/>
  <c r="E27" i="32" s="1"/>
  <c r="AR6" i="27"/>
  <c r="AR20" i="27" s="1"/>
  <c r="AR38" i="27" s="1"/>
  <c r="AH7" i="28" s="1"/>
  <c r="D3" i="32"/>
  <c r="D17" i="32" s="1"/>
  <c r="D4" i="32"/>
  <c r="D4" i="35" s="1"/>
  <c r="D4" i="34"/>
  <c r="E4" i="34"/>
  <c r="F4" i="34"/>
  <c r="G4" i="34"/>
  <c r="H4" i="34"/>
  <c r="I4" i="34"/>
  <c r="D5" i="34"/>
  <c r="E5" i="34"/>
  <c r="F5" i="34"/>
  <c r="G5" i="34"/>
  <c r="H5" i="34"/>
  <c r="I5" i="34"/>
  <c r="AG4" i="28"/>
  <c r="AH4" i="28"/>
  <c r="AI4" i="28"/>
  <c r="AG5" i="28"/>
  <c r="AH5" i="28"/>
  <c r="AI5" i="28"/>
  <c r="AQ3" i="27"/>
  <c r="AQ35" i="27" s="1"/>
  <c r="AQ4" i="27"/>
  <c r="AQ36" i="27" s="1"/>
  <c r="BN9" i="45"/>
  <c r="BN89" i="45" s="1"/>
  <c r="BN7" i="45"/>
  <c r="BN15" i="45"/>
  <c r="BN95" i="45" s="1"/>
  <c r="BN18" i="45"/>
  <c r="BN57" i="45" s="1"/>
  <c r="BN9" i="44"/>
  <c r="BN89" i="44" s="1"/>
  <c r="BN9" i="43"/>
  <c r="BN7" i="44"/>
  <c r="BN87" i="44" s="1"/>
  <c r="BN7" i="43"/>
  <c r="BN40" i="43" s="1"/>
  <c r="BN15" i="44"/>
  <c r="BN95" i="44" s="1"/>
  <c r="BN15" i="43"/>
  <c r="BN18" i="44"/>
  <c r="BN18" i="43"/>
  <c r="BN57" i="43" s="1"/>
  <c r="C4" i="34"/>
  <c r="C5" i="34"/>
  <c r="C4" i="32"/>
  <c r="C3" i="32"/>
  <c r="C3" i="35" s="1"/>
  <c r="BN10" i="45"/>
  <c r="BN90" i="45" s="1"/>
  <c r="BN16" i="45"/>
  <c r="BN96" i="45" s="1"/>
  <c r="BN13" i="45"/>
  <c r="BN52" i="45" s="1"/>
  <c r="BN10" i="44"/>
  <c r="BN90" i="44" s="1"/>
  <c r="BN10" i="43"/>
  <c r="BN46" i="43" s="1"/>
  <c r="BN16" i="44"/>
  <c r="BN96" i="44" s="1"/>
  <c r="BN16" i="43"/>
  <c r="BN55" i="43" s="1"/>
  <c r="BN13" i="44"/>
  <c r="BN93" i="44" s="1"/>
  <c r="BN13" i="43"/>
  <c r="BN93" i="43" s="1"/>
  <c r="AO9" i="45"/>
  <c r="AO89" i="45" s="1"/>
  <c r="AO9" i="44"/>
  <c r="AO89" i="44" s="1"/>
  <c r="AO9" i="43"/>
  <c r="AO89" i="43" s="1"/>
  <c r="AO18" i="45"/>
  <c r="AO98" i="45" s="1"/>
  <c r="AO18" i="44"/>
  <c r="AO98" i="44" s="1"/>
  <c r="AO18" i="43"/>
  <c r="AO98" i="43" s="1"/>
  <c r="AZ9" i="45"/>
  <c r="AZ89" i="45" s="1"/>
  <c r="AZ9" i="44"/>
  <c r="AZ89" i="44" s="1"/>
  <c r="AZ9" i="43"/>
  <c r="AZ89" i="43" s="1"/>
  <c r="AO7" i="45"/>
  <c r="AO87" i="45" s="1"/>
  <c r="AO7" i="44"/>
  <c r="AO87" i="44" s="1"/>
  <c r="AO7" i="43"/>
  <c r="AO87" i="43" s="1"/>
  <c r="AO12" i="45"/>
  <c r="AO92" i="45" s="1"/>
  <c r="AO12" i="44"/>
  <c r="AO92" i="44" s="1"/>
  <c r="AO12" i="43"/>
  <c r="AO92" i="43" s="1"/>
  <c r="AO15" i="45"/>
  <c r="AO95" i="45" s="1"/>
  <c r="AO15" i="44"/>
  <c r="AO95" i="44" s="1"/>
  <c r="AO15" i="43"/>
  <c r="AO95" i="43" s="1"/>
  <c r="AO25" i="45"/>
  <c r="AO105" i="45" s="1"/>
  <c r="AO25" i="44"/>
  <c r="AO105" i="44" s="1"/>
  <c r="AO25" i="43"/>
  <c r="AO105" i="43" s="1"/>
  <c r="AZ15" i="45"/>
  <c r="AZ95" i="45" s="1"/>
  <c r="AZ15" i="43"/>
  <c r="AZ95" i="43" s="1"/>
  <c r="AZ15" i="44"/>
  <c r="AZ95" i="44" s="1"/>
  <c r="AZ7" i="45"/>
  <c r="AZ87" i="45" s="1"/>
  <c r="AZ7" i="44"/>
  <c r="AZ87" i="44" s="1"/>
  <c r="AZ7" i="43"/>
  <c r="AZ87" i="43" s="1"/>
  <c r="AO21" i="45"/>
  <c r="AO101" i="45" s="1"/>
  <c r="AO21" i="44"/>
  <c r="AO101" i="44" s="1"/>
  <c r="AO21" i="43"/>
  <c r="AO101" i="43" s="1"/>
  <c r="AO23" i="45"/>
  <c r="AO103" i="45" s="1"/>
  <c r="AO23" i="44"/>
  <c r="AO103" i="44" s="1"/>
  <c r="AO23" i="43"/>
  <c r="AO103" i="43" s="1"/>
  <c r="AZ18" i="45"/>
  <c r="AZ98" i="45" s="1"/>
  <c r="AZ18" i="43"/>
  <c r="AZ98" i="43" s="1"/>
  <c r="AZ18" i="44"/>
  <c r="AZ98" i="44" s="1"/>
  <c r="AT9" i="27"/>
  <c r="AT23" i="27" s="1"/>
  <c r="AT41" i="27" s="1"/>
  <c r="AJ10" i="28" s="1"/>
  <c r="G7" i="32"/>
  <c r="G14" i="32" s="1"/>
  <c r="G7" i="35" s="1"/>
  <c r="AT7" i="27"/>
  <c r="AT21" i="27" s="1"/>
  <c r="AT39" i="27" s="1"/>
  <c r="AJ8" i="28" s="1"/>
  <c r="AT12" i="27"/>
  <c r="AT26" i="27" s="1"/>
  <c r="AT44" i="27" s="1"/>
  <c r="AJ13" i="28" s="1"/>
  <c r="AZ16" i="45"/>
  <c r="AZ96" i="45" s="1"/>
  <c r="AZ16" i="43"/>
  <c r="AZ96" i="43" s="1"/>
  <c r="AZ16" i="44"/>
  <c r="AZ96" i="44" s="1"/>
  <c r="AO13" i="45"/>
  <c r="AO93" i="45" s="1"/>
  <c r="AO13" i="43"/>
  <c r="AO93" i="43" s="1"/>
  <c r="AO13" i="44"/>
  <c r="AO93" i="44" s="1"/>
  <c r="AO16" i="45"/>
  <c r="AO96" i="45" s="1"/>
  <c r="AO16" i="43"/>
  <c r="AO96" i="43" s="1"/>
  <c r="AO16" i="44"/>
  <c r="AO96" i="44" s="1"/>
  <c r="AO10" i="45"/>
  <c r="AO90" i="45" s="1"/>
  <c r="AO10" i="44"/>
  <c r="AO90" i="44" s="1"/>
  <c r="AO10" i="43"/>
  <c r="AO90" i="43" s="1"/>
  <c r="AZ10" i="45"/>
  <c r="AZ90" i="45" s="1"/>
  <c r="AZ10" i="44"/>
  <c r="AZ90" i="44" s="1"/>
  <c r="AZ10" i="43"/>
  <c r="AZ90" i="43" s="1"/>
  <c r="AZ13" i="45"/>
  <c r="AZ93" i="45" s="1"/>
  <c r="AZ13" i="43"/>
  <c r="AZ93" i="43" s="1"/>
  <c r="AZ13" i="44"/>
  <c r="AZ93" i="44" s="1"/>
  <c r="AT10" i="27"/>
  <c r="AT24" i="27" s="1"/>
  <c r="AT42" i="27" s="1"/>
  <c r="AJ11" i="28" s="1"/>
  <c r="AT13" i="27"/>
  <c r="AT27" i="27" s="1"/>
  <c r="AT45" i="27" s="1"/>
  <c r="AJ14" i="28" s="1"/>
  <c r="B4" i="35"/>
  <c r="B3" i="35"/>
  <c r="B5" i="34"/>
  <c r="B4" i="34"/>
  <c r="D15" i="34"/>
  <c r="H15" i="34"/>
  <c r="D12" i="34"/>
  <c r="H12" i="34"/>
  <c r="C14" i="34"/>
  <c r="E14" i="34"/>
  <c r="F15" i="35"/>
  <c r="B15" i="35"/>
  <c r="I14" i="35"/>
  <c r="G14" i="35"/>
  <c r="E14" i="35"/>
  <c r="C14" i="35"/>
  <c r="A14" i="35"/>
  <c r="I13" i="35"/>
  <c r="H13" i="35"/>
  <c r="G13" i="35"/>
  <c r="F13" i="35"/>
  <c r="E13" i="35"/>
  <c r="D13" i="35"/>
  <c r="C13" i="35"/>
  <c r="B13" i="35"/>
  <c r="A13" i="35"/>
  <c r="A15" i="35"/>
  <c r="F14" i="35"/>
  <c r="B14" i="35"/>
  <c r="I12" i="35"/>
  <c r="H12" i="35"/>
  <c r="G12" i="35"/>
  <c r="F12" i="35"/>
  <c r="E12" i="35"/>
  <c r="D12" i="35"/>
  <c r="C12" i="35"/>
  <c r="B12" i="35"/>
  <c r="H14" i="34"/>
  <c r="D14" i="34"/>
  <c r="I13" i="34"/>
  <c r="H13" i="34"/>
  <c r="G13" i="34"/>
  <c r="F13" i="34"/>
  <c r="E13" i="34"/>
  <c r="D13" i="34"/>
  <c r="C13" i="34"/>
  <c r="B13" i="34"/>
  <c r="A13" i="34"/>
  <c r="I14" i="34"/>
  <c r="F14" i="34"/>
  <c r="A14" i="34"/>
  <c r="I12" i="34"/>
  <c r="G12" i="34"/>
  <c r="F12" i="34"/>
  <c r="E12" i="34"/>
  <c r="C12" i="34"/>
  <c r="B12" i="34"/>
  <c r="B18" i="32"/>
  <c r="B17" i="32"/>
  <c r="B11" i="32"/>
  <c r="B10" i="32"/>
  <c r="B25" i="32" s="1"/>
  <c r="G14" i="34"/>
  <c r="E15" i="35"/>
  <c r="I15" i="35"/>
  <c r="D15" i="35"/>
  <c r="H15" i="35"/>
  <c r="D14" i="35"/>
  <c r="H14" i="35"/>
  <c r="C15" i="35"/>
  <c r="G15" i="35"/>
  <c r="B15" i="34"/>
  <c r="F15" i="34"/>
  <c r="C15" i="34"/>
  <c r="G15" i="34"/>
  <c r="B14" i="34"/>
  <c r="A15" i="34"/>
  <c r="E15" i="34"/>
  <c r="I15" i="34"/>
  <c r="I26" i="32"/>
  <c r="H26" i="32"/>
  <c r="G26" i="32"/>
  <c r="F26" i="32"/>
  <c r="E26" i="32"/>
  <c r="D26" i="32"/>
  <c r="C26" i="32"/>
  <c r="B26" i="32"/>
  <c r="A26" i="32"/>
  <c r="A28" i="32"/>
  <c r="A27" i="32"/>
  <c r="A20" i="32"/>
  <c r="A21" i="32"/>
  <c r="AI18" i="45"/>
  <c r="AI57" i="45" s="1"/>
  <c r="AI18" i="44"/>
  <c r="AI57" i="44" s="1"/>
  <c r="AI18" i="43"/>
  <c r="AQ6" i="27"/>
  <c r="AQ20" i="27" s="1"/>
  <c r="AQ38" i="27" s="1"/>
  <c r="AG7" i="28" s="1"/>
  <c r="AN6" i="27"/>
  <c r="AN20" i="27" s="1"/>
  <c r="AN38" i="27" s="1"/>
  <c r="AD7" i="28" s="1"/>
  <c r="AO6" i="27"/>
  <c r="AO20" i="27" s="1"/>
  <c r="AO38" i="27" s="1"/>
  <c r="AE7" i="28" s="1"/>
  <c r="B6" i="32"/>
  <c r="B13" i="32" s="1"/>
  <c r="AP6" i="27"/>
  <c r="AP20" i="27" s="1"/>
  <c r="AP38" i="27" s="1"/>
  <c r="AF7" i="28" s="1"/>
  <c r="C6" i="32"/>
  <c r="C13" i="32" s="1"/>
  <c r="C27" i="32" s="1"/>
  <c r="AW12" i="27"/>
  <c r="AW26" i="27" s="1"/>
  <c r="AW44" i="27" s="1"/>
  <c r="CE15" i="45"/>
  <c r="CE95" i="45" s="1"/>
  <c r="BQ9" i="45"/>
  <c r="BT15" i="45"/>
  <c r="BT95" i="45" s="1"/>
  <c r="BS9" i="45"/>
  <c r="BS89" i="45" s="1"/>
  <c r="BT18" i="45"/>
  <c r="BT98" i="45" s="1"/>
  <c r="BQ7" i="45"/>
  <c r="BP9" i="45"/>
  <c r="BP18" i="45"/>
  <c r="BP19" i="45" s="1"/>
  <c r="BP99" i="45" s="1"/>
  <c r="BL9" i="45"/>
  <c r="BX7" i="45"/>
  <c r="BX87" i="45" s="1"/>
  <c r="BO7" i="45"/>
  <c r="BO87" i="45" s="1"/>
  <c r="BU7" i="45"/>
  <c r="BU87" i="45" s="1"/>
  <c r="BW15" i="45"/>
  <c r="BW95" i="45" s="1"/>
  <c r="BV7" i="45"/>
  <c r="BV87" i="45" s="1"/>
  <c r="BV9" i="45"/>
  <c r="BV89" i="45" s="1"/>
  <c r="BW18" i="45"/>
  <c r="BW98" i="45" s="1"/>
  <c r="CD9" i="45"/>
  <c r="CD89" i="45" s="1"/>
  <c r="BP15" i="45"/>
  <c r="BP95" i="45" s="1"/>
  <c r="BL18" i="45"/>
  <c r="BL98" i="45" s="1"/>
  <c r="BX18" i="45"/>
  <c r="BX98" i="45" s="1"/>
  <c r="BX15" i="45"/>
  <c r="BX95" i="45" s="1"/>
  <c r="BV15" i="45"/>
  <c r="BV95" i="45" s="1"/>
  <c r="CE9" i="45"/>
  <c r="CE89" i="45" s="1"/>
  <c r="BM9" i="45"/>
  <c r="BM89" i="45" s="1"/>
  <c r="BT7" i="45"/>
  <c r="BT87" i="45" s="1"/>
  <c r="BO18" i="45"/>
  <c r="BO98" i="45" s="1"/>
  <c r="CD15" i="45"/>
  <c r="CD95" i="45" s="1"/>
  <c r="BU18" i="45"/>
  <c r="BU98" i="45" s="1"/>
  <c r="CD18" i="45"/>
  <c r="BL15" i="45"/>
  <c r="BT9" i="45"/>
  <c r="BT89" i="45" s="1"/>
  <c r="BS18" i="45"/>
  <c r="BS19" i="45" s="1"/>
  <c r="BS99" i="45" s="1"/>
  <c r="BS15" i="45"/>
  <c r="BS95" i="45" s="1"/>
  <c r="BS7" i="45"/>
  <c r="BS87" i="45" s="1"/>
  <c r="BV18" i="45"/>
  <c r="BV98" i="45" s="1"/>
  <c r="BO9" i="45"/>
  <c r="BO89" i="45" s="1"/>
  <c r="BM18" i="45"/>
  <c r="BM19" i="45" s="1"/>
  <c r="BM99" i="45" s="1"/>
  <c r="BU9" i="45"/>
  <c r="BU89" i="45" s="1"/>
  <c r="BM15" i="45"/>
  <c r="BM95" i="45" s="1"/>
  <c r="BW9" i="45"/>
  <c r="BW89" i="45" s="1"/>
  <c r="CE7" i="45"/>
  <c r="CE87" i="45" s="1"/>
  <c r="BM7" i="45"/>
  <c r="BM87" i="45" s="1"/>
  <c r="BQ15" i="45"/>
  <c r="BQ95" i="45" s="1"/>
  <c r="BQ18" i="45"/>
  <c r="BQ57" i="45" s="1"/>
  <c r="BW7" i="45"/>
  <c r="BW87" i="45" s="1"/>
  <c r="BP7" i="45"/>
  <c r="BP87" i="45" s="1"/>
  <c r="BU15" i="45"/>
  <c r="BU95" i="45" s="1"/>
  <c r="CD7" i="45"/>
  <c r="CD87" i="45" s="1"/>
  <c r="BL7" i="45"/>
  <c r="BX9" i="45"/>
  <c r="BX89" i="45" s="1"/>
  <c r="CE18" i="45"/>
  <c r="CE98" i="45" s="1"/>
  <c r="BO15" i="45"/>
  <c r="BO95" i="45" s="1"/>
  <c r="BZ9" i="45"/>
  <c r="BZ89" i="45" s="1"/>
  <c r="BZ7" i="45"/>
  <c r="BZ87" i="45" s="1"/>
  <c r="BZ15" i="45"/>
  <c r="BZ95" i="45" s="1"/>
  <c r="BZ18" i="45"/>
  <c r="BZ98" i="45" s="1"/>
  <c r="CD15" i="44"/>
  <c r="CD95" i="44" s="1"/>
  <c r="CD15" i="43"/>
  <c r="CD95" i="43" s="1"/>
  <c r="BQ9" i="44"/>
  <c r="BQ89" i="44" s="1"/>
  <c r="BQ9" i="43"/>
  <c r="BQ89" i="43" s="1"/>
  <c r="BR9" i="44"/>
  <c r="BR89" i="44" s="1"/>
  <c r="BR9" i="43"/>
  <c r="BR89" i="43" s="1"/>
  <c r="BP18" i="44"/>
  <c r="BP98" i="44" s="1"/>
  <c r="BP18" i="43"/>
  <c r="BP57" i="43" s="1"/>
  <c r="BT7" i="44"/>
  <c r="BT87" i="44" s="1"/>
  <c r="BT7" i="43"/>
  <c r="BT87" i="43" s="1"/>
  <c r="BV15" i="43"/>
  <c r="BV95" i="43" s="1"/>
  <c r="BV15" i="44"/>
  <c r="BV95" i="44" s="1"/>
  <c r="BY9" i="44"/>
  <c r="BY89" i="44" s="1"/>
  <c r="BY9" i="43"/>
  <c r="BY89" i="43" s="1"/>
  <c r="BM15" i="44"/>
  <c r="BM95" i="44" s="1"/>
  <c r="BM15" i="43"/>
  <c r="CD9" i="44"/>
  <c r="CD89" i="44" s="1"/>
  <c r="CD9" i="43"/>
  <c r="CD89" i="43" s="1"/>
  <c r="BU7" i="43"/>
  <c r="BU87" i="43" s="1"/>
  <c r="BU7" i="44"/>
  <c r="BU87" i="44" s="1"/>
  <c r="BV9" i="44"/>
  <c r="BV89" i="44" s="1"/>
  <c r="BV9" i="43"/>
  <c r="BV89" i="43" s="1"/>
  <c r="BU9" i="44"/>
  <c r="BU89" i="44" s="1"/>
  <c r="BU9" i="43"/>
  <c r="BU89" i="43" s="1"/>
  <c r="BV18" i="44"/>
  <c r="BV98" i="44" s="1"/>
  <c r="BV18" i="43"/>
  <c r="BV19" i="43" s="1"/>
  <c r="BV99" i="43" s="1"/>
  <c r="CC9" i="44"/>
  <c r="CC89" i="44" s="1"/>
  <c r="CC9" i="43"/>
  <c r="CC89" i="43" s="1"/>
  <c r="BP15" i="44"/>
  <c r="BP15" i="43"/>
  <c r="BP95" i="43" s="1"/>
  <c r="BL18" i="44"/>
  <c r="BL98" i="44" s="1"/>
  <c r="BL18" i="43"/>
  <c r="BW18" i="44"/>
  <c r="BW98" i="44" s="1"/>
  <c r="BW18" i="43"/>
  <c r="BW98" i="43" s="1"/>
  <c r="BW15" i="44"/>
  <c r="BW95" i="44" s="1"/>
  <c r="BW15" i="43"/>
  <c r="BW95" i="43" s="1"/>
  <c r="BU15" i="44"/>
  <c r="BU95" i="44" s="1"/>
  <c r="BU15" i="43"/>
  <c r="BU95" i="43" s="1"/>
  <c r="BS15" i="44"/>
  <c r="BS95" i="44" s="1"/>
  <c r="BS15" i="43"/>
  <c r="BS95" i="43" s="1"/>
  <c r="BS18" i="44"/>
  <c r="BS18" i="43"/>
  <c r="BS98" i="43" s="1"/>
  <c r="BP9" i="44"/>
  <c r="BP89" i="44" s="1"/>
  <c r="BP9" i="43"/>
  <c r="BP89" i="43" s="1"/>
  <c r="BW7" i="44"/>
  <c r="BW87" i="44" s="1"/>
  <c r="BW7" i="43"/>
  <c r="BW87" i="43" s="1"/>
  <c r="CD7" i="44"/>
  <c r="CD87" i="44" s="1"/>
  <c r="CD7" i="43"/>
  <c r="CD87" i="43" s="1"/>
  <c r="BS7" i="44"/>
  <c r="BS87" i="44" s="1"/>
  <c r="BS7" i="43"/>
  <c r="BS87" i="43" s="1"/>
  <c r="BT18" i="44"/>
  <c r="BT98" i="44" s="1"/>
  <c r="BT18" i="43"/>
  <c r="BT19" i="43" s="1"/>
  <c r="BT99" i="43" s="1"/>
  <c r="BS9" i="44"/>
  <c r="BS89" i="44" s="1"/>
  <c r="BS9" i="43"/>
  <c r="BS89" i="43" s="1"/>
  <c r="BR18" i="44"/>
  <c r="BR19" i="44" s="1"/>
  <c r="BR99" i="44" s="1"/>
  <c r="BR18" i="43"/>
  <c r="BY15" i="44"/>
  <c r="BY95" i="44" s="1"/>
  <c r="BY15" i="43"/>
  <c r="BY95" i="43" s="1"/>
  <c r="BR15" i="44"/>
  <c r="BR95" i="44" s="1"/>
  <c r="BR15" i="43"/>
  <c r="BR95" i="43" s="1"/>
  <c r="BR7" i="44"/>
  <c r="BR87" i="44" s="1"/>
  <c r="BR7" i="43"/>
  <c r="BR87" i="43" s="1"/>
  <c r="BU18" i="44"/>
  <c r="BU98" i="44" s="1"/>
  <c r="BU18" i="43"/>
  <c r="BO9" i="44"/>
  <c r="BO9" i="43"/>
  <c r="BO89" i="43" s="1"/>
  <c r="BM18" i="44"/>
  <c r="BM19" i="44" s="1"/>
  <c r="BM99" i="44" s="1"/>
  <c r="BM18" i="43"/>
  <c r="BT9" i="44"/>
  <c r="BT89" i="44" s="1"/>
  <c r="BT9" i="43"/>
  <c r="BT89" i="43" s="1"/>
  <c r="BQ7" i="44"/>
  <c r="BQ87" i="44" s="1"/>
  <c r="BQ7" i="43"/>
  <c r="BL9" i="44"/>
  <c r="BL89" i="44" s="1"/>
  <c r="BL9" i="43"/>
  <c r="BL89" i="43" s="1"/>
  <c r="BO7" i="44"/>
  <c r="BO87" i="44" s="1"/>
  <c r="BO7" i="43"/>
  <c r="BM9" i="44"/>
  <c r="BM89" i="44" s="1"/>
  <c r="BM9" i="43"/>
  <c r="BM89" i="43" s="1"/>
  <c r="BY7" i="44"/>
  <c r="BY87" i="44" s="1"/>
  <c r="BY7" i="43"/>
  <c r="BY87" i="43" s="1"/>
  <c r="BO18" i="44"/>
  <c r="BO98" i="44" s="1"/>
  <c r="BO18" i="43"/>
  <c r="BO19" i="43" s="1"/>
  <c r="BO99" i="43" s="1"/>
  <c r="CC15" i="44"/>
  <c r="CC95" i="44" s="1"/>
  <c r="CC15" i="43"/>
  <c r="CC95" i="43" s="1"/>
  <c r="CC18" i="44"/>
  <c r="CC19" i="44" s="1"/>
  <c r="CC99" i="44" s="1"/>
  <c r="CC18" i="43"/>
  <c r="CC98" i="43" s="1"/>
  <c r="BL15" i="44"/>
  <c r="BL95" i="44" s="1"/>
  <c r="BL15" i="43"/>
  <c r="BL95" i="43" s="1"/>
  <c r="BM7" i="44"/>
  <c r="BM87" i="44" s="1"/>
  <c r="BM7" i="43"/>
  <c r="BM87" i="43" s="1"/>
  <c r="BY18" i="44"/>
  <c r="BY98" i="44" s="1"/>
  <c r="BY18" i="43"/>
  <c r="BQ15" i="44"/>
  <c r="BQ95" i="44" s="1"/>
  <c r="BQ15" i="43"/>
  <c r="BQ95" i="43" s="1"/>
  <c r="BQ18" i="44"/>
  <c r="BQ98" i="44" s="1"/>
  <c r="BQ18" i="43"/>
  <c r="BQ57" i="43" s="1"/>
  <c r="BV7" i="44"/>
  <c r="BV87" i="44" s="1"/>
  <c r="BV7" i="43"/>
  <c r="BV87" i="43" s="1"/>
  <c r="BP7" i="44"/>
  <c r="BP87" i="44" s="1"/>
  <c r="BP7" i="43"/>
  <c r="BT15" i="44"/>
  <c r="BT95" i="44" s="1"/>
  <c r="BT15" i="43"/>
  <c r="BT95" i="43" s="1"/>
  <c r="CC7" i="44"/>
  <c r="CC87" i="44" s="1"/>
  <c r="CC7" i="43"/>
  <c r="CC87" i="43" s="1"/>
  <c r="BL7" i="44"/>
  <c r="BL7" i="43"/>
  <c r="BW9" i="44"/>
  <c r="BW89" i="44" s="1"/>
  <c r="BW9" i="43"/>
  <c r="BW89" i="43" s="1"/>
  <c r="CD18" i="44"/>
  <c r="CD19" i="44" s="1"/>
  <c r="CD99" i="44" s="1"/>
  <c r="CD18" i="43"/>
  <c r="CD98" i="43" s="1"/>
  <c r="BO15" i="44"/>
  <c r="BO95" i="44" s="1"/>
  <c r="BO15" i="43"/>
  <c r="AV9" i="45"/>
  <c r="AV89" i="45" s="1"/>
  <c r="AV9" i="43"/>
  <c r="AV89" i="43" s="1"/>
  <c r="AV9" i="44"/>
  <c r="AV89" i="44" s="1"/>
  <c r="AT9" i="45"/>
  <c r="AT89" i="45" s="1"/>
  <c r="AT9" i="44"/>
  <c r="AT89" i="44" s="1"/>
  <c r="AT9" i="43"/>
  <c r="AT89" i="43" s="1"/>
  <c r="AX18" i="45"/>
  <c r="AX98" i="45" s="1"/>
  <c r="AX18" i="44"/>
  <c r="AX98" i="44" s="1"/>
  <c r="AX18" i="43"/>
  <c r="AX98" i="43" s="1"/>
  <c r="AN25" i="45"/>
  <c r="AN105" i="45" s="1"/>
  <c r="AN25" i="43"/>
  <c r="AN105" i="43" s="1"/>
  <c r="AN25" i="44"/>
  <c r="AN105" i="44" s="1"/>
  <c r="AR15" i="45"/>
  <c r="AR95" i="45" s="1"/>
  <c r="AR15" i="44"/>
  <c r="AR95" i="44" s="1"/>
  <c r="AR15" i="43"/>
  <c r="AR95" i="43" s="1"/>
  <c r="AM9" i="45"/>
  <c r="AM89" i="45" s="1"/>
  <c r="AM9" i="44"/>
  <c r="AM89" i="44" s="1"/>
  <c r="AM9" i="43"/>
  <c r="AM89" i="43" s="1"/>
  <c r="AP15" i="45"/>
  <c r="AP95" i="45" s="1"/>
  <c r="AP15" i="44"/>
  <c r="AP95" i="44" s="1"/>
  <c r="AP15" i="43"/>
  <c r="AP95" i="43" s="1"/>
  <c r="AP25" i="45"/>
  <c r="AP105" i="45" s="1"/>
  <c r="AP25" i="44"/>
  <c r="AP105" i="44" s="1"/>
  <c r="AP25" i="43"/>
  <c r="AP105" i="43" s="1"/>
  <c r="AS7" i="45"/>
  <c r="AS87" i="45" s="1"/>
  <c r="AS7" i="44"/>
  <c r="AS87" i="44" s="1"/>
  <c r="AS7" i="43"/>
  <c r="AS87" i="43" s="1"/>
  <c r="BG18" i="45"/>
  <c r="BG19" i="45" s="1"/>
  <c r="BG99" i="45" s="1"/>
  <c r="BG18" i="44"/>
  <c r="BG98" i="44" s="1"/>
  <c r="BG18" i="43"/>
  <c r="BG98" i="43" s="1"/>
  <c r="AV18" i="45"/>
  <c r="AV98" i="45" s="1"/>
  <c r="AV18" i="43"/>
  <c r="AV19" i="43" s="1"/>
  <c r="AV99" i="43" s="1"/>
  <c r="AV18" i="44"/>
  <c r="AV19" i="44" s="1"/>
  <c r="AV99" i="44" s="1"/>
  <c r="AV7" i="45"/>
  <c r="AV87" i="45" s="1"/>
  <c r="AV7" i="43"/>
  <c r="AV87" i="43" s="1"/>
  <c r="AV7" i="44"/>
  <c r="AV87" i="44" s="1"/>
  <c r="AJ21" i="45"/>
  <c r="AJ60" i="45" s="1"/>
  <c r="AJ21" i="44"/>
  <c r="AJ60" i="44" s="1"/>
  <c r="AJ21" i="43"/>
  <c r="AJ60" i="43" s="1"/>
  <c r="AM25" i="45"/>
  <c r="AM25" i="44"/>
  <c r="AM25" i="43"/>
  <c r="BK9" i="45"/>
  <c r="BK89" i="45" s="1"/>
  <c r="BK9" i="44"/>
  <c r="BK89" i="44" s="1"/>
  <c r="BK9" i="43"/>
  <c r="BK89" i="43" s="1"/>
  <c r="AQ15" i="45"/>
  <c r="AQ95" i="45" s="1"/>
  <c r="AQ15" i="44"/>
  <c r="AQ95" i="44" s="1"/>
  <c r="AQ15" i="43"/>
  <c r="AQ95" i="43" s="1"/>
  <c r="AM18" i="45"/>
  <c r="AM19" i="45" s="1"/>
  <c r="AM18" i="44"/>
  <c r="AM19" i="44" s="1"/>
  <c r="AM18" i="43"/>
  <c r="AM19" i="43" s="1"/>
  <c r="BK18" i="45"/>
  <c r="BK98" i="45" s="1"/>
  <c r="BK18" i="44"/>
  <c r="BK18" i="43"/>
  <c r="BK19" i="43" s="1"/>
  <c r="BK99" i="43" s="1"/>
  <c r="AN12" i="45"/>
  <c r="AN92" i="45" s="1"/>
  <c r="AN12" i="44"/>
  <c r="AN92" i="44" s="1"/>
  <c r="AN12" i="43"/>
  <c r="AN92" i="43" s="1"/>
  <c r="AN9" i="45"/>
  <c r="AN89" i="45" s="1"/>
  <c r="AN9" i="44"/>
  <c r="AN89" i="44" s="1"/>
  <c r="AN9" i="43"/>
  <c r="AN89" i="43" s="1"/>
  <c r="AR7" i="45"/>
  <c r="AR87" i="45" s="1"/>
  <c r="AR7" i="43"/>
  <c r="AR87" i="43" s="1"/>
  <c r="AR7" i="44"/>
  <c r="AR87" i="44" s="1"/>
  <c r="AU15" i="45"/>
  <c r="AU95" i="45" s="1"/>
  <c r="AU15" i="44"/>
  <c r="AU95" i="44" s="1"/>
  <c r="AU15" i="43"/>
  <c r="AU95" i="43" s="1"/>
  <c r="AK18" i="45"/>
  <c r="AK57" i="45" s="1"/>
  <c r="AK18" i="44"/>
  <c r="AK57" i="44" s="1"/>
  <c r="AK18" i="43"/>
  <c r="AK7" i="45"/>
  <c r="AK87" i="45" s="1"/>
  <c r="AK7" i="44"/>
  <c r="AK87" i="44" s="1"/>
  <c r="AK7" i="43"/>
  <c r="AJ25" i="45"/>
  <c r="AJ64" i="45" s="1"/>
  <c r="AJ25" i="43"/>
  <c r="AJ64" i="43" s="1"/>
  <c r="AJ25" i="44"/>
  <c r="AJ64" i="44" s="1"/>
  <c r="AM15" i="45"/>
  <c r="AM15" i="44"/>
  <c r="AM15" i="43"/>
  <c r="AW9" i="45"/>
  <c r="AW89" i="45" s="1"/>
  <c r="AW9" i="44"/>
  <c r="AW89" i="44" s="1"/>
  <c r="AW9" i="43"/>
  <c r="AW89" i="43" s="1"/>
  <c r="AP9" i="45"/>
  <c r="AP89" i="45" s="1"/>
  <c r="AP9" i="44"/>
  <c r="AP89" i="44" s="1"/>
  <c r="AP9" i="43"/>
  <c r="AP89" i="43" s="1"/>
  <c r="AL9" i="45"/>
  <c r="AL89" i="45" s="1"/>
  <c r="AL9" i="44"/>
  <c r="AL89" i="44" s="1"/>
  <c r="AL9" i="43"/>
  <c r="AL89" i="43" s="1"/>
  <c r="AS18" i="45"/>
  <c r="AS98" i="45" s="1"/>
  <c r="AS18" i="44"/>
  <c r="AS18" i="43"/>
  <c r="AS98" i="43" s="1"/>
  <c r="AP7" i="45"/>
  <c r="AP87" i="45" s="1"/>
  <c r="AP7" i="44"/>
  <c r="AP87" i="44" s="1"/>
  <c r="AP7" i="43"/>
  <c r="AP87" i="43" s="1"/>
  <c r="AW15" i="45"/>
  <c r="AW95" i="45" s="1"/>
  <c r="AW15" i="44"/>
  <c r="AW95" i="44" s="1"/>
  <c r="AW15" i="43"/>
  <c r="AW95" i="43" s="1"/>
  <c r="AL21" i="45"/>
  <c r="AL60" i="45" s="1"/>
  <c r="AL21" i="44"/>
  <c r="AL60" i="44" s="1"/>
  <c r="AL21" i="43"/>
  <c r="AL60" i="43" s="1"/>
  <c r="AL15" i="45"/>
  <c r="AL54" i="45" s="1"/>
  <c r="AL15" i="44"/>
  <c r="AL54" i="44" s="1"/>
  <c r="AL15" i="43"/>
  <c r="AL54" i="43" s="1"/>
  <c r="AL23" i="45"/>
  <c r="AL62" i="45" s="1"/>
  <c r="AL23" i="44"/>
  <c r="AL62" i="44" s="1"/>
  <c r="AL23" i="43"/>
  <c r="AL62" i="43" s="1"/>
  <c r="AN15" i="45"/>
  <c r="AN95" i="45" s="1"/>
  <c r="AN15" i="44"/>
  <c r="AN95" i="44" s="1"/>
  <c r="AN15" i="43"/>
  <c r="AN95" i="43" s="1"/>
  <c r="AW18" i="45"/>
  <c r="AW98" i="45" s="1"/>
  <c r="AW18" i="44"/>
  <c r="AW18" i="43"/>
  <c r="AW19" i="43" s="1"/>
  <c r="AW99" i="43" s="1"/>
  <c r="BF18" i="45"/>
  <c r="BF18" i="44"/>
  <c r="BF19" i="44" s="1"/>
  <c r="BF99" i="44" s="1"/>
  <c r="BF18" i="43"/>
  <c r="BF7" i="45"/>
  <c r="BF87" i="45" s="1"/>
  <c r="BF7" i="44"/>
  <c r="BF87" i="44" s="1"/>
  <c r="BF7" i="43"/>
  <c r="BF87" i="43" s="1"/>
  <c r="BK7" i="45"/>
  <c r="BK87" i="45" s="1"/>
  <c r="BK7" i="44"/>
  <c r="BK87" i="44" s="1"/>
  <c r="BK7" i="43"/>
  <c r="BK87" i="43" s="1"/>
  <c r="AJ18" i="45"/>
  <c r="AJ19" i="45" s="1"/>
  <c r="AJ58" i="45" s="1"/>
  <c r="AJ18" i="43"/>
  <c r="AJ57" i="43" s="1"/>
  <c r="AJ18" i="44"/>
  <c r="AJ57" i="44" s="1"/>
  <c r="AK15" i="45"/>
  <c r="AK54" i="45" s="1"/>
  <c r="AK15" i="44"/>
  <c r="AK54" i="44" s="1"/>
  <c r="AK15" i="43"/>
  <c r="AK54" i="43" s="1"/>
  <c r="AJ23" i="45"/>
  <c r="AJ62" i="45" s="1"/>
  <c r="AJ23" i="43"/>
  <c r="AJ62" i="43" s="1"/>
  <c r="AJ23" i="44"/>
  <c r="AJ62" i="44" s="1"/>
  <c r="AL25" i="45"/>
  <c r="AL64" i="45" s="1"/>
  <c r="AL25" i="44"/>
  <c r="AL64" i="44" s="1"/>
  <c r="AL25" i="43"/>
  <c r="AL64" i="43" s="1"/>
  <c r="AL18" i="45"/>
  <c r="AL19" i="45" s="1"/>
  <c r="AL58" i="45" s="1"/>
  <c r="AL18" i="44"/>
  <c r="AL57" i="44" s="1"/>
  <c r="AL18" i="43"/>
  <c r="AL19" i="43" s="1"/>
  <c r="AL58" i="43" s="1"/>
  <c r="AL12" i="45"/>
  <c r="AL51" i="45" s="1"/>
  <c r="AL12" i="44"/>
  <c r="AL92" i="44" s="1"/>
  <c r="AL12" i="43"/>
  <c r="AL92" i="43" s="1"/>
  <c r="BF15" i="45"/>
  <c r="BF95" i="45" s="1"/>
  <c r="BF15" i="44"/>
  <c r="BF95" i="44" s="1"/>
  <c r="BF15" i="43"/>
  <c r="BF95" i="43" s="1"/>
  <c r="AJ9" i="45"/>
  <c r="AJ9" i="44"/>
  <c r="AJ89" i="44" s="1"/>
  <c r="AJ9" i="43"/>
  <c r="AT15" i="45"/>
  <c r="AT95" i="45" s="1"/>
  <c r="AT15" i="44"/>
  <c r="AT95" i="44" s="1"/>
  <c r="AT15" i="43"/>
  <c r="AT95" i="43" s="1"/>
  <c r="AJ12" i="45"/>
  <c r="AJ12" i="44"/>
  <c r="AJ92" i="44" s="1"/>
  <c r="AJ12" i="43"/>
  <c r="AJ92" i="43" s="1"/>
  <c r="AQ18" i="45"/>
  <c r="AQ19" i="45" s="1"/>
  <c r="AQ99" i="45" s="1"/>
  <c r="AQ18" i="44"/>
  <c r="AQ98" i="44" s="1"/>
  <c r="AQ18" i="43"/>
  <c r="AQ19" i="43" s="1"/>
  <c r="AQ99" i="43" s="1"/>
  <c r="AK25" i="45"/>
  <c r="AK64" i="45" s="1"/>
  <c r="AK25" i="44"/>
  <c r="AK64" i="44" s="1"/>
  <c r="AK25" i="43"/>
  <c r="AK64" i="43" s="1"/>
  <c r="AU7" i="45"/>
  <c r="AU87" i="45" s="1"/>
  <c r="AU7" i="44"/>
  <c r="AU87" i="44" s="1"/>
  <c r="AU7" i="43"/>
  <c r="AU87" i="43" s="1"/>
  <c r="AK21" i="45"/>
  <c r="AK60" i="45" s="1"/>
  <c r="AK21" i="44"/>
  <c r="AK60" i="44" s="1"/>
  <c r="AK21" i="43"/>
  <c r="AK60" i="43" s="1"/>
  <c r="AK12" i="45"/>
  <c r="AK51" i="45" s="1"/>
  <c r="AK12" i="44"/>
  <c r="AK12" i="43"/>
  <c r="AK92" i="43" s="1"/>
  <c r="AN7" i="45"/>
  <c r="AN87" i="45" s="1"/>
  <c r="AN7" i="44"/>
  <c r="AN87" i="44" s="1"/>
  <c r="AN7" i="43"/>
  <c r="AN87" i="43" s="1"/>
  <c r="AQ7" i="45"/>
  <c r="AQ87" i="45" s="1"/>
  <c r="AQ7" i="44"/>
  <c r="AQ87" i="44" s="1"/>
  <c r="AQ7" i="43"/>
  <c r="AQ87" i="43" s="1"/>
  <c r="AM7" i="45"/>
  <c r="AM87" i="45" s="1"/>
  <c r="AM7" i="44"/>
  <c r="AM87" i="44" s="1"/>
  <c r="AM7" i="43"/>
  <c r="AM87" i="43" s="1"/>
  <c r="AM21" i="45"/>
  <c r="AM21" i="44"/>
  <c r="AM21" i="43"/>
  <c r="AI7" i="45"/>
  <c r="AI87" i="45" s="1"/>
  <c r="AI7" i="44"/>
  <c r="AI87" i="44" s="1"/>
  <c r="AI7" i="43"/>
  <c r="AI12" i="45"/>
  <c r="AI92" i="45" s="1"/>
  <c r="AI12" i="44"/>
  <c r="AI12" i="43"/>
  <c r="AI51" i="43" s="1"/>
  <c r="AP21" i="45"/>
  <c r="AP101" i="45" s="1"/>
  <c r="AP21" i="44"/>
  <c r="AP101" i="44" s="1"/>
  <c r="AP21" i="43"/>
  <c r="AP101" i="43" s="1"/>
  <c r="AI15" i="45"/>
  <c r="AI54" i="45" s="1"/>
  <c r="AI15" i="44"/>
  <c r="AI54" i="44" s="1"/>
  <c r="AI15" i="43"/>
  <c r="AI54" i="43" s="1"/>
  <c r="AS15" i="45"/>
  <c r="AS95" i="45" s="1"/>
  <c r="AS15" i="44"/>
  <c r="AS95" i="44" s="1"/>
  <c r="AS15" i="43"/>
  <c r="AS95" i="43" s="1"/>
  <c r="BG7" i="45"/>
  <c r="BG87" i="45" s="1"/>
  <c r="BG7" i="44"/>
  <c r="BG87" i="44" s="1"/>
  <c r="BG7" i="43"/>
  <c r="BG87" i="43" s="1"/>
  <c r="AQ9" i="45"/>
  <c r="AQ89" i="45" s="1"/>
  <c r="AQ9" i="44"/>
  <c r="AQ89" i="44" s="1"/>
  <c r="AQ9" i="43"/>
  <c r="AQ89" i="43" s="1"/>
  <c r="AI25" i="45"/>
  <c r="AI64" i="45" s="1"/>
  <c r="AI25" i="43"/>
  <c r="AI64" i="43" s="1"/>
  <c r="AI25" i="44"/>
  <c r="AI64" i="44" s="1"/>
  <c r="AN21" i="45"/>
  <c r="AN101" i="45" s="1"/>
  <c r="AN21" i="44"/>
  <c r="AN101" i="44" s="1"/>
  <c r="AN21" i="43"/>
  <c r="AN101" i="43" s="1"/>
  <c r="AR9" i="45"/>
  <c r="AR89" i="45" s="1"/>
  <c r="AR9" i="43"/>
  <c r="AR89" i="43" s="1"/>
  <c r="AR9" i="44"/>
  <c r="AR89" i="44" s="1"/>
  <c r="AI9" i="45"/>
  <c r="AI45" i="45" s="1"/>
  <c r="AI9" i="44"/>
  <c r="AI45" i="44" s="1"/>
  <c r="AI9" i="43"/>
  <c r="AI45" i="43" s="1"/>
  <c r="AL7" i="45"/>
  <c r="AL40" i="45" s="1"/>
  <c r="AL7" i="44"/>
  <c r="AL40" i="44" s="1"/>
  <c r="AL7" i="43"/>
  <c r="AL87" i="43" s="1"/>
  <c r="AV15" i="45"/>
  <c r="AV95" i="45" s="1"/>
  <c r="AV15" i="44"/>
  <c r="AV95" i="44" s="1"/>
  <c r="AV15" i="43"/>
  <c r="AV95" i="43" s="1"/>
  <c r="BF9" i="45"/>
  <c r="BF89" i="45" s="1"/>
  <c r="BF9" i="44"/>
  <c r="BF89" i="44" s="1"/>
  <c r="BF9" i="43"/>
  <c r="BF89" i="43" s="1"/>
  <c r="AT7" i="45"/>
  <c r="AT87" i="45" s="1"/>
  <c r="AT7" i="44"/>
  <c r="AT87" i="44" s="1"/>
  <c r="AT7" i="43"/>
  <c r="AT87" i="43" s="1"/>
  <c r="AX9" i="45"/>
  <c r="AX89" i="45" s="1"/>
  <c r="AX9" i="44"/>
  <c r="AX89" i="44" s="1"/>
  <c r="AX9" i="43"/>
  <c r="AX89" i="43" s="1"/>
  <c r="BK15" i="45"/>
  <c r="BK95" i="45" s="1"/>
  <c r="BK15" i="44"/>
  <c r="BK95" i="44" s="1"/>
  <c r="BK15" i="43"/>
  <c r="BK95" i="43" s="1"/>
  <c r="AM12" i="45"/>
  <c r="AM92" i="45" s="1"/>
  <c r="AM12" i="44"/>
  <c r="AM92" i="44" s="1"/>
  <c r="AM12" i="43"/>
  <c r="AM92" i="43" s="1"/>
  <c r="AT18" i="45"/>
  <c r="AT19" i="45" s="1"/>
  <c r="AT99" i="45" s="1"/>
  <c r="AT18" i="44"/>
  <c r="AT19" i="44" s="1"/>
  <c r="AT99" i="44" s="1"/>
  <c r="AT18" i="43"/>
  <c r="AN23" i="45"/>
  <c r="AN103" i="45" s="1"/>
  <c r="AN23" i="43"/>
  <c r="AN103" i="43" s="1"/>
  <c r="AN23" i="44"/>
  <c r="AN103" i="44" s="1"/>
  <c r="AN18" i="45"/>
  <c r="AN98" i="45" s="1"/>
  <c r="AN18" i="44"/>
  <c r="AN19" i="44" s="1"/>
  <c r="AN99" i="44" s="1"/>
  <c r="AN18" i="43"/>
  <c r="AN98" i="43" s="1"/>
  <c r="AR18" i="45"/>
  <c r="AR19" i="45" s="1"/>
  <c r="AR99" i="45" s="1"/>
  <c r="AR18" i="44"/>
  <c r="AR98" i="44" s="1"/>
  <c r="AR18" i="43"/>
  <c r="AR98" i="43" s="1"/>
  <c r="AU9" i="45"/>
  <c r="AU89" i="45" s="1"/>
  <c r="AU9" i="44"/>
  <c r="AU89" i="44" s="1"/>
  <c r="AU9" i="43"/>
  <c r="AU89" i="43" s="1"/>
  <c r="AU18" i="45"/>
  <c r="AU19" i="45" s="1"/>
  <c r="AU99" i="45" s="1"/>
  <c r="AU18" i="44"/>
  <c r="AU98" i="44" s="1"/>
  <c r="AU18" i="43"/>
  <c r="AU98" i="43" s="1"/>
  <c r="AK9" i="45"/>
  <c r="AK9" i="44"/>
  <c r="AK45" i="44" s="1"/>
  <c r="AK9" i="43"/>
  <c r="AK89" i="43" s="1"/>
  <c r="AK23" i="45"/>
  <c r="AK62" i="45" s="1"/>
  <c r="AK23" i="44"/>
  <c r="AK62" i="44" s="1"/>
  <c r="AK23" i="43"/>
  <c r="AK62" i="43" s="1"/>
  <c r="AJ7" i="45"/>
  <c r="AJ87" i="45" s="1"/>
  <c r="AJ7" i="44"/>
  <c r="AJ87" i="44" s="1"/>
  <c r="AJ7" i="43"/>
  <c r="AJ87" i="43" s="1"/>
  <c r="AJ15" i="45"/>
  <c r="AJ54" i="45" s="1"/>
  <c r="AJ15" i="44"/>
  <c r="AJ54" i="44" s="1"/>
  <c r="AJ15" i="43"/>
  <c r="AJ54" i="43" s="1"/>
  <c r="AX7" i="45"/>
  <c r="AX87" i="45" s="1"/>
  <c r="AX7" i="44"/>
  <c r="AX87" i="44" s="1"/>
  <c r="AX7" i="43"/>
  <c r="AX87" i="43" s="1"/>
  <c r="AM23" i="45"/>
  <c r="AM23" i="44"/>
  <c r="AM23" i="43"/>
  <c r="AW7" i="45"/>
  <c r="AW87" i="45" s="1"/>
  <c r="AW7" i="44"/>
  <c r="AW87" i="44" s="1"/>
  <c r="AW7" i="43"/>
  <c r="AW87" i="43" s="1"/>
  <c r="AP12" i="45"/>
  <c r="AP92" i="45" s="1"/>
  <c r="AP12" i="44"/>
  <c r="AP92" i="44" s="1"/>
  <c r="AP12" i="43"/>
  <c r="AP92" i="43" s="1"/>
  <c r="AP23" i="45"/>
  <c r="AP103" i="45" s="1"/>
  <c r="AP23" i="44"/>
  <c r="AP103" i="44" s="1"/>
  <c r="AP23" i="43"/>
  <c r="AP103" i="43" s="1"/>
  <c r="AI21" i="45"/>
  <c r="AI60" i="45" s="1"/>
  <c r="AI21" i="43"/>
  <c r="AI60" i="43" s="1"/>
  <c r="AI21" i="44"/>
  <c r="AI60" i="44" s="1"/>
  <c r="BG15" i="45"/>
  <c r="BG95" i="45" s="1"/>
  <c r="BG15" i="44"/>
  <c r="BG95" i="44" s="1"/>
  <c r="BG15" i="43"/>
  <c r="BG95" i="43" s="1"/>
  <c r="BG9" i="45"/>
  <c r="BG89" i="45" s="1"/>
  <c r="BG9" i="44"/>
  <c r="BG89" i="44" s="1"/>
  <c r="BG9" i="43"/>
  <c r="BG89" i="43" s="1"/>
  <c r="AI23" i="45"/>
  <c r="AI62" i="45" s="1"/>
  <c r="AI23" i="43"/>
  <c r="AI62" i="43" s="1"/>
  <c r="AI23" i="44"/>
  <c r="AI62" i="44" s="1"/>
  <c r="AP18" i="45"/>
  <c r="AP19" i="45" s="1"/>
  <c r="AP99" i="45" s="1"/>
  <c r="AP18" i="44"/>
  <c r="AP98" i="44" s="1"/>
  <c r="AP18" i="43"/>
  <c r="AP98" i="43" s="1"/>
  <c r="AX15" i="45"/>
  <c r="AX95" i="45" s="1"/>
  <c r="AX15" i="44"/>
  <c r="AX95" i="44" s="1"/>
  <c r="AX15" i="43"/>
  <c r="AX95" i="43" s="1"/>
  <c r="AS9" i="45"/>
  <c r="AS89" i="45" s="1"/>
  <c r="AS9" i="44"/>
  <c r="AS89" i="44" s="1"/>
  <c r="AS9" i="43"/>
  <c r="AS89" i="43" s="1"/>
  <c r="AW9" i="27"/>
  <c r="AW23" i="27" s="1"/>
  <c r="AW41" i="27" s="1"/>
  <c r="AU12" i="27"/>
  <c r="AU26" i="27" s="1"/>
  <c r="AU44" i="27" s="1"/>
  <c r="AK13" i="28" s="1"/>
  <c r="AU9" i="27"/>
  <c r="AU23" i="27" s="1"/>
  <c r="AU41" i="27" s="1"/>
  <c r="AK10" i="28" s="1"/>
  <c r="D7" i="32"/>
  <c r="D7" i="35" s="1"/>
  <c r="J7" i="32"/>
  <c r="J14" i="32" s="1"/>
  <c r="J7" i="35" s="1"/>
  <c r="AW7" i="27"/>
  <c r="AW21" i="27" s="1"/>
  <c r="AW39" i="27" s="1"/>
  <c r="AU7" i="27"/>
  <c r="AU21" i="27" s="1"/>
  <c r="AU39" i="27" s="1"/>
  <c r="AK8" i="28" s="1"/>
  <c r="H7" i="32"/>
  <c r="H14" i="32" s="1"/>
  <c r="E7" i="32"/>
  <c r="E7" i="35" s="1"/>
  <c r="AR7" i="27"/>
  <c r="AR21" i="27" s="1"/>
  <c r="AR39" i="27" s="1"/>
  <c r="AH8" i="28" s="1"/>
  <c r="AS12" i="27"/>
  <c r="AS26" i="27" s="1"/>
  <c r="AS44" i="27" s="1"/>
  <c r="AI13" i="28" s="1"/>
  <c r="AS9" i="27"/>
  <c r="AS23" i="27" s="1"/>
  <c r="AS41" i="27" s="1"/>
  <c r="AI10" i="28" s="1"/>
  <c r="AR9" i="27"/>
  <c r="AR23" i="27" s="1"/>
  <c r="AR41" i="27" s="1"/>
  <c r="AH10" i="28" s="1"/>
  <c r="AR12" i="27"/>
  <c r="AR26" i="27" s="1"/>
  <c r="AR44" i="27" s="1"/>
  <c r="AH13" i="28" s="1"/>
  <c r="F7" i="32"/>
  <c r="F7" i="35" s="1"/>
  <c r="AS7" i="27"/>
  <c r="AS21" i="27" s="1"/>
  <c r="AS39" i="27" s="1"/>
  <c r="AI8" i="28" s="1"/>
  <c r="AQ9" i="27"/>
  <c r="AQ23" i="27" s="1"/>
  <c r="AQ41" i="27" s="1"/>
  <c r="AG10" i="28" s="1"/>
  <c r="AQ7" i="27"/>
  <c r="AQ21" i="27" s="1"/>
  <c r="AQ39" i="27" s="1"/>
  <c r="AG8" i="28" s="1"/>
  <c r="AQ12" i="27"/>
  <c r="AQ26" i="27" s="1"/>
  <c r="AQ44" i="27" s="1"/>
  <c r="AG13" i="28" s="1"/>
  <c r="AP7" i="27"/>
  <c r="AP21" i="27" s="1"/>
  <c r="AP39" i="27" s="1"/>
  <c r="AF8" i="28" s="1"/>
  <c r="AN7" i="27"/>
  <c r="AN21" i="27" s="1"/>
  <c r="AN39" i="27" s="1"/>
  <c r="AD8" i="28" s="1"/>
  <c r="AP12" i="27"/>
  <c r="AP26" i="27" s="1"/>
  <c r="AP44" i="27" s="1"/>
  <c r="AF13" i="28" s="1"/>
  <c r="AO9" i="27"/>
  <c r="AO23" i="27" s="1"/>
  <c r="AO41" i="27" s="1"/>
  <c r="AE10" i="28" s="1"/>
  <c r="AP9" i="27"/>
  <c r="AP23" i="27" s="1"/>
  <c r="AP41" i="27" s="1"/>
  <c r="AF10" i="28" s="1"/>
  <c r="AN12" i="27"/>
  <c r="AN26" i="27" s="1"/>
  <c r="AN44" i="27" s="1"/>
  <c r="AD13" i="28" s="1"/>
  <c r="AO12" i="27"/>
  <c r="AO26" i="27" s="1"/>
  <c r="AO44" i="27" s="1"/>
  <c r="AE13" i="28" s="1"/>
  <c r="AO7" i="27"/>
  <c r="AO21" i="27" s="1"/>
  <c r="AO39" i="27" s="1"/>
  <c r="AE8" i="28" s="1"/>
  <c r="AN9" i="27"/>
  <c r="AN23" i="27" s="1"/>
  <c r="AN41" i="27" s="1"/>
  <c r="AD10" i="28" s="1"/>
  <c r="BM10" i="45"/>
  <c r="BM90" i="45" s="1"/>
  <c r="BX16" i="45"/>
  <c r="BX96" i="45" s="1"/>
  <c r="BQ16" i="45"/>
  <c r="BQ96" i="45" s="1"/>
  <c r="CD10" i="45"/>
  <c r="CD90" i="45" s="1"/>
  <c r="BX10" i="45"/>
  <c r="BX90" i="45" s="1"/>
  <c r="BT16" i="45"/>
  <c r="BT96" i="45" s="1"/>
  <c r="BU16" i="45"/>
  <c r="BU96" i="45" s="1"/>
  <c r="BM16" i="45"/>
  <c r="BO16" i="45"/>
  <c r="BO96" i="45" s="1"/>
  <c r="BS16" i="45"/>
  <c r="BS96" i="45" s="1"/>
  <c r="BU10" i="45"/>
  <c r="BU90" i="45" s="1"/>
  <c r="BU13" i="45"/>
  <c r="BU93" i="45" s="1"/>
  <c r="BS13" i="45"/>
  <c r="BS93" i="45" s="1"/>
  <c r="BP10" i="45"/>
  <c r="BP90" i="45" s="1"/>
  <c r="CE16" i="45"/>
  <c r="CE96" i="45" s="1"/>
  <c r="BL10" i="45"/>
  <c r="BL16" i="45"/>
  <c r="BL96" i="45" s="1"/>
  <c r="BP16" i="45"/>
  <c r="BP96" i="45" s="1"/>
  <c r="BW10" i="45"/>
  <c r="BW90" i="45" s="1"/>
  <c r="BW16" i="45"/>
  <c r="BW96" i="45" s="1"/>
  <c r="BL13" i="45"/>
  <c r="BL52" i="45" s="1"/>
  <c r="CD13" i="45"/>
  <c r="CD93" i="45" s="1"/>
  <c r="BT13" i="45"/>
  <c r="BT93" i="45" s="1"/>
  <c r="CE10" i="45"/>
  <c r="CE90" i="45" s="1"/>
  <c r="CD16" i="45"/>
  <c r="CD96" i="45" s="1"/>
  <c r="BT10" i="45"/>
  <c r="BT90" i="45" s="1"/>
  <c r="BS10" i="45"/>
  <c r="BS90" i="45" s="1"/>
  <c r="BM13" i="45"/>
  <c r="BM93" i="45" s="1"/>
  <c r="BO13" i="45"/>
  <c r="BO93" i="45" s="1"/>
  <c r="BQ13" i="45"/>
  <c r="BQ93" i="45" s="1"/>
  <c r="CE13" i="45"/>
  <c r="CE93" i="45" s="1"/>
  <c r="BP13" i="45"/>
  <c r="BP93" i="45" s="1"/>
  <c r="BV10" i="45"/>
  <c r="BV90" i="45" s="1"/>
  <c r="BO10" i="45"/>
  <c r="BV16" i="45"/>
  <c r="BV96" i="45" s="1"/>
  <c r="BQ10" i="45"/>
  <c r="BQ90" i="45" s="1"/>
  <c r="BX13" i="45"/>
  <c r="BX93" i="45" s="1"/>
  <c r="BV13" i="45"/>
  <c r="BV93" i="45" s="1"/>
  <c r="BW13" i="45"/>
  <c r="BW93" i="45" s="1"/>
  <c r="BZ16" i="45"/>
  <c r="BZ96" i="45" s="1"/>
  <c r="BZ13" i="45"/>
  <c r="BZ93" i="45" s="1"/>
  <c r="BZ10" i="45"/>
  <c r="BZ90" i="45" s="1"/>
  <c r="BT16" i="44"/>
  <c r="BT96" i="44" s="1"/>
  <c r="BT16" i="43"/>
  <c r="BT96" i="43" s="1"/>
  <c r="BO16" i="44"/>
  <c r="BO96" i="44" s="1"/>
  <c r="BO16" i="43"/>
  <c r="BO96" i="43" s="1"/>
  <c r="BT10" i="44"/>
  <c r="BT90" i="44" s="1"/>
  <c r="BT10" i="43"/>
  <c r="BT90" i="43" s="1"/>
  <c r="BT13" i="44"/>
  <c r="BT93" i="44" s="1"/>
  <c r="BT13" i="43"/>
  <c r="BT93" i="43" s="1"/>
  <c r="BR13" i="44"/>
  <c r="BR93" i="44" s="1"/>
  <c r="BR13" i="43"/>
  <c r="BR93" i="43" s="1"/>
  <c r="BL10" i="44"/>
  <c r="BL90" i="44" s="1"/>
  <c r="BL10" i="43"/>
  <c r="BL46" i="43" s="1"/>
  <c r="BL16" i="44"/>
  <c r="BL16" i="43"/>
  <c r="BL96" i="43" s="1"/>
  <c r="BP16" i="44"/>
  <c r="BP96" i="44" s="1"/>
  <c r="BP16" i="43"/>
  <c r="BP55" i="43" s="1"/>
  <c r="BV10" i="44"/>
  <c r="BV90" i="44" s="1"/>
  <c r="BV10" i="43"/>
  <c r="BV90" i="43" s="1"/>
  <c r="BY16" i="43"/>
  <c r="BY96" i="43" s="1"/>
  <c r="BY16" i="44"/>
  <c r="BY96" i="44" s="1"/>
  <c r="BV16" i="44"/>
  <c r="BV96" i="44" s="1"/>
  <c r="BV16" i="43"/>
  <c r="BV96" i="43" s="1"/>
  <c r="BL13" i="44"/>
  <c r="BL93" i="44" s="1"/>
  <c r="BL13" i="43"/>
  <c r="CC13" i="44"/>
  <c r="CC93" i="44" s="1"/>
  <c r="CC13" i="43"/>
  <c r="CC93" i="43" s="1"/>
  <c r="BS13" i="44"/>
  <c r="BS93" i="44" s="1"/>
  <c r="BS13" i="43"/>
  <c r="BS93" i="43" s="1"/>
  <c r="BM10" i="44"/>
  <c r="BM90" i="44" s="1"/>
  <c r="BM10" i="43"/>
  <c r="BW16" i="44"/>
  <c r="BW96" i="44" s="1"/>
  <c r="BW16" i="43"/>
  <c r="BW96" i="43" s="1"/>
  <c r="BS16" i="44"/>
  <c r="BS96" i="44" s="1"/>
  <c r="BS16" i="43"/>
  <c r="BS96" i="43" s="1"/>
  <c r="CD10" i="44"/>
  <c r="CD90" i="44" s="1"/>
  <c r="CD10" i="43"/>
  <c r="CD90" i="43" s="1"/>
  <c r="CC16" i="44"/>
  <c r="CC96" i="44" s="1"/>
  <c r="CC16" i="43"/>
  <c r="CC96" i="43" s="1"/>
  <c r="BS10" i="44"/>
  <c r="BS90" i="44" s="1"/>
  <c r="BS10" i="43"/>
  <c r="BS90" i="43" s="1"/>
  <c r="BR10" i="44"/>
  <c r="BR90" i="44" s="1"/>
  <c r="BR10" i="43"/>
  <c r="BR90" i="43" s="1"/>
  <c r="BY13" i="44"/>
  <c r="BY93" i="44" s="1"/>
  <c r="BY13" i="43"/>
  <c r="BY93" i="43" s="1"/>
  <c r="BM13" i="44"/>
  <c r="BM93" i="44" s="1"/>
  <c r="BM13" i="43"/>
  <c r="BO13" i="44"/>
  <c r="BO13" i="43"/>
  <c r="BO93" i="43" s="1"/>
  <c r="BQ13" i="44"/>
  <c r="BQ93" i="44" s="1"/>
  <c r="BQ13" i="43"/>
  <c r="CD13" i="44"/>
  <c r="CD93" i="44" s="1"/>
  <c r="CD13" i="43"/>
  <c r="CD93" i="43" s="1"/>
  <c r="BP13" i="44"/>
  <c r="BP13" i="43"/>
  <c r="BQ16" i="44"/>
  <c r="BQ96" i="44" s="1"/>
  <c r="BQ16" i="43"/>
  <c r="CC10" i="44"/>
  <c r="CC90" i="44" s="1"/>
  <c r="CC10" i="43"/>
  <c r="CC90" i="43" s="1"/>
  <c r="BW10" i="44"/>
  <c r="BW90" i="44" s="1"/>
  <c r="BW10" i="43"/>
  <c r="BW90" i="43" s="1"/>
  <c r="BM16" i="44"/>
  <c r="BM16" i="43"/>
  <c r="BM96" i="43" s="1"/>
  <c r="BR16" i="44"/>
  <c r="BR96" i="44" s="1"/>
  <c r="BR16" i="43"/>
  <c r="BR96" i="43" s="1"/>
  <c r="BP10" i="44"/>
  <c r="BP10" i="43"/>
  <c r="BP90" i="43" s="1"/>
  <c r="CD16" i="44"/>
  <c r="CD96" i="44" s="1"/>
  <c r="CD16" i="43"/>
  <c r="CD96" i="43" s="1"/>
  <c r="BU10" i="44"/>
  <c r="BU90" i="44" s="1"/>
  <c r="BU10" i="43"/>
  <c r="BU90" i="43" s="1"/>
  <c r="BO10" i="43"/>
  <c r="BO90" i="43" s="1"/>
  <c r="BO10" i="44"/>
  <c r="BU16" i="44"/>
  <c r="BU96" i="44" s="1"/>
  <c r="BU16" i="43"/>
  <c r="BU96" i="43" s="1"/>
  <c r="BQ10" i="44"/>
  <c r="BQ90" i="44" s="1"/>
  <c r="BQ10" i="43"/>
  <c r="BY10" i="44"/>
  <c r="BY90" i="44" s="1"/>
  <c r="BY10" i="43"/>
  <c r="BY90" i="43" s="1"/>
  <c r="BW13" i="44"/>
  <c r="BW93" i="44" s="1"/>
  <c r="BW13" i="43"/>
  <c r="BW93" i="43" s="1"/>
  <c r="BU13" i="44"/>
  <c r="BU93" i="44" s="1"/>
  <c r="BU13" i="43"/>
  <c r="BU93" i="43" s="1"/>
  <c r="BV13" i="44"/>
  <c r="BV93" i="44" s="1"/>
  <c r="BV13" i="43"/>
  <c r="BV93" i="43" s="1"/>
  <c r="AU10" i="45"/>
  <c r="AU90" i="45" s="1"/>
  <c r="AU10" i="44"/>
  <c r="AU90" i="44" s="1"/>
  <c r="AU10" i="43"/>
  <c r="AU90" i="43" s="1"/>
  <c r="AT10" i="45"/>
  <c r="AT90" i="45" s="1"/>
  <c r="AT10" i="44"/>
  <c r="AT90" i="44" s="1"/>
  <c r="AT10" i="43"/>
  <c r="AT90" i="43" s="1"/>
  <c r="AR10" i="45"/>
  <c r="AR90" i="45" s="1"/>
  <c r="AR10" i="43"/>
  <c r="AR90" i="43" s="1"/>
  <c r="AR10" i="44"/>
  <c r="AR90" i="44" s="1"/>
  <c r="AM16" i="45"/>
  <c r="AM16" i="44"/>
  <c r="AM16" i="43"/>
  <c r="BG10" i="45"/>
  <c r="BG90" i="45" s="1"/>
  <c r="BG10" i="44"/>
  <c r="BG90" i="44" s="1"/>
  <c r="BG10" i="43"/>
  <c r="BG90" i="43" s="1"/>
  <c r="AP13" i="45"/>
  <c r="AP93" i="45" s="1"/>
  <c r="AP13" i="44"/>
  <c r="AP93" i="44" s="1"/>
  <c r="AP13" i="43"/>
  <c r="AP93" i="43" s="1"/>
  <c r="AW13" i="45"/>
  <c r="AW93" i="45" s="1"/>
  <c r="AW13" i="44"/>
  <c r="AW93" i="44" s="1"/>
  <c r="AW13" i="43"/>
  <c r="AW93" i="43" s="1"/>
  <c r="AS13" i="45"/>
  <c r="AS93" i="45" s="1"/>
  <c r="AS13" i="44"/>
  <c r="AS93" i="44" s="1"/>
  <c r="AS13" i="43"/>
  <c r="AS93" i="43" s="1"/>
  <c r="AR13" i="45"/>
  <c r="AR93" i="45" s="1"/>
  <c r="AR13" i="44"/>
  <c r="AR93" i="44" s="1"/>
  <c r="AR13" i="43"/>
  <c r="AR93" i="43" s="1"/>
  <c r="BK16" i="45"/>
  <c r="BK96" i="45" s="1"/>
  <c r="BK16" i="44"/>
  <c r="BK96" i="44" s="1"/>
  <c r="BK16" i="43"/>
  <c r="BK96" i="43" s="1"/>
  <c r="AK13" i="45"/>
  <c r="AK13" i="44"/>
  <c r="AK52" i="44" s="1"/>
  <c r="AK13" i="43"/>
  <c r="AM10" i="45"/>
  <c r="AM90" i="45" s="1"/>
  <c r="AM10" i="44"/>
  <c r="AM90" i="44" s="1"/>
  <c r="AM10" i="43"/>
  <c r="AM90" i="43" s="1"/>
  <c r="AN13" i="45"/>
  <c r="AN93" i="45" s="1"/>
  <c r="AN13" i="44"/>
  <c r="AN93" i="44" s="1"/>
  <c r="AN13" i="43"/>
  <c r="AN93" i="43" s="1"/>
  <c r="AQ10" i="45"/>
  <c r="AQ90" i="45" s="1"/>
  <c r="AQ10" i="44"/>
  <c r="AQ90" i="44" s="1"/>
  <c r="AQ10" i="43"/>
  <c r="AQ90" i="43" s="1"/>
  <c r="AW16" i="45"/>
  <c r="AW96" i="45" s="1"/>
  <c r="AW16" i="44"/>
  <c r="AW96" i="44" s="1"/>
  <c r="AW16" i="43"/>
  <c r="AW96" i="43" s="1"/>
  <c r="AX16" i="45"/>
  <c r="AX96" i="45" s="1"/>
  <c r="AX16" i="44"/>
  <c r="AX96" i="44" s="1"/>
  <c r="AX16" i="43"/>
  <c r="AX96" i="43" s="1"/>
  <c r="AM13" i="45"/>
  <c r="AM93" i="45" s="1"/>
  <c r="AM13" i="44"/>
  <c r="AM93" i="44" s="1"/>
  <c r="AM13" i="43"/>
  <c r="AM93" i="43" s="1"/>
  <c r="AW10" i="45"/>
  <c r="AW90" i="45" s="1"/>
  <c r="AW10" i="44"/>
  <c r="AW90" i="44" s="1"/>
  <c r="AW10" i="43"/>
  <c r="AW90" i="43" s="1"/>
  <c r="AS16" i="45"/>
  <c r="AS96" i="45" s="1"/>
  <c r="AS16" i="44"/>
  <c r="AS96" i="44" s="1"/>
  <c r="AS16" i="43"/>
  <c r="AS96" i="43" s="1"/>
  <c r="BK13" i="45"/>
  <c r="BK93" i="45" s="1"/>
  <c r="BK13" i="44"/>
  <c r="BK93" i="44" s="1"/>
  <c r="BK13" i="43"/>
  <c r="BK93" i="43" s="1"/>
  <c r="AQ13" i="45"/>
  <c r="AQ93" i="45" s="1"/>
  <c r="AQ13" i="44"/>
  <c r="AQ93" i="44" s="1"/>
  <c r="AQ13" i="43"/>
  <c r="AQ93" i="43" s="1"/>
  <c r="AI13" i="45"/>
  <c r="AI13" i="44"/>
  <c r="AI93" i="44" s="1"/>
  <c r="AI13" i="43"/>
  <c r="AI52" i="43" s="1"/>
  <c r="AI16" i="45"/>
  <c r="AI55" i="45" s="1"/>
  <c r="AI16" i="44"/>
  <c r="AI55" i="44" s="1"/>
  <c r="AI16" i="43"/>
  <c r="AI55" i="43" s="1"/>
  <c r="AJ16" i="45"/>
  <c r="AJ55" i="45" s="1"/>
  <c r="AJ16" i="43"/>
  <c r="AJ55" i="43" s="1"/>
  <c r="AJ16" i="44"/>
  <c r="AJ55" i="44" s="1"/>
  <c r="AL16" i="45"/>
  <c r="AL55" i="45" s="1"/>
  <c r="AL16" i="44"/>
  <c r="AL55" i="44" s="1"/>
  <c r="AL16" i="43"/>
  <c r="AL55" i="43" s="1"/>
  <c r="AT13" i="45"/>
  <c r="AT93" i="45" s="1"/>
  <c r="AT13" i="44"/>
  <c r="AT93" i="44" s="1"/>
  <c r="AT13" i="43"/>
  <c r="AT93" i="43" s="1"/>
  <c r="AK16" i="45"/>
  <c r="AK55" i="45" s="1"/>
  <c r="AK16" i="44"/>
  <c r="AK55" i="44" s="1"/>
  <c r="AK16" i="43"/>
  <c r="AK55" i="43" s="1"/>
  <c r="AT16" i="45"/>
  <c r="AT96" i="45" s="1"/>
  <c r="AT16" i="44"/>
  <c r="AT96" i="44" s="1"/>
  <c r="AT16" i="43"/>
  <c r="AT96" i="43" s="1"/>
  <c r="AQ16" i="45"/>
  <c r="AQ96" i="45" s="1"/>
  <c r="AQ16" i="44"/>
  <c r="AQ96" i="44" s="1"/>
  <c r="AQ16" i="43"/>
  <c r="AQ96" i="43" s="1"/>
  <c r="AV16" i="45"/>
  <c r="AV96" i="45" s="1"/>
  <c r="AV16" i="43"/>
  <c r="AV96" i="43" s="1"/>
  <c r="AV16" i="44"/>
  <c r="AV96" i="44" s="1"/>
  <c r="AR16" i="45"/>
  <c r="AR96" i="45" s="1"/>
  <c r="AR16" i="44"/>
  <c r="AR96" i="44" s="1"/>
  <c r="AR16" i="43"/>
  <c r="AR96" i="43" s="1"/>
  <c r="BK10" i="45"/>
  <c r="BK90" i="45" s="1"/>
  <c r="BK10" i="44"/>
  <c r="BK90" i="44" s="1"/>
  <c r="BK10" i="43"/>
  <c r="BK90" i="43" s="1"/>
  <c r="AN10" i="45"/>
  <c r="AN90" i="45" s="1"/>
  <c r="AN10" i="44"/>
  <c r="AN90" i="44" s="1"/>
  <c r="AN10" i="43"/>
  <c r="AN90" i="43" s="1"/>
  <c r="AJ10" i="45"/>
  <c r="AJ46" i="45" s="1"/>
  <c r="AJ10" i="44"/>
  <c r="AJ10" i="43"/>
  <c r="AJ90" i="43" s="1"/>
  <c r="BG16" i="45"/>
  <c r="BG96" i="45" s="1"/>
  <c r="BG16" i="44"/>
  <c r="BG96" i="44" s="1"/>
  <c r="BG16" i="43"/>
  <c r="BG96" i="43" s="1"/>
  <c r="AJ13" i="45"/>
  <c r="AJ93" i="45" s="1"/>
  <c r="AJ13" i="43"/>
  <c r="AJ93" i="43" s="1"/>
  <c r="AJ13" i="44"/>
  <c r="AJ52" i="44" s="1"/>
  <c r="AN16" i="45"/>
  <c r="AN96" i="45" s="1"/>
  <c r="AN16" i="44"/>
  <c r="AN96" i="44" s="1"/>
  <c r="AN16" i="43"/>
  <c r="AN96" i="43" s="1"/>
  <c r="AV13" i="45"/>
  <c r="AV93" i="45" s="1"/>
  <c r="AV13" i="44"/>
  <c r="AV93" i="44" s="1"/>
  <c r="AV13" i="43"/>
  <c r="AV93" i="43" s="1"/>
  <c r="BF13" i="45"/>
  <c r="BF93" i="45" s="1"/>
  <c r="BF13" i="44"/>
  <c r="BF93" i="44" s="1"/>
  <c r="BF13" i="43"/>
  <c r="BF93" i="43" s="1"/>
  <c r="AV10" i="45"/>
  <c r="AV90" i="45" s="1"/>
  <c r="AV10" i="43"/>
  <c r="AV90" i="43" s="1"/>
  <c r="AV10" i="44"/>
  <c r="AV90" i="44" s="1"/>
  <c r="AK10" i="45"/>
  <c r="AK10" i="44"/>
  <c r="AK10" i="43"/>
  <c r="AX13" i="45"/>
  <c r="AX93" i="45" s="1"/>
  <c r="AX13" i="44"/>
  <c r="AX93" i="44" s="1"/>
  <c r="AX13" i="43"/>
  <c r="AX93" i="43" s="1"/>
  <c r="BF10" i="45"/>
  <c r="BF90" i="45" s="1"/>
  <c r="BF10" i="44"/>
  <c r="BF90" i="44" s="1"/>
  <c r="BF10" i="43"/>
  <c r="BF90" i="43" s="1"/>
  <c r="BF16" i="45"/>
  <c r="BF96" i="45" s="1"/>
  <c r="BF16" i="44"/>
  <c r="BF96" i="44" s="1"/>
  <c r="BF16" i="43"/>
  <c r="BF96" i="43" s="1"/>
  <c r="AU16" i="45"/>
  <c r="AU96" i="45" s="1"/>
  <c r="AU16" i="44"/>
  <c r="AU96" i="44" s="1"/>
  <c r="AU16" i="43"/>
  <c r="AU96" i="43" s="1"/>
  <c r="AX10" i="45"/>
  <c r="AX90" i="45" s="1"/>
  <c r="AX10" i="44"/>
  <c r="AX90" i="44" s="1"/>
  <c r="AX10" i="43"/>
  <c r="AX90" i="43" s="1"/>
  <c r="AL13" i="45"/>
  <c r="AL93" i="45" s="1"/>
  <c r="AL13" i="44"/>
  <c r="AL52" i="44" s="1"/>
  <c r="AL13" i="43"/>
  <c r="AL93" i="43" s="1"/>
  <c r="AP16" i="45"/>
  <c r="AP96" i="45" s="1"/>
  <c r="AP16" i="44"/>
  <c r="AP96" i="44" s="1"/>
  <c r="AP16" i="43"/>
  <c r="AP96" i="43" s="1"/>
  <c r="AI10" i="45"/>
  <c r="AI46" i="45" s="1"/>
  <c r="AI10" i="44"/>
  <c r="AI10" i="43"/>
  <c r="AI46" i="43" s="1"/>
  <c r="AS10" i="45"/>
  <c r="AS90" i="45" s="1"/>
  <c r="AS10" i="44"/>
  <c r="AS90" i="44" s="1"/>
  <c r="AS10" i="43"/>
  <c r="AS90" i="43" s="1"/>
  <c r="AL10" i="44"/>
  <c r="AL90" i="44" s="1"/>
  <c r="AL10" i="45"/>
  <c r="AL90" i="45" s="1"/>
  <c r="AL10" i="43"/>
  <c r="AL90" i="43" s="1"/>
  <c r="AP10" i="45"/>
  <c r="AP90" i="45" s="1"/>
  <c r="AP10" i="44"/>
  <c r="AP90" i="44" s="1"/>
  <c r="AP10" i="43"/>
  <c r="AP90" i="43" s="1"/>
  <c r="BG13" i="45"/>
  <c r="BG93" i="45" s="1"/>
  <c r="BG13" i="44"/>
  <c r="BG93" i="44" s="1"/>
  <c r="BG13" i="43"/>
  <c r="BG93" i="43" s="1"/>
  <c r="AU13" i="45"/>
  <c r="AU93" i="45" s="1"/>
  <c r="AU13" i="44"/>
  <c r="AU93" i="44" s="1"/>
  <c r="AU13" i="43"/>
  <c r="AU93" i="43" s="1"/>
  <c r="AU10" i="27"/>
  <c r="AU24" i="27" s="1"/>
  <c r="AU42" i="27" s="1"/>
  <c r="AK11" i="28" s="1"/>
  <c r="AW13" i="27"/>
  <c r="AW27" i="27" s="1"/>
  <c r="AW45" i="27" s="1"/>
  <c r="AW10" i="27"/>
  <c r="AW24" i="27" s="1"/>
  <c r="AW42" i="27" s="1"/>
  <c r="AU13" i="27"/>
  <c r="AU27" i="27" s="1"/>
  <c r="AU45" i="27" s="1"/>
  <c r="AK14" i="28" s="1"/>
  <c r="AR13" i="27"/>
  <c r="AR27" i="27" s="1"/>
  <c r="AR45" i="27" s="1"/>
  <c r="AH14" i="28" s="1"/>
  <c r="AR10" i="27"/>
  <c r="AR24" i="27" s="1"/>
  <c r="AR42" i="27" s="1"/>
  <c r="AH11" i="28" s="1"/>
  <c r="AS13" i="27"/>
  <c r="AS27" i="27" s="1"/>
  <c r="AS45" i="27" s="1"/>
  <c r="AI14" i="28" s="1"/>
  <c r="AS10" i="27"/>
  <c r="AS24" i="27" s="1"/>
  <c r="AS42" i="27" s="1"/>
  <c r="AI11" i="28" s="1"/>
  <c r="AQ13" i="27"/>
  <c r="AQ27" i="27" s="1"/>
  <c r="AQ45" i="27" s="1"/>
  <c r="AG14" i="28" s="1"/>
  <c r="AQ10" i="27"/>
  <c r="AQ24" i="27" s="1"/>
  <c r="AQ42" i="27" s="1"/>
  <c r="AG11" i="28" s="1"/>
  <c r="AP13" i="27"/>
  <c r="AP27" i="27" s="1"/>
  <c r="AP45" i="27" s="1"/>
  <c r="AF14" i="28" s="1"/>
  <c r="AP10" i="27"/>
  <c r="AP24" i="27" s="1"/>
  <c r="AP42" i="27" s="1"/>
  <c r="AF11" i="28" s="1"/>
  <c r="AN13" i="27"/>
  <c r="AN27" i="27" s="1"/>
  <c r="AN45" i="27" s="1"/>
  <c r="AD14" i="28" s="1"/>
  <c r="AN10" i="27"/>
  <c r="AN24" i="27" s="1"/>
  <c r="AN42" i="27" s="1"/>
  <c r="AD11" i="28" s="1"/>
  <c r="AO13" i="27"/>
  <c r="AO27" i="27" s="1"/>
  <c r="AO45" i="27" s="1"/>
  <c r="AE14" i="28" s="1"/>
  <c r="AO10" i="27"/>
  <c r="AO24" i="27" s="1"/>
  <c r="AO42" i="27" s="1"/>
  <c r="AE11" i="28" s="1"/>
  <c r="D4" i="31"/>
  <c r="E4" i="31"/>
  <c r="F4" i="31"/>
  <c r="D5" i="31"/>
  <c r="E5" i="31"/>
  <c r="F5" i="31"/>
  <c r="C5" i="31"/>
  <c r="C4" i="31"/>
  <c r="AD4" i="28"/>
  <c r="AE4" i="28"/>
  <c r="AF4" i="28"/>
  <c r="AD5" i="28"/>
  <c r="AE5" i="28"/>
  <c r="AF5" i="28"/>
  <c r="AC5" i="28"/>
  <c r="AC4" i="28"/>
  <c r="D7" i="31"/>
  <c r="E7" i="31"/>
  <c r="F7" i="31"/>
  <c r="AS31" i="27"/>
  <c r="AT31" i="27"/>
  <c r="AU31" i="27"/>
  <c r="AV31" i="27"/>
  <c r="AN31" i="27"/>
  <c r="AO31" i="27"/>
  <c r="AP31" i="27"/>
  <c r="AQ31" i="27"/>
  <c r="AR31" i="27"/>
  <c r="AN3" i="27"/>
  <c r="AN17" i="27" s="1"/>
  <c r="AO3" i="27"/>
  <c r="AO17" i="27" s="1"/>
  <c r="AP3" i="27"/>
  <c r="AP35" i="27" s="1"/>
  <c r="AN4" i="27"/>
  <c r="AN18" i="27" s="1"/>
  <c r="AO4" i="27"/>
  <c r="AO18" i="27" s="1"/>
  <c r="AP4" i="27"/>
  <c r="AP36" i="27" s="1"/>
  <c r="AM4" i="27"/>
  <c r="AM18" i="27" s="1"/>
  <c r="AM3" i="27"/>
  <c r="AM35" i="27" s="1"/>
  <c r="AI31" i="27"/>
  <c r="AJ31" i="27"/>
  <c r="AK31" i="27"/>
  <c r="AL31" i="27"/>
  <c r="AM31" i="27"/>
  <c r="AI3" i="27"/>
  <c r="AI17" i="27" s="1"/>
  <c r="AI35" i="27" s="1"/>
  <c r="Y4" i="28" s="1"/>
  <c r="AJ3" i="27"/>
  <c r="AJ17" i="27" s="1"/>
  <c r="AJ35" i="27" s="1"/>
  <c r="Z4" i="28" s="1"/>
  <c r="AK3" i="27"/>
  <c r="AK17" i="27" s="1"/>
  <c r="AK35" i="27" s="1"/>
  <c r="AA4" i="28" s="1"/>
  <c r="AL3" i="27"/>
  <c r="AL17" i="27" s="1"/>
  <c r="AL35" i="27" s="1"/>
  <c r="AB4" i="28" s="1"/>
  <c r="AI6" i="27"/>
  <c r="AI20" i="27" s="1"/>
  <c r="AI38" i="27" s="1"/>
  <c r="Y7" i="28" s="1"/>
  <c r="AJ6" i="27"/>
  <c r="AJ20" i="27" s="1"/>
  <c r="AJ38" i="27" s="1"/>
  <c r="Z7" i="28" s="1"/>
  <c r="AK6" i="27"/>
  <c r="AK20" i="27" s="1"/>
  <c r="AK38" i="27" s="1"/>
  <c r="AA7" i="28" s="1"/>
  <c r="AL6" i="27"/>
  <c r="AL20" i="27" s="1"/>
  <c r="AL38" i="27" s="1"/>
  <c r="AB7" i="28" s="1"/>
  <c r="AM6" i="27"/>
  <c r="AM20" i="27" s="1"/>
  <c r="AM38" i="27" s="1"/>
  <c r="AC7" i="28" s="1"/>
  <c r="AE15" i="45"/>
  <c r="AE15" i="43"/>
  <c r="AE15" i="44"/>
  <c r="AE18" i="45"/>
  <c r="AE19" i="45" s="1"/>
  <c r="AE18" i="44"/>
  <c r="AE19" i="44" s="1"/>
  <c r="AE18" i="43"/>
  <c r="AE19" i="43" s="1"/>
  <c r="AE21" i="44"/>
  <c r="AE21" i="45"/>
  <c r="AE21" i="43"/>
  <c r="AE25" i="45"/>
  <c r="AE25" i="44"/>
  <c r="AE25" i="43"/>
  <c r="AE23" i="45"/>
  <c r="AE23" i="43"/>
  <c r="AE23" i="44"/>
  <c r="AE7" i="45"/>
  <c r="AE87" i="45" s="1"/>
  <c r="AE7" i="44"/>
  <c r="AE87" i="44" s="1"/>
  <c r="AE7" i="43"/>
  <c r="AE87" i="43" s="1"/>
  <c r="AE9" i="45"/>
  <c r="AE89" i="45" s="1"/>
  <c r="AE9" i="44"/>
  <c r="AE89" i="44" s="1"/>
  <c r="AE9" i="43"/>
  <c r="AE89" i="43" s="1"/>
  <c r="AE12" i="45"/>
  <c r="AE92" i="45" s="1"/>
  <c r="AE12" i="44"/>
  <c r="AE92" i="44" s="1"/>
  <c r="AE12" i="43"/>
  <c r="AE92" i="43" s="1"/>
  <c r="AJ9" i="27"/>
  <c r="AJ23" i="27" s="1"/>
  <c r="AJ41" i="27" s="1"/>
  <c r="Z10" i="28" s="1"/>
  <c r="AJ7" i="27"/>
  <c r="AJ21" i="27" s="1"/>
  <c r="AJ39" i="27" s="1"/>
  <c r="Z8" i="28" s="1"/>
  <c r="AJ12" i="27"/>
  <c r="AJ26" i="27" s="1"/>
  <c r="AJ44" i="27" s="1"/>
  <c r="Z13" i="28" s="1"/>
  <c r="AE16" i="44"/>
  <c r="AE16" i="45"/>
  <c r="AE16" i="43"/>
  <c r="AE13" i="45"/>
  <c r="AE93" i="45" s="1"/>
  <c r="AE13" i="44"/>
  <c r="AE93" i="44" s="1"/>
  <c r="AE13" i="43"/>
  <c r="AE93" i="43" s="1"/>
  <c r="AE10" i="45"/>
  <c r="AE90" i="45" s="1"/>
  <c r="AE10" i="44"/>
  <c r="AE90" i="44" s="1"/>
  <c r="AE10" i="43"/>
  <c r="AE90" i="43" s="1"/>
  <c r="AJ13" i="27"/>
  <c r="AJ27" i="27" s="1"/>
  <c r="AJ45" i="27" s="1"/>
  <c r="Z14" i="28" s="1"/>
  <c r="AJ10" i="27"/>
  <c r="AJ24" i="27" s="1"/>
  <c r="AJ42" i="27" s="1"/>
  <c r="Z11" i="28" s="1"/>
  <c r="C7" i="31"/>
  <c r="B7" i="31"/>
  <c r="B4" i="31"/>
  <c r="AG3" i="27"/>
  <c r="AG17" i="27" s="1"/>
  <c r="AG35" i="27" s="1"/>
  <c r="W4" i="28" s="1"/>
  <c r="AH3" i="27"/>
  <c r="AH17" i="27" s="1"/>
  <c r="AH35" i="27" s="1"/>
  <c r="X4" i="28" s="1"/>
  <c r="AG6" i="27"/>
  <c r="AG20" i="27" s="1"/>
  <c r="AG38" i="27" s="1"/>
  <c r="W7" i="28" s="1"/>
  <c r="AH6" i="27"/>
  <c r="AH20" i="27" s="1"/>
  <c r="AH38" i="27" s="1"/>
  <c r="X7" i="28" s="1"/>
  <c r="AF25" i="45"/>
  <c r="AF25" i="44"/>
  <c r="AF25" i="43"/>
  <c r="AC18" i="45"/>
  <c r="AC19" i="45" s="1"/>
  <c r="AC18" i="44"/>
  <c r="AC19" i="44" s="1"/>
  <c r="AC18" i="43"/>
  <c r="AC19" i="43" s="1"/>
  <c r="AC15" i="45"/>
  <c r="AC15" i="44"/>
  <c r="AC15" i="43"/>
  <c r="AC21" i="45"/>
  <c r="AC21" i="43"/>
  <c r="AC21" i="44"/>
  <c r="AC25" i="44"/>
  <c r="AC25" i="45"/>
  <c r="AC25" i="43"/>
  <c r="AC9" i="45"/>
  <c r="AC89" i="45" s="1"/>
  <c r="AC9" i="44"/>
  <c r="AC89" i="44" s="1"/>
  <c r="AC9" i="43"/>
  <c r="AC89" i="43" s="1"/>
  <c r="AC23" i="45"/>
  <c r="AC23" i="44"/>
  <c r="AC23" i="43"/>
  <c r="AC7" i="45"/>
  <c r="AC87" i="45" s="1"/>
  <c r="AC7" i="44"/>
  <c r="AC87" i="44" s="1"/>
  <c r="AC7" i="43"/>
  <c r="AC87" i="43" s="1"/>
  <c r="AF21" i="45"/>
  <c r="AF21" i="44"/>
  <c r="AF21" i="43"/>
  <c r="AC12" i="45"/>
  <c r="AC92" i="45" s="1"/>
  <c r="AC12" i="44"/>
  <c r="AC92" i="44" s="1"/>
  <c r="AC12" i="43"/>
  <c r="AC92" i="43" s="1"/>
  <c r="AF23" i="45"/>
  <c r="AF23" i="43"/>
  <c r="AF23" i="44"/>
  <c r="AF15" i="44"/>
  <c r="AF15" i="45"/>
  <c r="AF15" i="43"/>
  <c r="AF7" i="44"/>
  <c r="AF87" i="44" s="1"/>
  <c r="AF7" i="45"/>
  <c r="AF87" i="45" s="1"/>
  <c r="AF7" i="43"/>
  <c r="AF87" i="43" s="1"/>
  <c r="AF9" i="45"/>
  <c r="AF89" i="45" s="1"/>
  <c r="AF9" i="43"/>
  <c r="AF89" i="43" s="1"/>
  <c r="AF9" i="44"/>
  <c r="AF89" i="44" s="1"/>
  <c r="AF12" i="43"/>
  <c r="AF92" i="43" s="1"/>
  <c r="AF12" i="45"/>
  <c r="AF92" i="45" s="1"/>
  <c r="AF12" i="44"/>
  <c r="AF92" i="44" s="1"/>
  <c r="AF18" i="44"/>
  <c r="AF19" i="44" s="1"/>
  <c r="AF18" i="45"/>
  <c r="AF19" i="45" s="1"/>
  <c r="AF18" i="43"/>
  <c r="AF19" i="43" s="1"/>
  <c r="F13" i="31"/>
  <c r="E13" i="31"/>
  <c r="F8" i="31"/>
  <c r="E10" i="31"/>
  <c r="F10" i="31"/>
  <c r="E8" i="31"/>
  <c r="AK9" i="27"/>
  <c r="AK23" i="27" s="1"/>
  <c r="AK41" i="27" s="1"/>
  <c r="AA10" i="28" s="1"/>
  <c r="AK12" i="27"/>
  <c r="AK26" i="27" s="1"/>
  <c r="AK44" i="27" s="1"/>
  <c r="AA13" i="28" s="1"/>
  <c r="AK7" i="27"/>
  <c r="AK21" i="27" s="1"/>
  <c r="AK39" i="27" s="1"/>
  <c r="AA8" i="28" s="1"/>
  <c r="AH12" i="27"/>
  <c r="AH26" i="27" s="1"/>
  <c r="AH44" i="27" s="1"/>
  <c r="X13" i="28" s="1"/>
  <c r="AH7" i="27"/>
  <c r="AH21" i="27" s="1"/>
  <c r="AH39" i="27" s="1"/>
  <c r="X8" i="28" s="1"/>
  <c r="AH9" i="27"/>
  <c r="AH23" i="27" s="1"/>
  <c r="AH41" i="27" s="1"/>
  <c r="X10" i="28" s="1"/>
  <c r="AC16" i="45"/>
  <c r="AC16" i="44"/>
  <c r="AC16" i="43"/>
  <c r="AC10" i="45"/>
  <c r="AC90" i="45" s="1"/>
  <c r="AC10" i="44"/>
  <c r="AC90" i="44" s="1"/>
  <c r="AC10" i="43"/>
  <c r="AC90" i="43" s="1"/>
  <c r="AC13" i="44"/>
  <c r="AC93" i="44" s="1"/>
  <c r="AC13" i="45"/>
  <c r="AC93" i="45" s="1"/>
  <c r="AC13" i="43"/>
  <c r="AC93" i="43" s="1"/>
  <c r="AF16" i="44"/>
  <c r="AF16" i="45"/>
  <c r="AF16" i="43"/>
  <c r="AF10" i="44"/>
  <c r="AF90" i="44" s="1"/>
  <c r="AF10" i="45"/>
  <c r="AF90" i="45" s="1"/>
  <c r="AF10" i="43"/>
  <c r="AF90" i="43" s="1"/>
  <c r="AF13" i="44"/>
  <c r="AF93" i="44" s="1"/>
  <c r="AF13" i="45"/>
  <c r="AF93" i="45" s="1"/>
  <c r="AF13" i="43"/>
  <c r="AF93" i="43" s="1"/>
  <c r="E14" i="31"/>
  <c r="F11" i="31"/>
  <c r="E11" i="31"/>
  <c r="F14" i="31"/>
  <c r="AK10" i="27"/>
  <c r="AK24" i="27" s="1"/>
  <c r="AK42" i="27" s="1"/>
  <c r="AA11" i="28" s="1"/>
  <c r="AK13" i="27"/>
  <c r="AK27" i="27" s="1"/>
  <c r="AK45" i="27" s="1"/>
  <c r="AA14" i="28" s="1"/>
  <c r="AH10" i="27"/>
  <c r="AH24" i="27" s="1"/>
  <c r="AH42" i="27" s="1"/>
  <c r="X11" i="28" s="1"/>
  <c r="AH13" i="27"/>
  <c r="AH27" i="27" s="1"/>
  <c r="AH45" i="27" s="1"/>
  <c r="X14" i="28" s="1"/>
  <c r="AE3" i="27"/>
  <c r="AE17" i="27" s="1"/>
  <c r="AE35" i="27" s="1"/>
  <c r="U4" i="28" s="1"/>
  <c r="AF3" i="27"/>
  <c r="AF17" i="27" s="1"/>
  <c r="AF35" i="27" s="1"/>
  <c r="V4" i="28" s="1"/>
  <c r="AE6" i="27"/>
  <c r="AE20" i="27" s="1"/>
  <c r="AE38" i="27" s="1"/>
  <c r="U7" i="28" s="1"/>
  <c r="AF6" i="27"/>
  <c r="AF20" i="27" s="1"/>
  <c r="AF38" i="27" s="1"/>
  <c r="V7" i="28" s="1"/>
  <c r="AB18" i="44"/>
  <c r="AB19" i="44" s="1"/>
  <c r="AB58" i="44" s="1"/>
  <c r="AB18" i="45"/>
  <c r="AB57" i="45" s="1"/>
  <c r="AB18" i="43"/>
  <c r="AB19" i="43" s="1"/>
  <c r="AB58" i="43" s="1"/>
  <c r="AG21" i="45"/>
  <c r="AG60" i="45" s="1"/>
  <c r="AG21" i="44"/>
  <c r="AG60" i="44" s="1"/>
  <c r="AG21" i="43"/>
  <c r="AG60" i="43" s="1"/>
  <c r="AG18" i="45"/>
  <c r="AG19" i="45" s="1"/>
  <c r="AG58" i="45" s="1"/>
  <c r="AG18" i="43"/>
  <c r="AG18" i="44"/>
  <c r="AG57" i="44" s="1"/>
  <c r="AD21" i="44"/>
  <c r="AD60" i="44" s="1"/>
  <c r="AD21" i="45"/>
  <c r="AD60" i="45" s="1"/>
  <c r="AD21" i="43"/>
  <c r="AD60" i="43" s="1"/>
  <c r="AD18" i="45"/>
  <c r="AD57" i="45" s="1"/>
  <c r="AD18" i="44"/>
  <c r="AD57" i="44" s="1"/>
  <c r="AD18" i="43"/>
  <c r="AD57" i="43" s="1"/>
  <c r="AB21" i="45"/>
  <c r="AB60" i="45" s="1"/>
  <c r="AB21" i="43"/>
  <c r="AB60" i="43" s="1"/>
  <c r="AB21" i="44"/>
  <c r="AB60" i="44" s="1"/>
  <c r="Z18" i="45"/>
  <c r="Z57" i="45" s="1"/>
  <c r="Z18" i="44"/>
  <c r="Z19" i="44" s="1"/>
  <c r="Z58" i="44" s="1"/>
  <c r="Z18" i="43"/>
  <c r="Z57" i="43" s="1"/>
  <c r="AA21" i="45"/>
  <c r="AA60" i="45" s="1"/>
  <c r="AA21" i="43"/>
  <c r="AA60" i="43" s="1"/>
  <c r="AA21" i="44"/>
  <c r="AA60" i="44" s="1"/>
  <c r="AA18" i="44"/>
  <c r="AA57" i="44" s="1"/>
  <c r="AA18" i="45"/>
  <c r="AA57" i="45" s="1"/>
  <c r="AA18" i="43"/>
  <c r="AA19" i="43" s="1"/>
  <c r="AA58" i="43" s="1"/>
  <c r="Z21" i="45"/>
  <c r="Z60" i="45" s="1"/>
  <c r="Z21" i="44"/>
  <c r="Z60" i="44" s="1"/>
  <c r="Z21" i="43"/>
  <c r="Z60" i="43" s="1"/>
  <c r="AH18" i="45"/>
  <c r="AH19" i="45" s="1"/>
  <c r="AH58" i="45" s="1"/>
  <c r="AH18" i="44"/>
  <c r="AH57" i="44" s="1"/>
  <c r="AH18" i="43"/>
  <c r="AH57" i="43" s="1"/>
  <c r="AH21" i="45"/>
  <c r="AH60" i="45" s="1"/>
  <c r="AH21" i="44"/>
  <c r="AH60" i="44" s="1"/>
  <c r="AH21" i="43"/>
  <c r="AH60" i="43" s="1"/>
  <c r="AC6" i="27"/>
  <c r="AC20" i="27" s="1"/>
  <c r="AC38" i="27" s="1"/>
  <c r="S7" i="28" s="1"/>
  <c r="AD6" i="27"/>
  <c r="AD20" i="27" s="1"/>
  <c r="AD38" i="27" s="1"/>
  <c r="T7" i="28" s="1"/>
  <c r="AC3" i="27"/>
  <c r="AC17" i="27" s="1"/>
  <c r="AC35" i="27" s="1"/>
  <c r="S4" i="28" s="1"/>
  <c r="AD3" i="27"/>
  <c r="AD17" i="27" s="1"/>
  <c r="AD35" i="27" s="1"/>
  <c r="T4" i="28" s="1"/>
  <c r="W23" i="45"/>
  <c r="W23" i="43"/>
  <c r="W23" i="44"/>
  <c r="X25" i="45"/>
  <c r="X25" i="44"/>
  <c r="X25" i="43"/>
  <c r="Y23" i="45"/>
  <c r="Y62" i="45" s="1"/>
  <c r="Y23" i="43"/>
  <c r="Y62" i="43" s="1"/>
  <c r="Y23" i="44"/>
  <c r="Y62" i="44" s="1"/>
  <c r="AG23" i="44"/>
  <c r="AG62" i="44" s="1"/>
  <c r="AG23" i="45"/>
  <c r="AG62" i="45" s="1"/>
  <c r="AG23" i="43"/>
  <c r="AG62" i="43" s="1"/>
  <c r="AB25" i="45"/>
  <c r="AB64" i="45" s="1"/>
  <c r="AB25" i="44"/>
  <c r="AB64" i="44" s="1"/>
  <c r="AB25" i="43"/>
  <c r="AB64" i="43" s="1"/>
  <c r="Y21" i="45"/>
  <c r="Y60" i="45" s="1"/>
  <c r="Y21" i="44"/>
  <c r="Y60" i="44" s="1"/>
  <c r="Y21" i="43"/>
  <c r="Y60" i="43" s="1"/>
  <c r="X23" i="45"/>
  <c r="X23" i="43"/>
  <c r="X23" i="44"/>
  <c r="AD23" i="45"/>
  <c r="AD62" i="45" s="1"/>
  <c r="AD23" i="44"/>
  <c r="AD62" i="44" s="1"/>
  <c r="AD23" i="43"/>
  <c r="AD62" i="43" s="1"/>
  <c r="AA25" i="45"/>
  <c r="AA64" i="45" s="1"/>
  <c r="AA25" i="44"/>
  <c r="AA64" i="44" s="1"/>
  <c r="AA25" i="43"/>
  <c r="AA64" i="43" s="1"/>
  <c r="Z25" i="45"/>
  <c r="Z64" i="45" s="1"/>
  <c r="Z25" i="44"/>
  <c r="Z64" i="44" s="1"/>
  <c r="Z25" i="43"/>
  <c r="Z64" i="43" s="1"/>
  <c r="W25" i="44"/>
  <c r="W25" i="45"/>
  <c r="W25" i="43"/>
  <c r="AD25" i="44"/>
  <c r="AD64" i="44" s="1"/>
  <c r="AD25" i="45"/>
  <c r="AD64" i="45" s="1"/>
  <c r="AD25" i="43"/>
  <c r="AD64" i="43" s="1"/>
  <c r="AG25" i="45"/>
  <c r="AG64" i="45" s="1"/>
  <c r="AG25" i="43"/>
  <c r="AG64" i="43" s="1"/>
  <c r="AG25" i="44"/>
  <c r="AG64" i="44" s="1"/>
  <c r="AB23" i="45"/>
  <c r="AB62" i="45" s="1"/>
  <c r="AB23" i="44"/>
  <c r="AB62" i="44" s="1"/>
  <c r="AB23" i="43"/>
  <c r="AB62" i="43" s="1"/>
  <c r="AA23" i="44"/>
  <c r="AA62" i="44" s="1"/>
  <c r="AA23" i="45"/>
  <c r="AA62" i="45" s="1"/>
  <c r="AA23" i="43"/>
  <c r="AA62" i="43" s="1"/>
  <c r="X21" i="44"/>
  <c r="X21" i="45"/>
  <c r="X21" i="43"/>
  <c r="W21" i="44"/>
  <c r="W21" i="45"/>
  <c r="W21" i="43"/>
  <c r="Y25" i="45"/>
  <c r="Y64" i="45" s="1"/>
  <c r="Y25" i="44"/>
  <c r="Y64" i="44" s="1"/>
  <c r="Y25" i="43"/>
  <c r="Y64" i="43" s="1"/>
  <c r="Z23" i="44"/>
  <c r="Z62" i="44" s="1"/>
  <c r="Z23" i="45"/>
  <c r="Z62" i="45" s="1"/>
  <c r="Z23" i="43"/>
  <c r="Z62" i="43" s="1"/>
  <c r="AH23" i="45"/>
  <c r="AH62" i="45" s="1"/>
  <c r="AH23" i="44"/>
  <c r="AH62" i="44" s="1"/>
  <c r="AH23" i="43"/>
  <c r="AH62" i="43" s="1"/>
  <c r="AH25" i="45"/>
  <c r="AH64" i="45" s="1"/>
  <c r="AH25" i="44"/>
  <c r="AH64" i="44" s="1"/>
  <c r="AH25" i="43"/>
  <c r="AH64" i="43" s="1"/>
  <c r="X6" i="27"/>
  <c r="X20" i="27" s="1"/>
  <c r="X38" i="27" s="1"/>
  <c r="N7" i="28" s="1"/>
  <c r="Y6" i="27"/>
  <c r="Y20" i="27" s="1"/>
  <c r="Y38" i="27" s="1"/>
  <c r="O7" i="28" s="1"/>
  <c r="Z6" i="27"/>
  <c r="Z20" i="27" s="1"/>
  <c r="Z38" i="27" s="1"/>
  <c r="P7" i="28" s="1"/>
  <c r="AA6" i="27"/>
  <c r="AA20" i="27" s="1"/>
  <c r="AA38" i="27" s="1"/>
  <c r="Q7" i="28" s="1"/>
  <c r="AB6" i="27"/>
  <c r="AB20" i="27" s="1"/>
  <c r="AB38" i="27" s="1"/>
  <c r="R7" i="28" s="1"/>
  <c r="X3" i="27"/>
  <c r="X17" i="27" s="1"/>
  <c r="X35" i="27" s="1"/>
  <c r="N4" i="28" s="1"/>
  <c r="Y3" i="27"/>
  <c r="Y17" i="27" s="1"/>
  <c r="Y35" i="27" s="1"/>
  <c r="O4" i="28" s="1"/>
  <c r="Z3" i="27"/>
  <c r="Z17" i="27" s="1"/>
  <c r="Z35" i="27" s="1"/>
  <c r="P4" i="28" s="1"/>
  <c r="AA3" i="27"/>
  <c r="AA17" i="27" s="1"/>
  <c r="AA35" i="27" s="1"/>
  <c r="Q4" i="28" s="1"/>
  <c r="AB3" i="27"/>
  <c r="AB17" i="27" s="1"/>
  <c r="AB35" i="27" s="1"/>
  <c r="R4" i="28" s="1"/>
  <c r="AA7" i="45"/>
  <c r="AA87" i="45" s="1"/>
  <c r="AA7" i="44"/>
  <c r="AA87" i="44" s="1"/>
  <c r="AA7" i="43"/>
  <c r="AA87" i="43" s="1"/>
  <c r="AA12" i="45"/>
  <c r="AA92" i="45" s="1"/>
  <c r="AA12" i="44"/>
  <c r="AA92" i="44" s="1"/>
  <c r="AA12" i="43"/>
  <c r="AA51" i="43" s="1"/>
  <c r="AA9" i="45"/>
  <c r="AA9" i="44"/>
  <c r="AA89" i="44" s="1"/>
  <c r="AA9" i="43"/>
  <c r="AA89" i="43" s="1"/>
  <c r="AA15" i="45"/>
  <c r="AA54" i="45" s="1"/>
  <c r="AA15" i="44"/>
  <c r="AA54" i="44" s="1"/>
  <c r="AA15" i="43"/>
  <c r="AA54" i="43" s="1"/>
  <c r="AF9" i="27"/>
  <c r="AF23" i="27" s="1"/>
  <c r="AF41" i="27" s="1"/>
  <c r="V10" i="28" s="1"/>
  <c r="AF7" i="27"/>
  <c r="AF21" i="27" s="1"/>
  <c r="AF39" i="27" s="1"/>
  <c r="V8" i="28" s="1"/>
  <c r="AF12" i="27"/>
  <c r="AF26" i="27" s="1"/>
  <c r="AF44" i="27" s="1"/>
  <c r="V13" i="28" s="1"/>
  <c r="U6" i="27"/>
  <c r="U20" i="27" s="1"/>
  <c r="U38" i="27" s="1"/>
  <c r="K7" i="28" s="1"/>
  <c r="V6" i="27"/>
  <c r="V20" i="27" s="1"/>
  <c r="V38" i="27" s="1"/>
  <c r="L7" i="28" s="1"/>
  <c r="W6" i="27"/>
  <c r="W20" i="27" s="1"/>
  <c r="W38" i="27" s="1"/>
  <c r="M7" i="28" s="1"/>
  <c r="M3" i="27"/>
  <c r="M17" i="27" s="1"/>
  <c r="M35" i="27" s="1"/>
  <c r="C4" i="28" s="1"/>
  <c r="N3" i="27"/>
  <c r="N17" i="27" s="1"/>
  <c r="N35" i="27" s="1"/>
  <c r="D4" i="28" s="1"/>
  <c r="O3" i="27"/>
  <c r="O17" i="27" s="1"/>
  <c r="O35" i="27" s="1"/>
  <c r="E4" i="28" s="1"/>
  <c r="P3" i="27"/>
  <c r="P17" i="27" s="1"/>
  <c r="P35" i="27" s="1"/>
  <c r="F4" i="28" s="1"/>
  <c r="Q3" i="27"/>
  <c r="Q17" i="27" s="1"/>
  <c r="Q35" i="27" s="1"/>
  <c r="G4" i="28" s="1"/>
  <c r="R3" i="27"/>
  <c r="R17" i="27" s="1"/>
  <c r="R35" i="27" s="1"/>
  <c r="H4" i="28" s="1"/>
  <c r="S3" i="27"/>
  <c r="S17" i="27" s="1"/>
  <c r="S35" i="27" s="1"/>
  <c r="I4" i="28" s="1"/>
  <c r="T3" i="27"/>
  <c r="T17" i="27" s="1"/>
  <c r="T35" i="27" s="1"/>
  <c r="J4" i="28" s="1"/>
  <c r="U3" i="27"/>
  <c r="U17" i="27" s="1"/>
  <c r="U35" i="27" s="1"/>
  <c r="K4" i="28" s="1"/>
  <c r="V3" i="27"/>
  <c r="V17" i="27" s="1"/>
  <c r="V35" i="27" s="1"/>
  <c r="L4" i="28" s="1"/>
  <c r="W3" i="27"/>
  <c r="W17" i="27" s="1"/>
  <c r="W35" i="27" s="1"/>
  <c r="M4" i="28" s="1"/>
  <c r="AH31" i="27"/>
  <c r="M6" i="27"/>
  <c r="M20" i="27" s="1"/>
  <c r="M38" i="27" s="1"/>
  <c r="C7" i="28" s="1"/>
  <c r="N6" i="27"/>
  <c r="N20" i="27" s="1"/>
  <c r="N38" i="27" s="1"/>
  <c r="D7" i="28" s="1"/>
  <c r="O6" i="27"/>
  <c r="O20" i="27" s="1"/>
  <c r="O38" i="27" s="1"/>
  <c r="E7" i="28" s="1"/>
  <c r="P6" i="27"/>
  <c r="P20" i="27" s="1"/>
  <c r="P38" i="27" s="1"/>
  <c r="F7" i="28" s="1"/>
  <c r="Q6" i="27"/>
  <c r="Q20" i="27" s="1"/>
  <c r="Q38" i="27" s="1"/>
  <c r="G7" i="28" s="1"/>
  <c r="R6" i="27"/>
  <c r="R20" i="27" s="1"/>
  <c r="R38" i="27" s="1"/>
  <c r="H7" i="28" s="1"/>
  <c r="S6" i="27"/>
  <c r="S20" i="27" s="1"/>
  <c r="S38" i="27" s="1"/>
  <c r="I7" i="28" s="1"/>
  <c r="T6" i="27"/>
  <c r="T20" i="27" s="1"/>
  <c r="T38" i="27" s="1"/>
  <c r="J7" i="28" s="1"/>
  <c r="Z7" i="45"/>
  <c r="Z40" i="45" s="1"/>
  <c r="Z7" i="44"/>
  <c r="Z87" i="44" s="1"/>
  <c r="Z7" i="43"/>
  <c r="Z87" i="43" s="1"/>
  <c r="V12" i="45"/>
  <c r="V92" i="45" s="1"/>
  <c r="V12" i="44"/>
  <c r="V92" i="44" s="1"/>
  <c r="V12" i="43"/>
  <c r="V92" i="43" s="1"/>
  <c r="W12" i="45"/>
  <c r="W92" i="45" s="1"/>
  <c r="W12" i="43"/>
  <c r="W92" i="43" s="1"/>
  <c r="W12" i="44"/>
  <c r="W92" i="44" s="1"/>
  <c r="Z9" i="45"/>
  <c r="Z89" i="45" s="1"/>
  <c r="Z9" i="44"/>
  <c r="Z45" i="44" s="1"/>
  <c r="Z9" i="43"/>
  <c r="Z89" i="43" s="1"/>
  <c r="AA10" i="45"/>
  <c r="AA90" i="45" s="1"/>
  <c r="AA10" i="44"/>
  <c r="AA90" i="44" s="1"/>
  <c r="AA10" i="43"/>
  <c r="AA90" i="43" s="1"/>
  <c r="AA16" i="45"/>
  <c r="AA55" i="45" s="1"/>
  <c r="AA16" i="44"/>
  <c r="AA55" i="44" s="1"/>
  <c r="AA16" i="43"/>
  <c r="AA55" i="43" s="1"/>
  <c r="V25" i="44"/>
  <c r="V25" i="45"/>
  <c r="V25" i="43"/>
  <c r="AA13" i="45"/>
  <c r="AA52" i="45" s="1"/>
  <c r="AA13" i="43"/>
  <c r="AA52" i="43" s="1"/>
  <c r="AA13" i="44"/>
  <c r="AA93" i="44" s="1"/>
  <c r="V9" i="45"/>
  <c r="V89" i="45" s="1"/>
  <c r="V9" i="44"/>
  <c r="V89" i="44" s="1"/>
  <c r="V9" i="43"/>
  <c r="V89" i="43" s="1"/>
  <c r="V7" i="45"/>
  <c r="V87" i="45" s="1"/>
  <c r="V7" i="44"/>
  <c r="V87" i="44" s="1"/>
  <c r="V7" i="43"/>
  <c r="V87" i="43" s="1"/>
  <c r="V21" i="45"/>
  <c r="V21" i="44"/>
  <c r="V21" i="43"/>
  <c r="V18" i="45"/>
  <c r="V19" i="45" s="1"/>
  <c r="V18" i="44"/>
  <c r="V19" i="44" s="1"/>
  <c r="V18" i="43"/>
  <c r="V19" i="43" s="1"/>
  <c r="Z15" i="44"/>
  <c r="Z54" i="44" s="1"/>
  <c r="Z15" i="45"/>
  <c r="Z54" i="45" s="1"/>
  <c r="Z15" i="43"/>
  <c r="Z54" i="43" s="1"/>
  <c r="W9" i="45"/>
  <c r="W89" i="45" s="1"/>
  <c r="W9" i="44"/>
  <c r="W89" i="44" s="1"/>
  <c r="W9" i="43"/>
  <c r="W89" i="43" s="1"/>
  <c r="W7" i="45"/>
  <c r="W87" i="45" s="1"/>
  <c r="W7" i="44"/>
  <c r="W87" i="44" s="1"/>
  <c r="W7" i="43"/>
  <c r="W87" i="43" s="1"/>
  <c r="V23" i="45"/>
  <c r="V23" i="44"/>
  <c r="V23" i="43"/>
  <c r="W18" i="45"/>
  <c r="W19" i="45" s="1"/>
  <c r="W18" i="44"/>
  <c r="W19" i="44" s="1"/>
  <c r="W18" i="43"/>
  <c r="W19" i="43" s="1"/>
  <c r="V15" i="45"/>
  <c r="V15" i="44"/>
  <c r="V15" i="43"/>
  <c r="W15" i="45"/>
  <c r="W15" i="44"/>
  <c r="W15" i="43"/>
  <c r="Z12" i="45"/>
  <c r="Z92" i="45" s="1"/>
  <c r="Z12" i="44"/>
  <c r="Z51" i="44" s="1"/>
  <c r="Z12" i="43"/>
  <c r="Z92" i="43" s="1"/>
  <c r="AE7" i="27"/>
  <c r="AE21" i="27" s="1"/>
  <c r="AE39" i="27" s="1"/>
  <c r="U8" i="28" s="1"/>
  <c r="AE9" i="27"/>
  <c r="AE23" i="27" s="1"/>
  <c r="AE41" i="27" s="1"/>
  <c r="U10" i="28" s="1"/>
  <c r="AF10" i="27"/>
  <c r="AF24" i="27" s="1"/>
  <c r="AF42" i="27" s="1"/>
  <c r="V11" i="28" s="1"/>
  <c r="AE12" i="27"/>
  <c r="AE26" i="27" s="1"/>
  <c r="AE44" i="27" s="1"/>
  <c r="U13" i="28" s="1"/>
  <c r="AF13" i="27"/>
  <c r="AF27" i="27" s="1"/>
  <c r="AF45" i="27" s="1"/>
  <c r="V14" i="28" s="1"/>
  <c r="AB7" i="27"/>
  <c r="AB21" i="27" s="1"/>
  <c r="AB39" i="27" s="1"/>
  <c r="R8" i="28" s="1"/>
  <c r="AB12" i="27"/>
  <c r="AB26" i="27" s="1"/>
  <c r="AB44" i="27" s="1"/>
  <c r="R13" i="28" s="1"/>
  <c r="AB9" i="27"/>
  <c r="AB23" i="27" s="1"/>
  <c r="AB41" i="27" s="1"/>
  <c r="R10" i="28" s="1"/>
  <c r="AA9" i="27"/>
  <c r="AA23" i="27" s="1"/>
  <c r="AA41" i="27" s="1"/>
  <c r="Q10" i="28" s="1"/>
  <c r="AA7" i="27"/>
  <c r="AA21" i="27" s="1"/>
  <c r="AA39" i="27" s="1"/>
  <c r="Q8" i="28" s="1"/>
  <c r="AA12" i="27"/>
  <c r="AA26" i="27" s="1"/>
  <c r="AA44" i="27" s="1"/>
  <c r="Q13" i="28" s="1"/>
  <c r="W10" i="45"/>
  <c r="W90" i="45" s="1"/>
  <c r="W10" i="44"/>
  <c r="W90" i="44" s="1"/>
  <c r="W10" i="43"/>
  <c r="W90" i="43" s="1"/>
  <c r="Z10" i="45"/>
  <c r="Z90" i="45" s="1"/>
  <c r="Z10" i="44"/>
  <c r="Z46" i="44" s="1"/>
  <c r="Z10" i="43"/>
  <c r="W13" i="45"/>
  <c r="W93" i="45" s="1"/>
  <c r="W13" i="44"/>
  <c r="W93" i="44" s="1"/>
  <c r="W13" i="43"/>
  <c r="W93" i="43" s="1"/>
  <c r="V16" i="45"/>
  <c r="V16" i="44"/>
  <c r="V16" i="43"/>
  <c r="V10" i="45"/>
  <c r="V90" i="45" s="1"/>
  <c r="V10" i="44"/>
  <c r="V90" i="44" s="1"/>
  <c r="V10" i="43"/>
  <c r="V90" i="43" s="1"/>
  <c r="W16" i="44"/>
  <c r="W16" i="45"/>
  <c r="W16" i="43"/>
  <c r="Z13" i="45"/>
  <c r="Z13" i="44"/>
  <c r="Z52" i="44" s="1"/>
  <c r="Z13" i="43"/>
  <c r="Z93" i="43" s="1"/>
  <c r="Z16" i="45"/>
  <c r="Z55" i="45" s="1"/>
  <c r="Z16" i="44"/>
  <c r="Z55" i="44" s="1"/>
  <c r="Z16" i="43"/>
  <c r="Z55" i="43" s="1"/>
  <c r="V13" i="44"/>
  <c r="V93" i="44" s="1"/>
  <c r="V13" i="45"/>
  <c r="V93" i="45" s="1"/>
  <c r="V13" i="43"/>
  <c r="V93" i="43" s="1"/>
  <c r="AB13" i="27"/>
  <c r="AB27" i="27" s="1"/>
  <c r="AB45" i="27" s="1"/>
  <c r="R14" i="28" s="1"/>
  <c r="AA10" i="27"/>
  <c r="AA24" i="27" s="1"/>
  <c r="AA42" i="27" s="1"/>
  <c r="Q11" i="28" s="1"/>
  <c r="AA13" i="27"/>
  <c r="AA27" i="27" s="1"/>
  <c r="AA45" i="27" s="1"/>
  <c r="Q14" i="28" s="1"/>
  <c r="AE13" i="27"/>
  <c r="AE27" i="27" s="1"/>
  <c r="AE45" i="27" s="1"/>
  <c r="U14" i="28" s="1"/>
  <c r="AE10" i="27"/>
  <c r="AE24" i="27" s="1"/>
  <c r="AE42" i="27" s="1"/>
  <c r="U11" i="28" s="1"/>
  <c r="AB10" i="27"/>
  <c r="AB24" i="27" s="1"/>
  <c r="AB42" i="27" s="1"/>
  <c r="R11" i="28" s="1"/>
  <c r="N31" i="27"/>
  <c r="D16" i="18"/>
  <c r="AG7" i="45"/>
  <c r="AG87" i="45" s="1"/>
  <c r="AG7" i="44"/>
  <c r="AG87" i="44" s="1"/>
  <c r="AG7" i="43"/>
  <c r="AG87" i="43" s="1"/>
  <c r="AG15" i="45"/>
  <c r="AG54" i="45" s="1"/>
  <c r="AG15" i="44"/>
  <c r="AG54" i="44" s="1"/>
  <c r="AG15" i="43"/>
  <c r="AG54" i="43" s="1"/>
  <c r="AG12" i="44"/>
  <c r="AG51" i="44" s="1"/>
  <c r="AG12" i="45"/>
  <c r="AG92" i="45" s="1"/>
  <c r="AG12" i="43"/>
  <c r="AG51" i="43" s="1"/>
  <c r="AG9" i="45"/>
  <c r="AG89" i="45" s="1"/>
  <c r="AG9" i="44"/>
  <c r="AG89" i="44" s="1"/>
  <c r="AG9" i="43"/>
  <c r="AL9" i="27"/>
  <c r="AL23" i="27" s="1"/>
  <c r="AL41" i="27" s="1"/>
  <c r="AB10" i="28" s="1"/>
  <c r="AL7" i="27"/>
  <c r="AL21" i="27" s="1"/>
  <c r="AL39" i="27" s="1"/>
  <c r="AB8" i="28" s="1"/>
  <c r="AL12" i="27"/>
  <c r="AL26" i="27" s="1"/>
  <c r="AL44" i="27" s="1"/>
  <c r="AB13" i="28" s="1"/>
  <c r="B8" i="31"/>
  <c r="B10" i="31"/>
  <c r="B13" i="31"/>
  <c r="AG13" i="45"/>
  <c r="AG93" i="45" s="1"/>
  <c r="AG13" i="44"/>
  <c r="AG13" i="43"/>
  <c r="AG52" i="43" s="1"/>
  <c r="AG10" i="45"/>
  <c r="AG90" i="45" s="1"/>
  <c r="AG10" i="44"/>
  <c r="AG46" i="44" s="1"/>
  <c r="AG10" i="43"/>
  <c r="AG90" i="43" s="1"/>
  <c r="AG16" i="45"/>
  <c r="AG55" i="45" s="1"/>
  <c r="AG16" i="44"/>
  <c r="AG55" i="44" s="1"/>
  <c r="AG16" i="43"/>
  <c r="AG55" i="43" s="1"/>
  <c r="AL10" i="27"/>
  <c r="AL24" i="27" s="1"/>
  <c r="AL42" i="27" s="1"/>
  <c r="AB11" i="28" s="1"/>
  <c r="AL13" i="27"/>
  <c r="AL27" i="27" s="1"/>
  <c r="AL45" i="27" s="1"/>
  <c r="AB14" i="28" s="1"/>
  <c r="B11" i="31"/>
  <c r="B14" i="31"/>
  <c r="C20" i="25"/>
  <c r="D20" i="25"/>
  <c r="C21" i="25"/>
  <c r="D21" i="25"/>
  <c r="C22" i="25"/>
  <c r="D22" i="25"/>
  <c r="C26" i="25"/>
  <c r="D26" i="25"/>
  <c r="C27" i="25"/>
  <c r="D27" i="25"/>
  <c r="C28" i="25"/>
  <c r="D28" i="25"/>
  <c r="D16" i="25"/>
  <c r="C5" i="25"/>
  <c r="C18" i="25" s="1"/>
  <c r="D5" i="25"/>
  <c r="D18" i="25" s="1"/>
  <c r="N23" i="45"/>
  <c r="N23" i="44"/>
  <c r="N23" i="43"/>
  <c r="Q12" i="45"/>
  <c r="Q92" i="45" s="1"/>
  <c r="Q12" i="44"/>
  <c r="Q92" i="44" s="1"/>
  <c r="Q12" i="43"/>
  <c r="Q92" i="43" s="1"/>
  <c r="R21" i="45"/>
  <c r="R21" i="44"/>
  <c r="R21" i="43"/>
  <c r="M12" i="45"/>
  <c r="M92" i="45" s="1"/>
  <c r="M12" i="44"/>
  <c r="M92" i="44" s="1"/>
  <c r="M12" i="43"/>
  <c r="M92" i="43" s="1"/>
  <c r="Q9" i="45"/>
  <c r="Q89" i="45" s="1"/>
  <c r="Q9" i="44"/>
  <c r="Q89" i="44" s="1"/>
  <c r="Q9" i="43"/>
  <c r="Q89" i="43" s="1"/>
  <c r="M7" i="45"/>
  <c r="M87" i="45" s="1"/>
  <c r="M7" i="44"/>
  <c r="M87" i="44" s="1"/>
  <c r="M7" i="43"/>
  <c r="M87" i="43" s="1"/>
  <c r="Q23" i="45"/>
  <c r="Q23" i="43"/>
  <c r="Q23" i="44"/>
  <c r="R12" i="45"/>
  <c r="R92" i="45" s="1"/>
  <c r="R12" i="44"/>
  <c r="R92" i="44" s="1"/>
  <c r="R12" i="43"/>
  <c r="R92" i="43" s="1"/>
  <c r="M9" i="45"/>
  <c r="M89" i="45" s="1"/>
  <c r="M9" i="44"/>
  <c r="M89" i="44" s="1"/>
  <c r="M9" i="43"/>
  <c r="M89" i="43" s="1"/>
  <c r="R9" i="45"/>
  <c r="R89" i="45" s="1"/>
  <c r="R9" i="44"/>
  <c r="R89" i="44" s="1"/>
  <c r="R9" i="43"/>
  <c r="R89" i="43" s="1"/>
  <c r="N18" i="44"/>
  <c r="N19" i="44" s="1"/>
  <c r="N18" i="45"/>
  <c r="N19" i="45" s="1"/>
  <c r="N18" i="43"/>
  <c r="N19" i="43" s="1"/>
  <c r="R15" i="45"/>
  <c r="R15" i="44"/>
  <c r="R15" i="43"/>
  <c r="M25" i="45"/>
  <c r="M25" i="44"/>
  <c r="M25" i="43"/>
  <c r="M23" i="44"/>
  <c r="M23" i="45"/>
  <c r="M23" i="43"/>
  <c r="M21" i="45"/>
  <c r="M21" i="43"/>
  <c r="M21" i="44"/>
  <c r="N9" i="45"/>
  <c r="N89" i="45" s="1"/>
  <c r="N9" i="44"/>
  <c r="N89" i="44" s="1"/>
  <c r="N9" i="43"/>
  <c r="N89" i="43" s="1"/>
  <c r="R7" i="45"/>
  <c r="R87" i="45" s="1"/>
  <c r="R7" i="44"/>
  <c r="R87" i="44" s="1"/>
  <c r="R7" i="43"/>
  <c r="R87" i="43" s="1"/>
  <c r="M15" i="45"/>
  <c r="M15" i="44"/>
  <c r="M15" i="43"/>
  <c r="N21" i="45"/>
  <c r="N21" i="43"/>
  <c r="N21" i="44"/>
  <c r="R18" i="45"/>
  <c r="R19" i="45" s="1"/>
  <c r="R18" i="44"/>
  <c r="R19" i="44" s="1"/>
  <c r="R18" i="43"/>
  <c r="R19" i="43" s="1"/>
  <c r="Q25" i="45"/>
  <c r="Q25" i="44"/>
  <c r="Q25" i="43"/>
  <c r="Q7" i="45"/>
  <c r="Q87" i="45" s="1"/>
  <c r="Q7" i="44"/>
  <c r="Q87" i="44" s="1"/>
  <c r="Q7" i="43"/>
  <c r="Q87" i="43" s="1"/>
  <c r="N15" i="45"/>
  <c r="N15" i="44"/>
  <c r="N15" i="43"/>
  <c r="N12" i="45"/>
  <c r="N92" i="45" s="1"/>
  <c r="N12" i="44"/>
  <c r="N92" i="44" s="1"/>
  <c r="N12" i="43"/>
  <c r="N92" i="43" s="1"/>
  <c r="Q21" i="44"/>
  <c r="Q21" i="45"/>
  <c r="Q21" i="43"/>
  <c r="Q18" i="45"/>
  <c r="Q19" i="45" s="1"/>
  <c r="Q18" i="44"/>
  <c r="Q19" i="44" s="1"/>
  <c r="Q18" i="43"/>
  <c r="Q19" i="43" s="1"/>
  <c r="R25" i="45"/>
  <c r="R25" i="44"/>
  <c r="R25" i="43"/>
  <c r="M18" i="44"/>
  <c r="M19" i="44" s="1"/>
  <c r="M18" i="45"/>
  <c r="M19" i="45" s="1"/>
  <c r="M18" i="43"/>
  <c r="M19" i="43" s="1"/>
  <c r="N25" i="45"/>
  <c r="N25" i="43"/>
  <c r="N25" i="44"/>
  <c r="N7" i="45"/>
  <c r="N87" i="45" s="1"/>
  <c r="N7" i="44"/>
  <c r="N87" i="44" s="1"/>
  <c r="N7" i="43"/>
  <c r="N87" i="43" s="1"/>
  <c r="Q15" i="45"/>
  <c r="Q15" i="43"/>
  <c r="Q15" i="44"/>
  <c r="R23" i="45"/>
  <c r="R23" i="43"/>
  <c r="R23" i="44"/>
  <c r="AH12" i="45"/>
  <c r="AH51" i="45" s="1"/>
  <c r="AH12" i="44"/>
  <c r="AH51" i="44" s="1"/>
  <c r="AH12" i="43"/>
  <c r="AH92" i="43" s="1"/>
  <c r="AH15" i="45"/>
  <c r="AH54" i="45" s="1"/>
  <c r="AH15" i="44"/>
  <c r="AH54" i="44" s="1"/>
  <c r="AH15" i="43"/>
  <c r="AH54" i="43" s="1"/>
  <c r="AH9" i="45"/>
  <c r="AH89" i="45" s="1"/>
  <c r="AH9" i="44"/>
  <c r="AH45" i="44" s="1"/>
  <c r="AH9" i="43"/>
  <c r="AH45" i="43" s="1"/>
  <c r="AH7" i="45"/>
  <c r="AH87" i="45" s="1"/>
  <c r="AH7" i="44"/>
  <c r="AH40" i="44" s="1"/>
  <c r="AH7" i="43"/>
  <c r="AH87" i="43" s="1"/>
  <c r="C8" i="31"/>
  <c r="AM7" i="27"/>
  <c r="AM21" i="27" s="1"/>
  <c r="AM39" i="27" s="1"/>
  <c r="AC8" i="28" s="1"/>
  <c r="C10" i="31"/>
  <c r="AM9" i="27"/>
  <c r="AM23" i="27" s="1"/>
  <c r="AM41" i="27" s="1"/>
  <c r="AC10" i="28" s="1"/>
  <c r="AM12" i="27"/>
  <c r="AM26" i="27" s="1"/>
  <c r="AM44" i="27" s="1"/>
  <c r="AC13" i="28" s="1"/>
  <c r="C13" i="31"/>
  <c r="R12" i="27"/>
  <c r="R26" i="27" s="1"/>
  <c r="R44" i="27" s="1"/>
  <c r="H13" i="28" s="1"/>
  <c r="S7" i="27"/>
  <c r="S21" i="27" s="1"/>
  <c r="S39" i="27" s="1"/>
  <c r="I8" i="28" s="1"/>
  <c r="V12" i="27"/>
  <c r="V26" i="27" s="1"/>
  <c r="V44" i="27" s="1"/>
  <c r="L13" i="28" s="1"/>
  <c r="W7" i="27"/>
  <c r="W21" i="27" s="1"/>
  <c r="W39" i="27" s="1"/>
  <c r="M8" i="28" s="1"/>
  <c r="R7" i="27"/>
  <c r="R21" i="27" s="1"/>
  <c r="R39" i="27" s="1"/>
  <c r="H8" i="28" s="1"/>
  <c r="S12" i="27"/>
  <c r="S26" i="27" s="1"/>
  <c r="S44" i="27" s="1"/>
  <c r="I13" i="28" s="1"/>
  <c r="V7" i="27"/>
  <c r="V21" i="27" s="1"/>
  <c r="V39" i="27" s="1"/>
  <c r="L8" i="28" s="1"/>
  <c r="W12" i="27"/>
  <c r="W26" i="27" s="1"/>
  <c r="W44" i="27" s="1"/>
  <c r="M13" i="28" s="1"/>
  <c r="R9" i="27"/>
  <c r="R23" i="27" s="1"/>
  <c r="R41" i="27" s="1"/>
  <c r="H10" i="28" s="1"/>
  <c r="V9" i="27"/>
  <c r="V23" i="27" s="1"/>
  <c r="V41" i="27" s="1"/>
  <c r="L10" i="28" s="1"/>
  <c r="S9" i="27"/>
  <c r="S23" i="27" s="1"/>
  <c r="S41" i="27" s="1"/>
  <c r="I10" i="28" s="1"/>
  <c r="W9" i="27"/>
  <c r="W23" i="27" s="1"/>
  <c r="W41" i="27" s="1"/>
  <c r="M10" i="28" s="1"/>
  <c r="Q13" i="45"/>
  <c r="Q93" i="45" s="1"/>
  <c r="Q13" i="44"/>
  <c r="Q93" i="44" s="1"/>
  <c r="Q13" i="43"/>
  <c r="Q93" i="43" s="1"/>
  <c r="R10" i="45"/>
  <c r="R90" i="45" s="1"/>
  <c r="R10" i="44"/>
  <c r="R90" i="44" s="1"/>
  <c r="R10" i="43"/>
  <c r="R90" i="43" s="1"/>
  <c r="N13" i="45"/>
  <c r="N93" i="45" s="1"/>
  <c r="N13" i="44"/>
  <c r="N93" i="44" s="1"/>
  <c r="N13" i="43"/>
  <c r="N93" i="43" s="1"/>
  <c r="R13" i="45"/>
  <c r="R93" i="45" s="1"/>
  <c r="R13" i="44"/>
  <c r="R93" i="44" s="1"/>
  <c r="R13" i="43"/>
  <c r="R93" i="43" s="1"/>
  <c r="N10" i="45"/>
  <c r="N90" i="45" s="1"/>
  <c r="N10" i="44"/>
  <c r="N90" i="44" s="1"/>
  <c r="N10" i="43"/>
  <c r="N90" i="43" s="1"/>
  <c r="Q10" i="45"/>
  <c r="Q90" i="45" s="1"/>
  <c r="Q10" i="44"/>
  <c r="Q90" i="44" s="1"/>
  <c r="Q10" i="43"/>
  <c r="Q90" i="43" s="1"/>
  <c r="M16" i="45"/>
  <c r="M16" i="44"/>
  <c r="M16" i="43"/>
  <c r="M13" i="45"/>
  <c r="M93" i="45" s="1"/>
  <c r="M13" i="43"/>
  <c r="M93" i="43" s="1"/>
  <c r="M13" i="44"/>
  <c r="M93" i="44" s="1"/>
  <c r="N16" i="45"/>
  <c r="N16" i="43"/>
  <c r="N16" i="44"/>
  <c r="Q16" i="44"/>
  <c r="Q16" i="45"/>
  <c r="Q16" i="43"/>
  <c r="R16" i="45"/>
  <c r="R16" i="44"/>
  <c r="R16" i="43"/>
  <c r="M10" i="45"/>
  <c r="M90" i="45" s="1"/>
  <c r="M10" i="44"/>
  <c r="M90" i="44" s="1"/>
  <c r="M10" i="43"/>
  <c r="M90" i="43" s="1"/>
  <c r="AH10" i="45"/>
  <c r="AH90" i="45" s="1"/>
  <c r="AH10" i="44"/>
  <c r="AH90" i="44" s="1"/>
  <c r="AH10" i="43"/>
  <c r="AH13" i="45"/>
  <c r="AH13" i="44"/>
  <c r="AH93" i="44" s="1"/>
  <c r="AH13" i="43"/>
  <c r="AH93" i="43" s="1"/>
  <c r="AH16" i="44"/>
  <c r="AH55" i="44" s="1"/>
  <c r="AH16" i="45"/>
  <c r="AH55" i="45" s="1"/>
  <c r="AH16" i="43"/>
  <c r="AH55" i="43" s="1"/>
  <c r="C14" i="31"/>
  <c r="AM13" i="27"/>
  <c r="AM27" i="27" s="1"/>
  <c r="AM45" i="27" s="1"/>
  <c r="AC14" i="28" s="1"/>
  <c r="C11" i="31"/>
  <c r="AM10" i="27"/>
  <c r="AM24" i="27" s="1"/>
  <c r="AM42" i="27" s="1"/>
  <c r="AC11" i="28" s="1"/>
  <c r="S13" i="27"/>
  <c r="S27" i="27" s="1"/>
  <c r="S45" i="27" s="1"/>
  <c r="I14" i="28" s="1"/>
  <c r="S10" i="27"/>
  <c r="S24" i="27" s="1"/>
  <c r="S42" i="27" s="1"/>
  <c r="I11" i="28" s="1"/>
  <c r="W13" i="27"/>
  <c r="W27" i="27" s="1"/>
  <c r="W45" i="27" s="1"/>
  <c r="M14" i="28" s="1"/>
  <c r="R13" i="27"/>
  <c r="R27" i="27" s="1"/>
  <c r="R45" i="27" s="1"/>
  <c r="H14" i="28" s="1"/>
  <c r="R10" i="27"/>
  <c r="R24" i="27" s="1"/>
  <c r="R42" i="27" s="1"/>
  <c r="H11" i="28" s="1"/>
  <c r="W10" i="27"/>
  <c r="W24" i="27" s="1"/>
  <c r="W42" i="27" s="1"/>
  <c r="M11" i="28" s="1"/>
  <c r="V13" i="27"/>
  <c r="V27" i="27" s="1"/>
  <c r="V45" i="27" s="1"/>
  <c r="L14" i="28" s="1"/>
  <c r="V10" i="27"/>
  <c r="V24" i="27" s="1"/>
  <c r="V42" i="27" s="1"/>
  <c r="L11" i="28" s="1"/>
  <c r="E15" i="44"/>
  <c r="E15" i="45"/>
  <c r="E15" i="43"/>
  <c r="E12" i="45"/>
  <c r="E92" i="45" s="1"/>
  <c r="E12" i="44"/>
  <c r="E92" i="44" s="1"/>
  <c r="E12" i="43"/>
  <c r="E92" i="43" s="1"/>
  <c r="E9" i="45"/>
  <c r="E89" i="45" s="1"/>
  <c r="E9" i="44"/>
  <c r="E89" i="44" s="1"/>
  <c r="E9" i="43"/>
  <c r="E89" i="43" s="1"/>
  <c r="E25" i="45"/>
  <c r="E25" i="43"/>
  <c r="E25" i="44"/>
  <c r="E23" i="44"/>
  <c r="E23" i="45"/>
  <c r="E23" i="43"/>
  <c r="E21" i="45"/>
  <c r="E21" i="44"/>
  <c r="E21" i="43"/>
  <c r="E7" i="45"/>
  <c r="E87" i="45" s="1"/>
  <c r="E7" i="44"/>
  <c r="E87" i="44" s="1"/>
  <c r="E7" i="43"/>
  <c r="E87" i="43" s="1"/>
  <c r="E18" i="45"/>
  <c r="E19" i="45" s="1"/>
  <c r="E18" i="44"/>
  <c r="E19" i="44" s="1"/>
  <c r="E18" i="43"/>
  <c r="E19" i="43" s="1"/>
  <c r="E10" i="45"/>
  <c r="E90" i="45" s="1"/>
  <c r="E10" i="44"/>
  <c r="E90" i="44" s="1"/>
  <c r="E10" i="43"/>
  <c r="E90" i="43" s="1"/>
  <c r="E16" i="45"/>
  <c r="E16" i="44"/>
  <c r="E16" i="43"/>
  <c r="E13" i="45"/>
  <c r="E93" i="45" s="1"/>
  <c r="E13" i="44"/>
  <c r="E93" i="44" s="1"/>
  <c r="E13" i="43"/>
  <c r="E93" i="43" s="1"/>
  <c r="D16" i="19"/>
  <c r="D5" i="19"/>
  <c r="D18" i="19" s="1"/>
  <c r="L6" i="27"/>
  <c r="L20" i="27" s="1"/>
  <c r="L38" i="27" s="1"/>
  <c r="B7" i="28" s="1"/>
  <c r="L3" i="27"/>
  <c r="L17" i="27" s="1"/>
  <c r="L35" i="27" s="1"/>
  <c r="B4" i="28" s="1"/>
  <c r="K45" i="27"/>
  <c r="J45" i="27"/>
  <c r="I45" i="27"/>
  <c r="H45" i="27"/>
  <c r="G45" i="27"/>
  <c r="F45" i="27"/>
  <c r="E45" i="27"/>
  <c r="D45" i="27"/>
  <c r="C45" i="27"/>
  <c r="B45" i="27"/>
  <c r="K44" i="27"/>
  <c r="J44" i="27"/>
  <c r="I44" i="27"/>
  <c r="H44" i="27"/>
  <c r="G44" i="27"/>
  <c r="F44" i="27"/>
  <c r="E44" i="27"/>
  <c r="D44" i="27"/>
  <c r="C44" i="27"/>
  <c r="B44" i="27"/>
  <c r="K42" i="27"/>
  <c r="J42" i="27"/>
  <c r="I42" i="27"/>
  <c r="H42" i="27"/>
  <c r="G42" i="27"/>
  <c r="F42" i="27"/>
  <c r="E42" i="27"/>
  <c r="D42" i="27"/>
  <c r="C42" i="27"/>
  <c r="B42" i="27"/>
  <c r="K39" i="27"/>
  <c r="J39" i="27"/>
  <c r="I39" i="27"/>
  <c r="H39" i="27"/>
  <c r="G39" i="27"/>
  <c r="F39" i="27"/>
  <c r="E39" i="27"/>
  <c r="D39" i="27"/>
  <c r="C39" i="27"/>
  <c r="B39" i="27"/>
  <c r="K38" i="27"/>
  <c r="J38" i="27"/>
  <c r="I38" i="27"/>
  <c r="H38" i="27"/>
  <c r="G38" i="27"/>
  <c r="F38" i="27"/>
  <c r="E38" i="27"/>
  <c r="D38" i="27"/>
  <c r="C38" i="27"/>
  <c r="B38" i="27"/>
  <c r="K35" i="27"/>
  <c r="J35" i="27"/>
  <c r="I35" i="27"/>
  <c r="H35" i="27"/>
  <c r="G35" i="27"/>
  <c r="F35" i="27"/>
  <c r="E35" i="27"/>
  <c r="D35" i="27"/>
  <c r="C35" i="27"/>
  <c r="B35" i="27"/>
  <c r="AG31" i="27"/>
  <c r="AF31" i="27"/>
  <c r="AE31" i="27"/>
  <c r="AD31" i="27"/>
  <c r="AC31" i="27"/>
  <c r="AB31" i="27"/>
  <c r="AA31" i="27"/>
  <c r="Z31" i="27"/>
  <c r="Y31" i="27"/>
  <c r="X31" i="27"/>
  <c r="W31" i="27"/>
  <c r="V31" i="27"/>
  <c r="U31" i="27"/>
  <c r="T31" i="27"/>
  <c r="S31" i="27"/>
  <c r="R31" i="27"/>
  <c r="Q31" i="27"/>
  <c r="P31" i="27"/>
  <c r="O31" i="27"/>
  <c r="M31" i="27"/>
  <c r="L31" i="27"/>
  <c r="I27" i="27"/>
  <c r="I41" i="27" s="1"/>
  <c r="H27" i="27"/>
  <c r="H41" i="27"/>
  <c r="G27" i="27"/>
  <c r="G41" i="27" s="1"/>
  <c r="F27" i="27"/>
  <c r="F41" i="27"/>
  <c r="I26" i="27"/>
  <c r="H26" i="27"/>
  <c r="G26" i="27"/>
  <c r="F26" i="27"/>
  <c r="C26" i="27"/>
  <c r="I24" i="27"/>
  <c r="H24" i="27"/>
  <c r="G24" i="27"/>
  <c r="F24" i="27"/>
  <c r="I23" i="27"/>
  <c r="H23" i="27"/>
  <c r="G23" i="27"/>
  <c r="F23" i="27"/>
  <c r="I21" i="27"/>
  <c r="H21" i="27"/>
  <c r="G21" i="27"/>
  <c r="F21" i="27"/>
  <c r="I20" i="27"/>
  <c r="H20" i="27"/>
  <c r="G20" i="27"/>
  <c r="F20" i="27"/>
  <c r="I17" i="27"/>
  <c r="H17" i="27"/>
  <c r="G17" i="27"/>
  <c r="F17" i="27"/>
  <c r="G23" i="45"/>
  <c r="G23" i="44"/>
  <c r="G23" i="43"/>
  <c r="I15" i="45"/>
  <c r="I15" i="44"/>
  <c r="I15" i="43"/>
  <c r="G9" i="45"/>
  <c r="G89" i="45" s="1"/>
  <c r="G9" i="44"/>
  <c r="G89" i="44" s="1"/>
  <c r="G9" i="43"/>
  <c r="G89" i="43" s="1"/>
  <c r="I21" i="44"/>
  <c r="I21" i="45"/>
  <c r="I21" i="43"/>
  <c r="G7" i="45"/>
  <c r="G87" i="45" s="1"/>
  <c r="G7" i="44"/>
  <c r="G87" i="44" s="1"/>
  <c r="G7" i="43"/>
  <c r="G87" i="43" s="1"/>
  <c r="G12" i="45"/>
  <c r="G92" i="45" s="1"/>
  <c r="G12" i="44"/>
  <c r="G92" i="44" s="1"/>
  <c r="G12" i="43"/>
  <c r="G92" i="43" s="1"/>
  <c r="I23" i="45"/>
  <c r="I23" i="43"/>
  <c r="I23" i="44"/>
  <c r="G15" i="45"/>
  <c r="G15" i="44"/>
  <c r="G15" i="43"/>
  <c r="I7" i="45"/>
  <c r="I87" i="45" s="1"/>
  <c r="I7" i="44"/>
  <c r="I87" i="44" s="1"/>
  <c r="I7" i="43"/>
  <c r="I87" i="43" s="1"/>
  <c r="I25" i="44"/>
  <c r="I25" i="45"/>
  <c r="I25" i="43"/>
  <c r="I18" i="45"/>
  <c r="I19" i="45" s="1"/>
  <c r="I18" i="44"/>
  <c r="I19" i="44" s="1"/>
  <c r="I18" i="43"/>
  <c r="I19" i="43" s="1"/>
  <c r="G18" i="44"/>
  <c r="G19" i="44" s="1"/>
  <c r="G18" i="45"/>
  <c r="G19" i="45" s="1"/>
  <c r="G18" i="43"/>
  <c r="G19" i="43" s="1"/>
  <c r="I9" i="45"/>
  <c r="I89" i="45" s="1"/>
  <c r="I9" i="44"/>
  <c r="I89" i="44" s="1"/>
  <c r="I9" i="43"/>
  <c r="I89" i="43" s="1"/>
  <c r="G25" i="45"/>
  <c r="G25" i="43"/>
  <c r="G25" i="44"/>
  <c r="G21" i="45"/>
  <c r="G21" i="43"/>
  <c r="G21" i="44"/>
  <c r="I12" i="45"/>
  <c r="I92" i="45" s="1"/>
  <c r="I12" i="44"/>
  <c r="I92" i="44" s="1"/>
  <c r="I12" i="43"/>
  <c r="I92" i="43" s="1"/>
  <c r="N7" i="27"/>
  <c r="N21" i="27" s="1"/>
  <c r="N39" i="27" s="1"/>
  <c r="D8" i="28" s="1"/>
  <c r="N12" i="27"/>
  <c r="N26" i="27" s="1"/>
  <c r="N44" i="27" s="1"/>
  <c r="D13" i="28" s="1"/>
  <c r="N9" i="27"/>
  <c r="N23" i="27" s="1"/>
  <c r="N41" i="27" s="1"/>
  <c r="D10" i="28" s="1"/>
  <c r="L9" i="27"/>
  <c r="L23" i="27" s="1"/>
  <c r="L41" i="27" s="1"/>
  <c r="B10" i="28" s="1"/>
  <c r="L12" i="27"/>
  <c r="L26" i="27" s="1"/>
  <c r="L44" i="27" s="1"/>
  <c r="B13" i="28" s="1"/>
  <c r="L7" i="27"/>
  <c r="L21" i="27" s="1"/>
  <c r="L39" i="27" s="1"/>
  <c r="B8" i="28" s="1"/>
  <c r="K20" i="27"/>
  <c r="D24" i="27"/>
  <c r="J26" i="27"/>
  <c r="B26" i="27"/>
  <c r="D23" i="27"/>
  <c r="C17" i="27"/>
  <c r="J20" i="27"/>
  <c r="C24" i="27"/>
  <c r="E27" i="27"/>
  <c r="E41" i="27" s="1"/>
  <c r="D17" i="27"/>
  <c r="J17" i="27"/>
  <c r="B20" i="27"/>
  <c r="E21" i="27"/>
  <c r="J21" i="27"/>
  <c r="C23" i="27"/>
  <c r="K24" i="27"/>
  <c r="B27" i="27"/>
  <c r="B41" i="27" s="1"/>
  <c r="J27" i="27"/>
  <c r="J41" i="27"/>
  <c r="D21" i="27"/>
  <c r="J24" i="27"/>
  <c r="K17" i="27"/>
  <c r="C20" i="27"/>
  <c r="B24" i="27"/>
  <c r="E26" i="27"/>
  <c r="D27" i="27"/>
  <c r="D41" i="27"/>
  <c r="E17" i="27"/>
  <c r="D20" i="27"/>
  <c r="C21" i="27"/>
  <c r="K21" i="27"/>
  <c r="B23" i="27"/>
  <c r="J23" i="27"/>
  <c r="E24" i="27"/>
  <c r="D26" i="27"/>
  <c r="C27" i="27"/>
  <c r="C41" i="27" s="1"/>
  <c r="K27" i="27"/>
  <c r="K41" i="27"/>
  <c r="B17" i="27"/>
  <c r="E20" i="27"/>
  <c r="B21" i="27"/>
  <c r="E23" i="27"/>
  <c r="K23" i="27"/>
  <c r="K26" i="27"/>
  <c r="I16" i="44"/>
  <c r="I16" i="45"/>
  <c r="I16" i="43"/>
  <c r="G10" i="45"/>
  <c r="G90" i="45" s="1"/>
  <c r="G10" i="44"/>
  <c r="G90" i="44" s="1"/>
  <c r="G10" i="43"/>
  <c r="G90" i="43" s="1"/>
  <c r="G13" i="45"/>
  <c r="G93" i="45" s="1"/>
  <c r="G13" i="44"/>
  <c r="G93" i="44" s="1"/>
  <c r="G13" i="43"/>
  <c r="G93" i="43" s="1"/>
  <c r="I10" i="45"/>
  <c r="I90" i="45" s="1"/>
  <c r="I10" i="44"/>
  <c r="I90" i="44" s="1"/>
  <c r="I10" i="43"/>
  <c r="I90" i="43" s="1"/>
  <c r="G16" i="45"/>
  <c r="G16" i="43"/>
  <c r="G16" i="44"/>
  <c r="I13" i="45"/>
  <c r="I93" i="45" s="1"/>
  <c r="I13" i="44"/>
  <c r="I93" i="44" s="1"/>
  <c r="I13" i="43"/>
  <c r="I93" i="43" s="1"/>
  <c r="N10" i="27"/>
  <c r="N24" i="27" s="1"/>
  <c r="N42" i="27" s="1"/>
  <c r="D11" i="28" s="1"/>
  <c r="N13" i="27"/>
  <c r="N27" i="27" s="1"/>
  <c r="N45" i="27" s="1"/>
  <c r="D14" i="28" s="1"/>
  <c r="L10" i="27"/>
  <c r="L24" i="27" s="1"/>
  <c r="L42" i="27" s="1"/>
  <c r="B11" i="28" s="1"/>
  <c r="L13" i="27"/>
  <c r="L27" i="27" s="1"/>
  <c r="L45" i="27" s="1"/>
  <c r="B14" i="28" s="1"/>
  <c r="C3" i="25"/>
  <c r="C16" i="25" s="1"/>
  <c r="D16" i="24"/>
  <c r="D5" i="24"/>
  <c r="D18" i="24" s="1"/>
  <c r="B3" i="24"/>
  <c r="B16" i="24" s="1"/>
  <c r="C3" i="24"/>
  <c r="C16" i="24" s="1"/>
  <c r="B5" i="24"/>
  <c r="B18" i="24" s="1"/>
  <c r="C5" i="24"/>
  <c r="C18" i="24" s="1"/>
  <c r="C3" i="19"/>
  <c r="C16" i="19" s="1"/>
  <c r="C5" i="19"/>
  <c r="C18" i="19" s="1"/>
  <c r="C3" i="18"/>
  <c r="C16" i="18" s="1"/>
  <c r="C5" i="18"/>
  <c r="C18" i="18" s="1"/>
  <c r="D5" i="18"/>
  <c r="D18" i="18" s="1"/>
  <c r="B3" i="18"/>
  <c r="B16" i="18" s="1"/>
  <c r="B5" i="18"/>
  <c r="B18" i="18" s="1"/>
  <c r="X12" i="45"/>
  <c r="X92" i="45" s="1"/>
  <c r="X12" i="44"/>
  <c r="X92" i="44" s="1"/>
  <c r="X12" i="43"/>
  <c r="X92" i="43" s="1"/>
  <c r="X15" i="45"/>
  <c r="X15" i="44"/>
  <c r="X15" i="43"/>
  <c r="Y15" i="45"/>
  <c r="Y54" i="45" s="1"/>
  <c r="Y15" i="44"/>
  <c r="Y54" i="44" s="1"/>
  <c r="Y15" i="43"/>
  <c r="Y54" i="43" s="1"/>
  <c r="S25" i="45"/>
  <c r="S64" i="45" s="1"/>
  <c r="S25" i="43"/>
  <c r="S64" i="43" s="1"/>
  <c r="S25" i="44"/>
  <c r="S64" i="44" s="1"/>
  <c r="X18" i="45"/>
  <c r="X19" i="45" s="1"/>
  <c r="X18" i="44"/>
  <c r="X19" i="44" s="1"/>
  <c r="X18" i="43"/>
  <c r="X19" i="43" s="1"/>
  <c r="S23" i="44"/>
  <c r="S62" i="44" s="1"/>
  <c r="S23" i="45"/>
  <c r="S62" i="45" s="1"/>
  <c r="S23" i="43"/>
  <c r="S62" i="43" s="1"/>
  <c r="S12" i="45"/>
  <c r="S12" i="44"/>
  <c r="S92" i="44" s="1"/>
  <c r="S12" i="43"/>
  <c r="S92" i="43" s="1"/>
  <c r="S21" i="45"/>
  <c r="S60" i="45" s="1"/>
  <c r="S21" i="44"/>
  <c r="S60" i="44" s="1"/>
  <c r="S21" i="43"/>
  <c r="S60" i="43" s="1"/>
  <c r="Y12" i="44"/>
  <c r="Y92" i="44" s="1"/>
  <c r="Y12" i="45"/>
  <c r="Y51" i="45" s="1"/>
  <c r="Y12" i="43"/>
  <c r="S7" i="45"/>
  <c r="S87" i="45" s="1"/>
  <c r="S7" i="44"/>
  <c r="S87" i="44" s="1"/>
  <c r="S7" i="43"/>
  <c r="S40" i="43" s="1"/>
  <c r="Y18" i="45"/>
  <c r="Y19" i="45" s="1"/>
  <c r="Y58" i="45" s="1"/>
  <c r="Y18" i="43"/>
  <c r="Y57" i="43" s="1"/>
  <c r="Y18" i="44"/>
  <c r="S9" i="45"/>
  <c r="S89" i="45" s="1"/>
  <c r="S9" i="44"/>
  <c r="S89" i="44" s="1"/>
  <c r="S9" i="43"/>
  <c r="S89" i="43" s="1"/>
  <c r="S15" i="44"/>
  <c r="S54" i="44" s="1"/>
  <c r="S15" i="45"/>
  <c r="S54" i="45" s="1"/>
  <c r="S15" i="43"/>
  <c r="S54" i="43" s="1"/>
  <c r="X7" i="45"/>
  <c r="X87" i="45" s="1"/>
  <c r="X7" i="44"/>
  <c r="X87" i="44" s="1"/>
  <c r="X7" i="43"/>
  <c r="X87" i="43" s="1"/>
  <c r="Y7" i="45"/>
  <c r="Y87" i="45" s="1"/>
  <c r="Y7" i="44"/>
  <c r="Y87" i="44" s="1"/>
  <c r="Y7" i="43"/>
  <c r="S18" i="45"/>
  <c r="S57" i="45" s="1"/>
  <c r="S18" i="44"/>
  <c r="S57" i="44" s="1"/>
  <c r="S18" i="43"/>
  <c r="X9" i="45"/>
  <c r="X89" i="45" s="1"/>
  <c r="X9" i="44"/>
  <c r="X89" i="44" s="1"/>
  <c r="X9" i="43"/>
  <c r="X89" i="43" s="1"/>
  <c r="Y9" i="45"/>
  <c r="Y45" i="45" s="1"/>
  <c r="Y9" i="44"/>
  <c r="Y45" i="44" s="1"/>
  <c r="Y9" i="43"/>
  <c r="Y89" i="43" s="1"/>
  <c r="AC9" i="27"/>
  <c r="AC23" i="27" s="1"/>
  <c r="AC41" i="27" s="1"/>
  <c r="S10" i="28" s="1"/>
  <c r="AC12" i="27"/>
  <c r="AC26" i="27" s="1"/>
  <c r="AC44" i="27" s="1"/>
  <c r="S13" i="28" s="1"/>
  <c r="AC7" i="27"/>
  <c r="AC21" i="27" s="1"/>
  <c r="AC39" i="27" s="1"/>
  <c r="S8" i="28" s="1"/>
  <c r="AD9" i="27"/>
  <c r="AD23" i="27" s="1"/>
  <c r="AD41" i="27" s="1"/>
  <c r="T10" i="28" s="1"/>
  <c r="AD12" i="27"/>
  <c r="AD26" i="27" s="1"/>
  <c r="AD44" i="27" s="1"/>
  <c r="T13" i="28" s="1"/>
  <c r="AD7" i="27"/>
  <c r="AD21" i="27" s="1"/>
  <c r="AD39" i="27" s="1"/>
  <c r="T8" i="28" s="1"/>
  <c r="X7" i="27"/>
  <c r="X21" i="27" s="1"/>
  <c r="X39" i="27" s="1"/>
  <c r="N8" i="28" s="1"/>
  <c r="X9" i="27"/>
  <c r="X23" i="27" s="1"/>
  <c r="X41" i="27" s="1"/>
  <c r="N10" i="28" s="1"/>
  <c r="X12" i="27"/>
  <c r="X26" i="27" s="1"/>
  <c r="X44" i="27" s="1"/>
  <c r="N13" i="28" s="1"/>
  <c r="S10" i="45"/>
  <c r="S10" i="44"/>
  <c r="S46" i="44" s="1"/>
  <c r="S10" i="43"/>
  <c r="S90" i="43" s="1"/>
  <c r="X13" i="45"/>
  <c r="X93" i="45" s="1"/>
  <c r="X13" i="44"/>
  <c r="X93" i="44" s="1"/>
  <c r="X13" i="43"/>
  <c r="X93" i="43" s="1"/>
  <c r="Y13" i="45"/>
  <c r="Y93" i="45" s="1"/>
  <c r="Y13" i="44"/>
  <c r="Y52" i="44" s="1"/>
  <c r="Y13" i="43"/>
  <c r="X16" i="44"/>
  <c r="X16" i="45"/>
  <c r="X16" i="43"/>
  <c r="X10" i="45"/>
  <c r="X90" i="45" s="1"/>
  <c r="X10" i="44"/>
  <c r="X90" i="44" s="1"/>
  <c r="X10" i="43"/>
  <c r="X90" i="43" s="1"/>
  <c r="Y10" i="45"/>
  <c r="Y90" i="45" s="1"/>
  <c r="Y10" i="44"/>
  <c r="Y10" i="43"/>
  <c r="Y46" i="43" s="1"/>
  <c r="S16" i="45"/>
  <c r="S55" i="45" s="1"/>
  <c r="S16" i="44"/>
  <c r="S55" i="44" s="1"/>
  <c r="S16" i="43"/>
  <c r="S55" i="43" s="1"/>
  <c r="Y16" i="45"/>
  <c r="Y55" i="45" s="1"/>
  <c r="Y16" i="44"/>
  <c r="Y55" i="44" s="1"/>
  <c r="Y16" i="43"/>
  <c r="Y55" i="43" s="1"/>
  <c r="S13" i="45"/>
  <c r="S93" i="45" s="1"/>
  <c r="S13" i="44"/>
  <c r="S52" i="44" s="1"/>
  <c r="S13" i="43"/>
  <c r="S52" i="43" s="1"/>
  <c r="AC10" i="27"/>
  <c r="AC24" i="27" s="1"/>
  <c r="AC42" i="27" s="1"/>
  <c r="S11" i="28" s="1"/>
  <c r="AC13" i="27"/>
  <c r="AC27" i="27" s="1"/>
  <c r="AC45" i="27" s="1"/>
  <c r="S14" i="28" s="1"/>
  <c r="AD13" i="27"/>
  <c r="AD27" i="27" s="1"/>
  <c r="AD45" i="27" s="1"/>
  <c r="T14" i="28" s="1"/>
  <c r="AD10" i="27"/>
  <c r="AD24" i="27" s="1"/>
  <c r="AD42" i="27" s="1"/>
  <c r="T11" i="28" s="1"/>
  <c r="X13" i="27"/>
  <c r="X27" i="27" s="1"/>
  <c r="X45" i="27" s="1"/>
  <c r="N14" i="28" s="1"/>
  <c r="X10" i="27"/>
  <c r="X24" i="27" s="1"/>
  <c r="X42" i="27" s="1"/>
  <c r="N11" i="28" s="1"/>
  <c r="D25" i="45"/>
  <c r="D25" i="44"/>
  <c r="D25" i="43"/>
  <c r="B21" i="44"/>
  <c r="B21" i="45"/>
  <c r="B21" i="43"/>
  <c r="D9" i="45"/>
  <c r="D89" i="45" s="1"/>
  <c r="D9" i="44"/>
  <c r="D89" i="44" s="1"/>
  <c r="D9" i="43"/>
  <c r="D89" i="43" s="1"/>
  <c r="D12" i="45"/>
  <c r="D92" i="45" s="1"/>
  <c r="D12" i="44"/>
  <c r="D92" i="44" s="1"/>
  <c r="D12" i="43"/>
  <c r="D92" i="43" s="1"/>
  <c r="D15" i="45"/>
  <c r="D15" i="44"/>
  <c r="D15" i="43"/>
  <c r="B18" i="45"/>
  <c r="B18" i="44"/>
  <c r="B18" i="43"/>
  <c r="B15" i="45"/>
  <c r="B15" i="44"/>
  <c r="B15" i="43"/>
  <c r="B7" i="45"/>
  <c r="B87" i="45" s="1"/>
  <c r="B7" i="44"/>
  <c r="B87" i="44" s="1"/>
  <c r="B7" i="43"/>
  <c r="B87" i="43" s="1"/>
  <c r="D18" i="45"/>
  <c r="D19" i="45" s="1"/>
  <c r="D18" i="44"/>
  <c r="D19" i="44" s="1"/>
  <c r="D18" i="43"/>
  <c r="D19" i="43" s="1"/>
  <c r="D21" i="45"/>
  <c r="D21" i="44"/>
  <c r="D21" i="43"/>
  <c r="D7" i="45"/>
  <c r="D87" i="45" s="1"/>
  <c r="D7" i="44"/>
  <c r="D87" i="44" s="1"/>
  <c r="D7" i="43"/>
  <c r="D87" i="43" s="1"/>
  <c r="B23" i="45"/>
  <c r="B23" i="44"/>
  <c r="B23" i="43"/>
  <c r="B25" i="44"/>
  <c r="B25" i="45"/>
  <c r="B25" i="43"/>
  <c r="B9" i="45"/>
  <c r="B89" i="45" s="1"/>
  <c r="B9" i="44"/>
  <c r="B89" i="44" s="1"/>
  <c r="B9" i="43"/>
  <c r="B89" i="43" s="1"/>
  <c r="B27" i="45"/>
  <c r="B27" i="43"/>
  <c r="B27" i="44"/>
  <c r="B12" i="45"/>
  <c r="B92" i="45" s="1"/>
  <c r="B12" i="44"/>
  <c r="B92" i="44" s="1"/>
  <c r="B12" i="43"/>
  <c r="B92" i="43" s="1"/>
  <c r="B30" i="44"/>
  <c r="B30" i="45"/>
  <c r="B30" i="43"/>
  <c r="D23" i="45"/>
  <c r="D23" i="43"/>
  <c r="D23" i="44"/>
  <c r="D6" i="25"/>
  <c r="D19" i="25" s="1"/>
  <c r="D8" i="25"/>
  <c r="D24" i="25" s="1"/>
  <c r="D11" i="25"/>
  <c r="D30" i="25" s="1"/>
  <c r="B8" i="24"/>
  <c r="B21" i="24" s="1"/>
  <c r="B8" i="18"/>
  <c r="B21" i="18" s="1"/>
  <c r="D11" i="24"/>
  <c r="D24" i="24" s="1"/>
  <c r="D11" i="18"/>
  <c r="D24" i="18" s="1"/>
  <c r="D8" i="19"/>
  <c r="D21" i="19" s="1"/>
  <c r="B11" i="18"/>
  <c r="B24" i="18" s="1"/>
  <c r="B11" i="24"/>
  <c r="B24" i="24" s="1"/>
  <c r="D6" i="18"/>
  <c r="D19" i="18" s="1"/>
  <c r="D6" i="24"/>
  <c r="D19" i="24" s="1"/>
  <c r="D11" i="19"/>
  <c r="D24" i="19" s="1"/>
  <c r="B6" i="18"/>
  <c r="B19" i="18" s="1"/>
  <c r="B6" i="24"/>
  <c r="B19" i="24" s="1"/>
  <c r="D6" i="19"/>
  <c r="D19" i="19" s="1"/>
  <c r="D8" i="18"/>
  <c r="D21" i="18" s="1"/>
  <c r="D8" i="24"/>
  <c r="D21" i="24" s="1"/>
  <c r="D16" i="45"/>
  <c r="D16" i="44"/>
  <c r="D16" i="43"/>
  <c r="D13" i="45"/>
  <c r="D93" i="45" s="1"/>
  <c r="D13" i="44"/>
  <c r="D93" i="44" s="1"/>
  <c r="D13" i="43"/>
  <c r="D93" i="43" s="1"/>
  <c r="B10" i="45"/>
  <c r="B90" i="45" s="1"/>
  <c r="B10" i="44"/>
  <c r="B90" i="44" s="1"/>
  <c r="B10" i="43"/>
  <c r="B90" i="43" s="1"/>
  <c r="D10" i="45"/>
  <c r="D90" i="45" s="1"/>
  <c r="D10" i="44"/>
  <c r="D90" i="44" s="1"/>
  <c r="D10" i="43"/>
  <c r="D90" i="43" s="1"/>
  <c r="B16" i="44"/>
  <c r="B16" i="45"/>
  <c r="B16" i="43"/>
  <c r="B19" i="45"/>
  <c r="B19" i="44"/>
  <c r="B19" i="43"/>
  <c r="B13" i="45"/>
  <c r="B93" i="45" s="1"/>
  <c r="B13" i="44"/>
  <c r="B93" i="44" s="1"/>
  <c r="B13" i="43"/>
  <c r="B93" i="43" s="1"/>
  <c r="D9" i="25"/>
  <c r="D25" i="25" s="1"/>
  <c r="D12" i="25"/>
  <c r="D31" i="25" s="1"/>
  <c r="B9" i="24"/>
  <c r="B22" i="24" s="1"/>
  <c r="B9" i="18"/>
  <c r="B22" i="18" s="1"/>
  <c r="D12" i="19"/>
  <c r="D25" i="19" s="1"/>
  <c r="B12" i="18"/>
  <c r="B25" i="18" s="1"/>
  <c r="B12" i="24"/>
  <c r="B25" i="24" s="1"/>
  <c r="D12" i="18"/>
  <c r="D25" i="18" s="1"/>
  <c r="D12" i="24"/>
  <c r="D25" i="24" s="1"/>
  <c r="D9" i="24"/>
  <c r="D22" i="24" s="1"/>
  <c r="D9" i="18"/>
  <c r="D22" i="18" s="1"/>
  <c r="D9" i="19"/>
  <c r="D22" i="19" s="1"/>
  <c r="B3" i="25"/>
  <c r="B16" i="25" s="1"/>
  <c r="B5" i="25"/>
  <c r="B18" i="25" s="1"/>
  <c r="B20" i="25"/>
  <c r="B26" i="25"/>
  <c r="B3" i="19"/>
  <c r="B16" i="19" s="1"/>
  <c r="B5" i="19"/>
  <c r="B18" i="19" s="1"/>
  <c r="B22" i="25"/>
  <c r="O25" i="44"/>
  <c r="O25" i="45"/>
  <c r="O25" i="43"/>
  <c r="O21" i="45"/>
  <c r="O21" i="44"/>
  <c r="O21" i="43"/>
  <c r="O7" i="45"/>
  <c r="O87" i="45" s="1"/>
  <c r="O7" i="44"/>
  <c r="O87" i="44" s="1"/>
  <c r="O7" i="43"/>
  <c r="O87" i="43" s="1"/>
  <c r="O9" i="45"/>
  <c r="O89" i="45" s="1"/>
  <c r="O9" i="44"/>
  <c r="O89" i="44" s="1"/>
  <c r="O9" i="43"/>
  <c r="O89" i="43" s="1"/>
  <c r="O15" i="45"/>
  <c r="O15" i="44"/>
  <c r="O15" i="43"/>
  <c r="O23" i="45"/>
  <c r="O23" i="44"/>
  <c r="O23" i="43"/>
  <c r="O12" i="45"/>
  <c r="O92" i="45" s="1"/>
  <c r="O12" i="44"/>
  <c r="O92" i="44" s="1"/>
  <c r="O12" i="43"/>
  <c r="O92" i="43" s="1"/>
  <c r="O18" i="45"/>
  <c r="O19" i="45" s="1"/>
  <c r="O18" i="44"/>
  <c r="O19" i="44" s="1"/>
  <c r="O18" i="43"/>
  <c r="O19" i="43" s="1"/>
  <c r="T7" i="27"/>
  <c r="T21" i="27" s="1"/>
  <c r="T39" i="27" s="1"/>
  <c r="J8" i="28" s="1"/>
  <c r="T9" i="27"/>
  <c r="T23" i="27" s="1"/>
  <c r="T41" i="27" s="1"/>
  <c r="J10" i="28" s="1"/>
  <c r="T12" i="27"/>
  <c r="T26" i="27" s="1"/>
  <c r="T44" i="27" s="1"/>
  <c r="J13" i="28" s="1"/>
  <c r="B28" i="25"/>
  <c r="B21" i="25"/>
  <c r="B27" i="25"/>
  <c r="O10" i="45"/>
  <c r="O90" i="45" s="1"/>
  <c r="O10" i="44"/>
  <c r="O90" i="44" s="1"/>
  <c r="O10" i="43"/>
  <c r="O90" i="43" s="1"/>
  <c r="O13" i="44"/>
  <c r="O93" i="44" s="1"/>
  <c r="O13" i="45"/>
  <c r="O93" i="45" s="1"/>
  <c r="O13" i="43"/>
  <c r="O93" i="43" s="1"/>
  <c r="O16" i="45"/>
  <c r="O16" i="44"/>
  <c r="O16" i="43"/>
  <c r="T10" i="27"/>
  <c r="T24" i="27" s="1"/>
  <c r="T42" i="27" s="1"/>
  <c r="J11" i="28" s="1"/>
  <c r="T13" i="27"/>
  <c r="T27" i="27" s="1"/>
  <c r="T45" i="27" s="1"/>
  <c r="J14" i="28" s="1"/>
  <c r="C11" i="25"/>
  <c r="C30" i="25" s="1"/>
  <c r="C6" i="25"/>
  <c r="C19" i="25" s="1"/>
  <c r="C8" i="25"/>
  <c r="C24" i="25" s="1"/>
  <c r="C11" i="19"/>
  <c r="C24" i="19" s="1"/>
  <c r="C8" i="19"/>
  <c r="C21" i="19" s="1"/>
  <c r="C6" i="19"/>
  <c r="C19" i="19" s="1"/>
  <c r="B11" i="25"/>
  <c r="B30" i="25" s="1"/>
  <c r="B11" i="19"/>
  <c r="B24" i="19" s="1"/>
  <c r="B8" i="25"/>
  <c r="B24" i="25" s="1"/>
  <c r="B8" i="19"/>
  <c r="B21" i="19" s="1"/>
  <c r="B6" i="25"/>
  <c r="B19" i="25" s="1"/>
  <c r="B6" i="19"/>
  <c r="B19" i="19" s="1"/>
  <c r="C9" i="25"/>
  <c r="C25" i="25" s="1"/>
  <c r="C12" i="25"/>
  <c r="C31" i="25" s="1"/>
  <c r="C9" i="19"/>
  <c r="C22" i="19" s="1"/>
  <c r="C12" i="19"/>
  <c r="C25" i="19" s="1"/>
  <c r="B12" i="25"/>
  <c r="B31" i="25" s="1"/>
  <c r="B12" i="19"/>
  <c r="B25" i="19" s="1"/>
  <c r="B9" i="25"/>
  <c r="B25" i="25" s="1"/>
  <c r="B9" i="19"/>
  <c r="B22" i="19" s="1"/>
  <c r="L23" i="44"/>
  <c r="L23" i="45"/>
  <c r="L23" i="43"/>
  <c r="L7" i="45"/>
  <c r="L87" i="45" s="1"/>
  <c r="L7" i="44"/>
  <c r="L87" i="44" s="1"/>
  <c r="L7" i="43"/>
  <c r="L87" i="43" s="1"/>
  <c r="L9" i="45"/>
  <c r="L89" i="45" s="1"/>
  <c r="L9" i="44"/>
  <c r="L89" i="44" s="1"/>
  <c r="L9" i="43"/>
  <c r="L89" i="43" s="1"/>
  <c r="L25" i="45"/>
  <c r="L25" i="44"/>
  <c r="L25" i="43"/>
  <c r="L12" i="45"/>
  <c r="L92" i="45" s="1"/>
  <c r="L12" i="44"/>
  <c r="L92" i="44" s="1"/>
  <c r="L12" i="43"/>
  <c r="L92" i="43" s="1"/>
  <c r="L15" i="44"/>
  <c r="L15" i="45"/>
  <c r="L15" i="43"/>
  <c r="L18" i="45"/>
  <c r="L19" i="45" s="1"/>
  <c r="L18" i="44"/>
  <c r="L19" i="44" s="1"/>
  <c r="L18" i="43"/>
  <c r="L19" i="43" s="1"/>
  <c r="L21" i="45"/>
  <c r="L21" i="44"/>
  <c r="L21" i="43"/>
  <c r="Q9" i="27"/>
  <c r="Q23" i="27" s="1"/>
  <c r="Q41" i="27" s="1"/>
  <c r="G10" i="28" s="1"/>
  <c r="Q12" i="27"/>
  <c r="Q26" i="27" s="1"/>
  <c r="Q44" i="27" s="1"/>
  <c r="G13" i="28" s="1"/>
  <c r="Q7" i="27"/>
  <c r="Q21" i="27" s="1"/>
  <c r="Q39" i="27" s="1"/>
  <c r="G8" i="28" s="1"/>
  <c r="L10" i="45"/>
  <c r="L90" i="45" s="1"/>
  <c r="L10" i="44"/>
  <c r="L90" i="44" s="1"/>
  <c r="L10" i="43"/>
  <c r="L90" i="43" s="1"/>
  <c r="L16" i="45"/>
  <c r="L16" i="44"/>
  <c r="L16" i="43"/>
  <c r="L13" i="45"/>
  <c r="L93" i="45" s="1"/>
  <c r="L13" i="44"/>
  <c r="L93" i="44" s="1"/>
  <c r="L13" i="43"/>
  <c r="L93" i="43" s="1"/>
  <c r="Q13" i="27"/>
  <c r="Q27" i="27" s="1"/>
  <c r="Q45" i="27" s="1"/>
  <c r="G14" i="28" s="1"/>
  <c r="Q10" i="27"/>
  <c r="Q24" i="27" s="1"/>
  <c r="Q42" i="27" s="1"/>
  <c r="G11" i="28" s="1"/>
  <c r="K7" i="45"/>
  <c r="K87" i="45" s="1"/>
  <c r="K7" i="44"/>
  <c r="K87" i="44" s="1"/>
  <c r="K7" i="43"/>
  <c r="K87" i="43" s="1"/>
  <c r="K12" i="45"/>
  <c r="K92" i="45" s="1"/>
  <c r="K12" i="44"/>
  <c r="K92" i="44" s="1"/>
  <c r="K12" i="43"/>
  <c r="K92" i="43" s="1"/>
  <c r="K18" i="45"/>
  <c r="K19" i="45" s="1"/>
  <c r="K18" i="43"/>
  <c r="K19" i="43" s="1"/>
  <c r="K18" i="44"/>
  <c r="K19" i="44" s="1"/>
  <c r="K25" i="45"/>
  <c r="K25" i="44"/>
  <c r="K25" i="43"/>
  <c r="K15" i="45"/>
  <c r="K15" i="44"/>
  <c r="K15" i="43"/>
  <c r="K21" i="45"/>
  <c r="K21" i="44"/>
  <c r="K21" i="43"/>
  <c r="K23" i="45"/>
  <c r="K23" i="43"/>
  <c r="K23" i="44"/>
  <c r="K9" i="45"/>
  <c r="K89" i="45" s="1"/>
  <c r="K9" i="44"/>
  <c r="K89" i="44" s="1"/>
  <c r="K9" i="43"/>
  <c r="K89" i="43" s="1"/>
  <c r="P7" i="27"/>
  <c r="P21" i="27" s="1"/>
  <c r="P39" i="27" s="1"/>
  <c r="F8" i="28" s="1"/>
  <c r="P9" i="27"/>
  <c r="P23" i="27" s="1"/>
  <c r="P41" i="27" s="1"/>
  <c r="F10" i="28" s="1"/>
  <c r="P12" i="27"/>
  <c r="P26" i="27" s="1"/>
  <c r="P44" i="27" s="1"/>
  <c r="F13" i="28" s="1"/>
  <c r="K10" i="45"/>
  <c r="K90" i="45" s="1"/>
  <c r="K10" i="44"/>
  <c r="K90" i="44" s="1"/>
  <c r="K10" i="43"/>
  <c r="K90" i="43" s="1"/>
  <c r="K16" i="45"/>
  <c r="K16" i="44"/>
  <c r="K16" i="43"/>
  <c r="K13" i="45"/>
  <c r="K93" i="45" s="1"/>
  <c r="K13" i="44"/>
  <c r="K93" i="44" s="1"/>
  <c r="K13" i="43"/>
  <c r="K93" i="43" s="1"/>
  <c r="P13" i="27"/>
  <c r="P27" i="27" s="1"/>
  <c r="P45" i="27" s="1"/>
  <c r="F14" i="28" s="1"/>
  <c r="P10" i="27"/>
  <c r="P24" i="27" s="1"/>
  <c r="P42" i="27" s="1"/>
  <c r="F11" i="28" s="1"/>
  <c r="F12" i="45"/>
  <c r="F12" i="44"/>
  <c r="F51" i="44" s="1"/>
  <c r="F12" i="43"/>
  <c r="F51" i="43" s="1"/>
  <c r="H23" i="45"/>
  <c r="H62" i="45" s="1"/>
  <c r="H23" i="44"/>
  <c r="H62" i="44" s="1"/>
  <c r="H23" i="43"/>
  <c r="H62" i="43" s="1"/>
  <c r="H9" i="45"/>
  <c r="H89" i="45" s="1"/>
  <c r="H9" i="44"/>
  <c r="H89" i="44" s="1"/>
  <c r="H9" i="43"/>
  <c r="H89" i="43" s="1"/>
  <c r="H12" i="45"/>
  <c r="H92" i="45" s="1"/>
  <c r="H12" i="44"/>
  <c r="H92" i="44" s="1"/>
  <c r="H12" i="43"/>
  <c r="H92" i="43" s="1"/>
  <c r="F15" i="45"/>
  <c r="F54" i="45" s="1"/>
  <c r="F15" i="44"/>
  <c r="F54" i="44" s="1"/>
  <c r="F15" i="43"/>
  <c r="F54" i="43" s="1"/>
  <c r="F21" i="45"/>
  <c r="F60" i="45" s="1"/>
  <c r="F21" i="43"/>
  <c r="F60" i="43" s="1"/>
  <c r="F21" i="44"/>
  <c r="F60" i="44" s="1"/>
  <c r="F23" i="44"/>
  <c r="F62" i="44" s="1"/>
  <c r="F23" i="45"/>
  <c r="F62" i="45" s="1"/>
  <c r="F23" i="43"/>
  <c r="F62" i="43" s="1"/>
  <c r="H15" i="45"/>
  <c r="H54" i="45" s="1"/>
  <c r="H15" i="44"/>
  <c r="H54" i="44" s="1"/>
  <c r="H15" i="43"/>
  <c r="H54" i="43" s="1"/>
  <c r="F7" i="45"/>
  <c r="F7" i="44"/>
  <c r="F87" i="44" s="1"/>
  <c r="F7" i="43"/>
  <c r="F87" i="43" s="1"/>
  <c r="F25" i="45"/>
  <c r="F64" i="45" s="1"/>
  <c r="F25" i="43"/>
  <c r="F64" i="43" s="1"/>
  <c r="F25" i="44"/>
  <c r="F64" i="44" s="1"/>
  <c r="H18" i="45"/>
  <c r="H19" i="45" s="1"/>
  <c r="H58" i="45" s="1"/>
  <c r="H18" i="44"/>
  <c r="H57" i="44" s="1"/>
  <c r="H18" i="43"/>
  <c r="H19" i="43" s="1"/>
  <c r="H58" i="43" s="1"/>
  <c r="H7" i="45"/>
  <c r="H87" i="45" s="1"/>
  <c r="H7" i="44"/>
  <c r="H87" i="44" s="1"/>
  <c r="H7" i="43"/>
  <c r="H40" i="43" s="1"/>
  <c r="H25" i="44"/>
  <c r="H64" i="44" s="1"/>
  <c r="H25" i="45"/>
  <c r="H64" i="45" s="1"/>
  <c r="H25" i="43"/>
  <c r="H64" i="43" s="1"/>
  <c r="F18" i="44"/>
  <c r="F57" i="44" s="1"/>
  <c r="F18" i="45"/>
  <c r="F18" i="43"/>
  <c r="F57" i="43" s="1"/>
  <c r="F9" i="45"/>
  <c r="F89" i="45" s="1"/>
  <c r="F9" i="44"/>
  <c r="F45" i="44" s="1"/>
  <c r="F9" i="43"/>
  <c r="F89" i="43" s="1"/>
  <c r="H21" i="45"/>
  <c r="H60" i="45" s="1"/>
  <c r="H21" i="44"/>
  <c r="H60" i="44" s="1"/>
  <c r="H21" i="43"/>
  <c r="H60" i="43" s="1"/>
  <c r="M7" i="27"/>
  <c r="M21" i="27" s="1"/>
  <c r="M39" i="27" s="1"/>
  <c r="C8" i="28" s="1"/>
  <c r="M12" i="27"/>
  <c r="M26" i="27" s="1"/>
  <c r="M44" i="27" s="1"/>
  <c r="C13" i="28" s="1"/>
  <c r="M9" i="27"/>
  <c r="M23" i="27" s="1"/>
  <c r="M41" i="27" s="1"/>
  <c r="C10" i="28" s="1"/>
  <c r="H16" i="45"/>
  <c r="H55" i="45" s="1"/>
  <c r="H16" i="44"/>
  <c r="H55" i="44" s="1"/>
  <c r="H16" i="43"/>
  <c r="H55" i="43" s="1"/>
  <c r="F16" i="45"/>
  <c r="F55" i="45" s="1"/>
  <c r="F16" i="44"/>
  <c r="F55" i="44" s="1"/>
  <c r="F16" i="43"/>
  <c r="F55" i="43" s="1"/>
  <c r="H13" i="44"/>
  <c r="H93" i="44" s="1"/>
  <c r="H13" i="45"/>
  <c r="H93" i="45" s="1"/>
  <c r="H13" i="43"/>
  <c r="H93" i="43" s="1"/>
  <c r="F13" i="45"/>
  <c r="F13" i="44"/>
  <c r="F13" i="43"/>
  <c r="F52" i="43" s="1"/>
  <c r="F10" i="45"/>
  <c r="F90" i="45" s="1"/>
  <c r="F10" i="44"/>
  <c r="F46" i="44" s="1"/>
  <c r="F10" i="43"/>
  <c r="F46" i="43" s="1"/>
  <c r="H10" i="45"/>
  <c r="H90" i="45" s="1"/>
  <c r="H10" i="44"/>
  <c r="H90" i="44" s="1"/>
  <c r="H10" i="43"/>
  <c r="M10" i="27"/>
  <c r="M24" i="27" s="1"/>
  <c r="M42" i="27" s="1"/>
  <c r="C11" i="28" s="1"/>
  <c r="M13" i="27"/>
  <c r="M27" i="27" s="1"/>
  <c r="M45" i="27" s="1"/>
  <c r="C14" i="28" s="1"/>
  <c r="T15" i="45"/>
  <c r="T54" i="45" s="1"/>
  <c r="T15" i="44"/>
  <c r="T54" i="44" s="1"/>
  <c r="T15" i="43"/>
  <c r="T54" i="43" s="1"/>
  <c r="U18" i="44"/>
  <c r="U19" i="44" s="1"/>
  <c r="U58" i="44" s="1"/>
  <c r="U18" i="45"/>
  <c r="U57" i="45" s="1"/>
  <c r="U18" i="43"/>
  <c r="U19" i="43" s="1"/>
  <c r="U58" i="43" s="1"/>
  <c r="U25" i="45"/>
  <c r="U64" i="45" s="1"/>
  <c r="U25" i="43"/>
  <c r="U64" i="43" s="1"/>
  <c r="U25" i="44"/>
  <c r="U64" i="44" s="1"/>
  <c r="T7" i="45"/>
  <c r="T40" i="45" s="1"/>
  <c r="T7" i="44"/>
  <c r="T87" i="44" s="1"/>
  <c r="T7" i="43"/>
  <c r="T87" i="43" s="1"/>
  <c r="U7" i="45"/>
  <c r="U87" i="45" s="1"/>
  <c r="U7" i="44"/>
  <c r="U87" i="44" s="1"/>
  <c r="U7" i="43"/>
  <c r="U87" i="43" s="1"/>
  <c r="AD9" i="45"/>
  <c r="AD89" i="45" s="1"/>
  <c r="AD9" i="44"/>
  <c r="AD89" i="44" s="1"/>
  <c r="AD9" i="43"/>
  <c r="AD89" i="43" s="1"/>
  <c r="AD15" i="45"/>
  <c r="AD54" i="45" s="1"/>
  <c r="AD15" i="44"/>
  <c r="AD54" i="44" s="1"/>
  <c r="AD15" i="43"/>
  <c r="AD54" i="43" s="1"/>
  <c r="AD12" i="45"/>
  <c r="AD92" i="45" s="1"/>
  <c r="AD12" i="43"/>
  <c r="AD92" i="43" s="1"/>
  <c r="AD12" i="44"/>
  <c r="AD51" i="44" s="1"/>
  <c r="P23" i="45"/>
  <c r="P62" i="45" s="1"/>
  <c r="P23" i="44"/>
  <c r="P62" i="44" s="1"/>
  <c r="P23" i="43"/>
  <c r="P62" i="43" s="1"/>
  <c r="AB7" i="45"/>
  <c r="AB87" i="45" s="1"/>
  <c r="AB7" i="44"/>
  <c r="AB87" i="44" s="1"/>
  <c r="AB7" i="43"/>
  <c r="AB40" i="43" s="1"/>
  <c r="T18" i="44"/>
  <c r="T57" i="44" s="1"/>
  <c r="T18" i="45"/>
  <c r="T57" i="45" s="1"/>
  <c r="T18" i="43"/>
  <c r="T19" i="43" s="1"/>
  <c r="T58" i="43" s="1"/>
  <c r="AD7" i="45"/>
  <c r="AD87" i="45" s="1"/>
  <c r="AD7" i="44"/>
  <c r="AD87" i="44" s="1"/>
  <c r="AD7" i="43"/>
  <c r="T12" i="45"/>
  <c r="T12" i="44"/>
  <c r="T12" i="43"/>
  <c r="U21" i="45"/>
  <c r="U60" i="45" s="1"/>
  <c r="U21" i="44"/>
  <c r="U60" i="44" s="1"/>
  <c r="U21" i="43"/>
  <c r="U60" i="43" s="1"/>
  <c r="P25" i="44"/>
  <c r="P64" i="44" s="1"/>
  <c r="P25" i="45"/>
  <c r="P64" i="45" s="1"/>
  <c r="P25" i="43"/>
  <c r="P64" i="43" s="1"/>
  <c r="AB9" i="45"/>
  <c r="AB89" i="45" s="1"/>
  <c r="AB9" i="44"/>
  <c r="AB45" i="44" s="1"/>
  <c r="AB9" i="43"/>
  <c r="AB89" i="43" s="1"/>
  <c r="T21" i="45"/>
  <c r="T60" i="45" s="1"/>
  <c r="T21" i="44"/>
  <c r="T60" i="44" s="1"/>
  <c r="T21" i="43"/>
  <c r="T60" i="43" s="1"/>
  <c r="P12" i="45"/>
  <c r="P51" i="45" s="1"/>
  <c r="P12" i="43"/>
  <c r="P12" i="44"/>
  <c r="P51" i="44" s="1"/>
  <c r="P15" i="45"/>
  <c r="P54" i="45" s="1"/>
  <c r="P15" i="44"/>
  <c r="P54" i="44" s="1"/>
  <c r="P15" i="43"/>
  <c r="P54" i="43" s="1"/>
  <c r="U9" i="45"/>
  <c r="U89" i="45" s="1"/>
  <c r="U9" i="44"/>
  <c r="U89" i="44" s="1"/>
  <c r="U9" i="43"/>
  <c r="U89" i="43" s="1"/>
  <c r="AB15" i="45"/>
  <c r="AB54" i="45" s="1"/>
  <c r="AB15" i="44"/>
  <c r="AB54" i="44" s="1"/>
  <c r="AB15" i="43"/>
  <c r="AB54" i="43" s="1"/>
  <c r="U23" i="45"/>
  <c r="U62" i="45" s="1"/>
  <c r="U23" i="44"/>
  <c r="U62" i="44" s="1"/>
  <c r="U23" i="43"/>
  <c r="U62" i="43" s="1"/>
  <c r="P21" i="44"/>
  <c r="P60" i="44" s="1"/>
  <c r="P21" i="45"/>
  <c r="P60" i="45" s="1"/>
  <c r="P21" i="43"/>
  <c r="P60" i="43" s="1"/>
  <c r="AB12" i="45"/>
  <c r="AB92" i="45" s="1"/>
  <c r="AB12" i="44"/>
  <c r="AB92" i="44" s="1"/>
  <c r="AB12" i="43"/>
  <c r="AB92" i="43" s="1"/>
  <c r="T25" i="45"/>
  <c r="T64" i="45" s="1"/>
  <c r="T25" i="43"/>
  <c r="T64" i="43" s="1"/>
  <c r="T25" i="44"/>
  <c r="T64" i="44" s="1"/>
  <c r="U12" i="45"/>
  <c r="U92" i="45" s="1"/>
  <c r="U12" i="44"/>
  <c r="U92" i="44" s="1"/>
  <c r="U12" i="43"/>
  <c r="U92" i="43" s="1"/>
  <c r="P9" i="45"/>
  <c r="P45" i="45" s="1"/>
  <c r="P9" i="44"/>
  <c r="P45" i="44" s="1"/>
  <c r="P9" i="43"/>
  <c r="P89" i="43" s="1"/>
  <c r="P7" i="45"/>
  <c r="P87" i="45" s="1"/>
  <c r="P7" i="44"/>
  <c r="P7" i="43"/>
  <c r="P87" i="43" s="1"/>
  <c r="P18" i="45"/>
  <c r="P19" i="45" s="1"/>
  <c r="P58" i="45" s="1"/>
  <c r="P18" i="44"/>
  <c r="P57" i="44" s="1"/>
  <c r="P18" i="43"/>
  <c r="T9" i="45"/>
  <c r="T89" i="45" s="1"/>
  <c r="T9" i="44"/>
  <c r="T9" i="43"/>
  <c r="T89" i="43" s="1"/>
  <c r="U15" i="45"/>
  <c r="U54" i="45" s="1"/>
  <c r="U15" i="44"/>
  <c r="U54" i="44" s="1"/>
  <c r="U15" i="43"/>
  <c r="U54" i="43" s="1"/>
  <c r="T23" i="44"/>
  <c r="T62" i="44" s="1"/>
  <c r="T23" i="45"/>
  <c r="T62" i="45" s="1"/>
  <c r="T23" i="43"/>
  <c r="T62" i="43" s="1"/>
  <c r="D8" i="31"/>
  <c r="D13" i="31"/>
  <c r="D10" i="31"/>
  <c r="AI9" i="27"/>
  <c r="AI23" i="27" s="1"/>
  <c r="AI41" i="27" s="1"/>
  <c r="Y10" i="28" s="1"/>
  <c r="AI12" i="27"/>
  <c r="AI26" i="27" s="1"/>
  <c r="AI44" i="27" s="1"/>
  <c r="Y13" i="28" s="1"/>
  <c r="AI7" i="27"/>
  <c r="AI21" i="27" s="1"/>
  <c r="AI39" i="27" s="1"/>
  <c r="Y8" i="28" s="1"/>
  <c r="AG7" i="27"/>
  <c r="AG21" i="27" s="1"/>
  <c r="AG39" i="27" s="1"/>
  <c r="W8" i="28" s="1"/>
  <c r="AG9" i="27"/>
  <c r="AG23" i="27" s="1"/>
  <c r="AG41" i="27" s="1"/>
  <c r="W10" i="28" s="1"/>
  <c r="AG12" i="27"/>
  <c r="AG26" i="27" s="1"/>
  <c r="AG44" i="27" s="1"/>
  <c r="W13" i="28" s="1"/>
  <c r="Y12" i="27"/>
  <c r="Y26" i="27" s="1"/>
  <c r="Y44" i="27" s="1"/>
  <c r="O13" i="28" s="1"/>
  <c r="U7" i="27"/>
  <c r="U21" i="27" s="1"/>
  <c r="U39" i="27" s="1"/>
  <c r="K8" i="28" s="1"/>
  <c r="U9" i="27"/>
  <c r="U23" i="27" s="1"/>
  <c r="U41" i="27" s="1"/>
  <c r="K10" i="28" s="1"/>
  <c r="Y9" i="27"/>
  <c r="Y23" i="27" s="1"/>
  <c r="Y41" i="27" s="1"/>
  <c r="O10" i="28" s="1"/>
  <c r="U12" i="27"/>
  <c r="U26" i="27" s="1"/>
  <c r="U44" i="27" s="1"/>
  <c r="K13" i="28" s="1"/>
  <c r="Y7" i="27"/>
  <c r="Y21" i="27" s="1"/>
  <c r="Y39" i="27" s="1"/>
  <c r="O8" i="28" s="1"/>
  <c r="Z9" i="27"/>
  <c r="Z23" i="27" s="1"/>
  <c r="Z41" i="27" s="1"/>
  <c r="P10" i="28" s="1"/>
  <c r="Z12" i="27"/>
  <c r="Z26" i="27" s="1"/>
  <c r="Z44" i="27" s="1"/>
  <c r="P13" i="28" s="1"/>
  <c r="Z7" i="27"/>
  <c r="Z21" i="27" s="1"/>
  <c r="Z39" i="27" s="1"/>
  <c r="P8" i="28" s="1"/>
  <c r="T10" i="45"/>
  <c r="T46" i="45" s="1"/>
  <c r="T10" i="44"/>
  <c r="T46" i="44" s="1"/>
  <c r="T10" i="43"/>
  <c r="T90" i="43" s="1"/>
  <c r="U16" i="45"/>
  <c r="U55" i="45" s="1"/>
  <c r="U16" i="43"/>
  <c r="U55" i="43" s="1"/>
  <c r="U16" i="44"/>
  <c r="U55" i="44" s="1"/>
  <c r="AD16" i="44"/>
  <c r="AD55" i="44" s="1"/>
  <c r="AD16" i="45"/>
  <c r="AD55" i="45" s="1"/>
  <c r="AD16" i="43"/>
  <c r="AD55" i="43" s="1"/>
  <c r="U10" i="45"/>
  <c r="U90" i="45" s="1"/>
  <c r="U10" i="44"/>
  <c r="U46" i="44" s="1"/>
  <c r="U10" i="43"/>
  <c r="P13" i="45"/>
  <c r="P93" i="45" s="1"/>
  <c r="P13" i="44"/>
  <c r="P52" i="44" s="1"/>
  <c r="P13" i="43"/>
  <c r="P93" i="43" s="1"/>
  <c r="AD13" i="45"/>
  <c r="AD93" i="45" s="1"/>
  <c r="AD13" i="44"/>
  <c r="AD52" i="44" s="1"/>
  <c r="AD13" i="43"/>
  <c r="AD52" i="43" s="1"/>
  <c r="AB13" i="45"/>
  <c r="AB93" i="45" s="1"/>
  <c r="AB13" i="44"/>
  <c r="AB13" i="43"/>
  <c r="AB93" i="43" s="1"/>
  <c r="AB10" i="45"/>
  <c r="AB90" i="45" s="1"/>
  <c r="AB10" i="44"/>
  <c r="AB90" i="44" s="1"/>
  <c r="AB10" i="43"/>
  <c r="AB90" i="43" s="1"/>
  <c r="U13" i="45"/>
  <c r="U93" i="45" s="1"/>
  <c r="U13" i="44"/>
  <c r="U13" i="43"/>
  <c r="U93" i="43" s="1"/>
  <c r="AD10" i="45"/>
  <c r="AD90" i="45" s="1"/>
  <c r="AD10" i="44"/>
  <c r="AD46" i="44" s="1"/>
  <c r="AD10" i="43"/>
  <c r="AD46" i="43" s="1"/>
  <c r="P16" i="44"/>
  <c r="P55" i="44" s="1"/>
  <c r="P16" i="45"/>
  <c r="P55" i="45" s="1"/>
  <c r="P16" i="43"/>
  <c r="P55" i="43" s="1"/>
  <c r="T16" i="45"/>
  <c r="T55" i="45" s="1"/>
  <c r="T16" i="44"/>
  <c r="T55" i="44" s="1"/>
  <c r="T16" i="43"/>
  <c r="T55" i="43" s="1"/>
  <c r="T13" i="45"/>
  <c r="T52" i="45" s="1"/>
  <c r="T13" i="43"/>
  <c r="T13" i="44"/>
  <c r="T52" i="44" s="1"/>
  <c r="AB16" i="45"/>
  <c r="AB55" i="45" s="1"/>
  <c r="AB16" i="43"/>
  <c r="AB55" i="43" s="1"/>
  <c r="AB16" i="44"/>
  <c r="AB55" i="44" s="1"/>
  <c r="P10" i="45"/>
  <c r="P46" i="45" s="1"/>
  <c r="P10" i="44"/>
  <c r="P46" i="44" s="1"/>
  <c r="P10" i="43"/>
  <c r="P46" i="43" s="1"/>
  <c r="D14" i="31"/>
  <c r="D11" i="31"/>
  <c r="AI10" i="27"/>
  <c r="AI24" i="27" s="1"/>
  <c r="AI42" i="27" s="1"/>
  <c r="Y11" i="28" s="1"/>
  <c r="AI13" i="27"/>
  <c r="AI27" i="27" s="1"/>
  <c r="AI45" i="27" s="1"/>
  <c r="Y14" i="28" s="1"/>
  <c r="AG13" i="27"/>
  <c r="AG27" i="27" s="1"/>
  <c r="AG45" i="27" s="1"/>
  <c r="W14" i="28" s="1"/>
  <c r="AG10" i="27"/>
  <c r="AG24" i="27" s="1"/>
  <c r="AG42" i="27" s="1"/>
  <c r="W11" i="28" s="1"/>
  <c r="Y10" i="27"/>
  <c r="Y24" i="27" s="1"/>
  <c r="Y42" i="27" s="1"/>
  <c r="O11" i="28" s="1"/>
  <c r="U13" i="27"/>
  <c r="U27" i="27" s="1"/>
  <c r="U45" i="27" s="1"/>
  <c r="K14" i="28" s="1"/>
  <c r="Y13" i="27"/>
  <c r="Y27" i="27" s="1"/>
  <c r="Y45" i="27" s="1"/>
  <c r="O14" i="28" s="1"/>
  <c r="U10" i="27"/>
  <c r="U24" i="27" s="1"/>
  <c r="U42" i="27" s="1"/>
  <c r="K11" i="28" s="1"/>
  <c r="Z10" i="27"/>
  <c r="Z24" i="27" s="1"/>
  <c r="Z42" i="27" s="1"/>
  <c r="P11" i="28" s="1"/>
  <c r="Z13" i="27"/>
  <c r="Z27" i="27" s="1"/>
  <c r="Z45" i="27" s="1"/>
  <c r="P14" i="28" s="1"/>
  <c r="C15" i="45"/>
  <c r="C54" i="45" s="1"/>
  <c r="C15" i="44"/>
  <c r="C54" i="44" s="1"/>
  <c r="C15" i="43"/>
  <c r="C54" i="43" s="1"/>
  <c r="C12" i="45"/>
  <c r="C51" i="45" s="1"/>
  <c r="C12" i="44"/>
  <c r="C51" i="44" s="1"/>
  <c r="C12" i="43"/>
  <c r="C92" i="43" s="1"/>
  <c r="C9" i="45"/>
  <c r="C45" i="45" s="1"/>
  <c r="C9" i="44"/>
  <c r="C89" i="44" s="1"/>
  <c r="C9" i="43"/>
  <c r="C45" i="43" s="1"/>
  <c r="J12" i="45"/>
  <c r="J51" i="45" s="1"/>
  <c r="J12" i="44"/>
  <c r="J51" i="44" s="1"/>
  <c r="J12" i="43"/>
  <c r="J51" i="43" s="1"/>
  <c r="J21" i="44"/>
  <c r="J60" i="44" s="1"/>
  <c r="J21" i="45"/>
  <c r="J60" i="45" s="1"/>
  <c r="J21" i="43"/>
  <c r="J60" i="43" s="1"/>
  <c r="C25" i="45"/>
  <c r="C64" i="45" s="1"/>
  <c r="C25" i="44"/>
  <c r="C64" i="44" s="1"/>
  <c r="C25" i="43"/>
  <c r="C64" i="43" s="1"/>
  <c r="C23" i="45"/>
  <c r="C62" i="45" s="1"/>
  <c r="C23" i="44"/>
  <c r="C62" i="44" s="1"/>
  <c r="C23" i="43"/>
  <c r="C62" i="43" s="1"/>
  <c r="C21" i="44"/>
  <c r="C60" i="44" s="1"/>
  <c r="C21" i="45"/>
  <c r="C60" i="45" s="1"/>
  <c r="C21" i="43"/>
  <c r="C60" i="43" s="1"/>
  <c r="J9" i="45"/>
  <c r="J89" i="45" s="1"/>
  <c r="J9" i="44"/>
  <c r="J45" i="44" s="1"/>
  <c r="J9" i="43"/>
  <c r="J45" i="43" s="1"/>
  <c r="J23" i="45"/>
  <c r="J62" i="45" s="1"/>
  <c r="J23" i="43"/>
  <c r="J62" i="43" s="1"/>
  <c r="J23" i="44"/>
  <c r="J62" i="44" s="1"/>
  <c r="J18" i="45"/>
  <c r="J57" i="45" s="1"/>
  <c r="J18" i="44"/>
  <c r="J57" i="44" s="1"/>
  <c r="J18" i="43"/>
  <c r="J57" i="43" s="1"/>
  <c r="C7" i="45"/>
  <c r="C87" i="45" s="1"/>
  <c r="C7" i="44"/>
  <c r="C87" i="44" s="1"/>
  <c r="C7" i="43"/>
  <c r="C40" i="43" s="1"/>
  <c r="J15" i="45"/>
  <c r="J54" i="45" s="1"/>
  <c r="J15" i="43"/>
  <c r="J54" i="43" s="1"/>
  <c r="J15" i="44"/>
  <c r="J54" i="44" s="1"/>
  <c r="C18" i="45"/>
  <c r="C57" i="45" s="1"/>
  <c r="C18" i="44"/>
  <c r="C57" i="44" s="1"/>
  <c r="C18" i="43"/>
  <c r="C19" i="43" s="1"/>
  <c r="C58" i="43" s="1"/>
  <c r="J25" i="45"/>
  <c r="J64" i="45" s="1"/>
  <c r="J25" i="44"/>
  <c r="J64" i="44" s="1"/>
  <c r="J25" i="43"/>
  <c r="J64" i="43" s="1"/>
  <c r="J7" i="45"/>
  <c r="J40" i="45" s="1"/>
  <c r="J7" i="44"/>
  <c r="J87" i="44" s="1"/>
  <c r="J7" i="43"/>
  <c r="J40" i="43" s="1"/>
  <c r="O12" i="27"/>
  <c r="O26" i="27" s="1"/>
  <c r="O44" i="27" s="1"/>
  <c r="E13" i="28" s="1"/>
  <c r="O9" i="27"/>
  <c r="O23" i="27" s="1"/>
  <c r="O41" i="27" s="1"/>
  <c r="E10" i="28" s="1"/>
  <c r="O7" i="27"/>
  <c r="O21" i="27" s="1"/>
  <c r="O39" i="27" s="1"/>
  <c r="E8" i="28" s="1"/>
  <c r="C6" i="24"/>
  <c r="C19" i="24" s="1"/>
  <c r="C6" i="18"/>
  <c r="C19" i="18" s="1"/>
  <c r="C11" i="18"/>
  <c r="C24" i="18" s="1"/>
  <c r="C11" i="24"/>
  <c r="C24" i="24" s="1"/>
  <c r="C8" i="24"/>
  <c r="C21" i="24" s="1"/>
  <c r="C8" i="18"/>
  <c r="C21" i="18" s="1"/>
  <c r="C13" i="45"/>
  <c r="C52" i="45" s="1"/>
  <c r="C13" i="44"/>
  <c r="C52" i="44" s="1"/>
  <c r="C13" i="43"/>
  <c r="C52" i="43" s="1"/>
  <c r="C16" i="45"/>
  <c r="C55" i="45" s="1"/>
  <c r="C16" i="44"/>
  <c r="C55" i="44" s="1"/>
  <c r="C16" i="43"/>
  <c r="C55" i="43" s="1"/>
  <c r="C10" i="45"/>
  <c r="C46" i="45" s="1"/>
  <c r="C10" i="44"/>
  <c r="C90" i="44" s="1"/>
  <c r="C10" i="43"/>
  <c r="C90" i="43" s="1"/>
  <c r="J13" i="45"/>
  <c r="J13" i="44"/>
  <c r="J52" i="44" s="1"/>
  <c r="J13" i="43"/>
  <c r="J52" i="43" s="1"/>
  <c r="J10" i="45"/>
  <c r="J46" i="45" s="1"/>
  <c r="J10" i="44"/>
  <c r="J46" i="44" s="1"/>
  <c r="J10" i="43"/>
  <c r="J46" i="43" s="1"/>
  <c r="J16" i="45"/>
  <c r="J55" i="45" s="1"/>
  <c r="J16" i="44"/>
  <c r="J55" i="44" s="1"/>
  <c r="J16" i="43"/>
  <c r="J55" i="43" s="1"/>
  <c r="O10" i="27"/>
  <c r="O24" i="27" s="1"/>
  <c r="O42" i="27" s="1"/>
  <c r="E11" i="28" s="1"/>
  <c r="O13" i="27"/>
  <c r="O27" i="27" s="1"/>
  <c r="O45" i="27" s="1"/>
  <c r="E14" i="28" s="1"/>
  <c r="C9" i="24"/>
  <c r="C22" i="24" s="1"/>
  <c r="C9" i="18"/>
  <c r="C22" i="18" s="1"/>
  <c r="C12" i="24"/>
  <c r="C25" i="24" s="1"/>
  <c r="C12" i="18"/>
  <c r="C25" i="18" s="1"/>
  <c r="J90" i="45"/>
  <c r="K14" i="129"/>
  <c r="K14" i="128"/>
  <c r="C14" i="129"/>
  <c r="C14" i="128"/>
  <c r="P13" i="129"/>
  <c r="L13" i="129"/>
  <c r="L13" i="128"/>
  <c r="H13" i="129"/>
  <c r="H13" i="128"/>
  <c r="D13" i="129"/>
  <c r="D13" i="128"/>
  <c r="K10" i="129"/>
  <c r="K10" i="128"/>
  <c r="G10" i="129"/>
  <c r="G10" i="128"/>
  <c r="C10" i="129"/>
  <c r="C10" i="128"/>
  <c r="Q8" i="129"/>
  <c r="M8" i="129"/>
  <c r="M8" i="128"/>
  <c r="I8" i="129"/>
  <c r="I8" i="128"/>
  <c r="E8" i="129"/>
  <c r="E8" i="128"/>
  <c r="O13" i="128"/>
  <c r="K13" i="129"/>
  <c r="K13" i="128"/>
  <c r="G13" i="129"/>
  <c r="G13" i="128"/>
  <c r="C13" i="129"/>
  <c r="C13" i="128"/>
  <c r="R10" i="128"/>
  <c r="N10" i="129"/>
  <c r="N10" i="128"/>
  <c r="J10" i="129"/>
  <c r="J10" i="128"/>
  <c r="F10" i="129"/>
  <c r="F10" i="128"/>
  <c r="B10" i="128"/>
  <c r="B10" i="129"/>
  <c r="L8" i="129"/>
  <c r="L8" i="128"/>
  <c r="H8" i="128"/>
  <c r="D8" i="129"/>
  <c r="D8" i="128"/>
  <c r="G14" i="129"/>
  <c r="R13" i="128"/>
  <c r="N13" i="129"/>
  <c r="N13" i="128"/>
  <c r="J13" i="129"/>
  <c r="J13" i="128"/>
  <c r="F13" i="129"/>
  <c r="F13" i="128"/>
  <c r="B13" i="129"/>
  <c r="B13" i="128"/>
  <c r="U10" i="129"/>
  <c r="Q10" i="129"/>
  <c r="Q10" i="128"/>
  <c r="M10" i="129"/>
  <c r="M10" i="128"/>
  <c r="I10" i="129"/>
  <c r="I10" i="128"/>
  <c r="E10" i="129"/>
  <c r="E10" i="128"/>
  <c r="O8" i="129"/>
  <c r="O8" i="128"/>
  <c r="K8" i="129"/>
  <c r="K8" i="128"/>
  <c r="G8" i="129"/>
  <c r="G8" i="128"/>
  <c r="C8" i="129"/>
  <c r="C8" i="128"/>
  <c r="Y13" i="129"/>
  <c r="Q13" i="129"/>
  <c r="M13" i="129"/>
  <c r="M13" i="128"/>
  <c r="I13" i="129"/>
  <c r="I13" i="128"/>
  <c r="E13" i="129"/>
  <c r="E13" i="128"/>
  <c r="L10" i="129"/>
  <c r="L10" i="128"/>
  <c r="H10" i="129"/>
  <c r="D10" i="129"/>
  <c r="D10" i="128"/>
  <c r="N8" i="129"/>
  <c r="N8" i="128"/>
  <c r="J8" i="129"/>
  <c r="J8" i="128"/>
  <c r="F8" i="129"/>
  <c r="F8" i="128"/>
  <c r="B8" i="129"/>
  <c r="B8" i="128"/>
  <c r="B8" i="144"/>
  <c r="B13" i="144"/>
  <c r="B10" i="144"/>
  <c r="B14" i="144"/>
  <c r="B11" i="144"/>
  <c r="G14" i="128"/>
  <c r="F11" i="129"/>
  <c r="F11" i="128"/>
  <c r="J11" i="129"/>
  <c r="J11" i="128"/>
  <c r="N11" i="129"/>
  <c r="N11" i="128"/>
  <c r="L14" i="128"/>
  <c r="L14" i="129"/>
  <c r="D11" i="129"/>
  <c r="D11" i="128"/>
  <c r="F14" i="129"/>
  <c r="F14" i="128"/>
  <c r="L46" i="116" l="1"/>
  <c r="X43" i="116"/>
  <c r="G43" i="116"/>
  <c r="K43" i="116"/>
  <c r="C46" i="116"/>
  <c r="X40" i="116"/>
  <c r="L40" i="116"/>
  <c r="X46" i="116"/>
  <c r="K40" i="116"/>
  <c r="L43" i="116"/>
  <c r="G46" i="116"/>
  <c r="C43" i="116"/>
  <c r="I46" i="116"/>
  <c r="E46" i="116"/>
  <c r="I43" i="116"/>
  <c r="K46" i="116"/>
  <c r="E43" i="116"/>
  <c r="G40" i="116"/>
  <c r="I40" i="116"/>
  <c r="E40" i="116"/>
  <c r="C40" i="116"/>
  <c r="Z10" i="128"/>
  <c r="C11" i="126"/>
  <c r="Z13" i="128"/>
  <c r="E8" i="41"/>
  <c r="E8" i="38"/>
  <c r="E8" i="145"/>
  <c r="E8" i="127"/>
  <c r="E8" i="37"/>
  <c r="E10" i="38"/>
  <c r="E10" i="41"/>
  <c r="E10" i="127"/>
  <c r="E10" i="37"/>
  <c r="E10" i="145"/>
  <c r="E13" i="38"/>
  <c r="E13" i="127"/>
  <c r="E13" i="41"/>
  <c r="E13" i="145"/>
  <c r="E13" i="37"/>
  <c r="B36" i="116"/>
  <c r="V10" i="128"/>
  <c r="V10" i="129"/>
  <c r="U13" i="128"/>
  <c r="S8" i="128"/>
  <c r="U13" i="129"/>
  <c r="K20" i="116"/>
  <c r="Y13" i="128"/>
  <c r="R8" i="128"/>
  <c r="BB64" i="43"/>
  <c r="V8" i="129"/>
  <c r="C86" i="43"/>
  <c r="Z8" i="128"/>
  <c r="B4" i="109"/>
  <c r="BO51" i="44"/>
  <c r="BO45" i="45"/>
  <c r="AP18" i="27"/>
  <c r="Q20" i="116"/>
  <c r="M20" i="116"/>
  <c r="T36" i="116"/>
  <c r="AA45" i="44"/>
  <c r="BQ37" i="45"/>
  <c r="AH19" i="43"/>
  <c r="AH58" i="43" s="1"/>
  <c r="L47" i="29"/>
  <c r="M47" i="40"/>
  <c r="G47" i="40"/>
  <c r="F47" i="29"/>
  <c r="D47" i="29"/>
  <c r="E47" i="40"/>
  <c r="H47" i="29"/>
  <c r="I47" i="40"/>
  <c r="G47" i="29"/>
  <c r="H47" i="40"/>
  <c r="K47" i="29"/>
  <c r="L47" i="40"/>
  <c r="O47" i="40"/>
  <c r="O47" i="29"/>
  <c r="X47" i="29"/>
  <c r="X47" i="40"/>
  <c r="S47" i="40"/>
  <c r="S47" i="29"/>
  <c r="V47" i="40"/>
  <c r="V47" i="29"/>
  <c r="K47" i="40"/>
  <c r="J47" i="29"/>
  <c r="F47" i="40"/>
  <c r="E47" i="29"/>
  <c r="T47" i="29"/>
  <c r="T47" i="40"/>
  <c r="N47" i="40"/>
  <c r="M47" i="29"/>
  <c r="C47" i="29"/>
  <c r="D47" i="40"/>
  <c r="Z47" i="40"/>
  <c r="Z47" i="29"/>
  <c r="Q47" i="29"/>
  <c r="Q47" i="40"/>
  <c r="U47" i="29"/>
  <c r="U47" i="40"/>
  <c r="W47" i="40"/>
  <c r="W47" i="29"/>
  <c r="J47" i="40"/>
  <c r="I47" i="29"/>
  <c r="R47" i="40"/>
  <c r="R47" i="29"/>
  <c r="Y47" i="29"/>
  <c r="Y47" i="40"/>
  <c r="P47" i="29"/>
  <c r="P47" i="40"/>
  <c r="D36" i="116"/>
  <c r="S8" i="129"/>
  <c r="E37" i="116"/>
  <c r="I20" i="116"/>
  <c r="U20" i="116"/>
  <c r="Z19" i="43"/>
  <c r="Z58" i="43" s="1"/>
  <c r="L36" i="116"/>
  <c r="X36" i="116"/>
  <c r="R8" i="129"/>
  <c r="Z8" i="129"/>
  <c r="W8" i="128"/>
  <c r="R10" i="129"/>
  <c r="Z10" i="129"/>
  <c r="C4" i="110"/>
  <c r="CA98" i="45"/>
  <c r="H36" i="116"/>
  <c r="S19" i="44"/>
  <c r="S58" i="44" s="1"/>
  <c r="C45" i="44"/>
  <c r="AK40" i="44"/>
  <c r="V8" i="128"/>
  <c r="P36" i="116"/>
  <c r="W8" i="129"/>
  <c r="C4" i="109"/>
  <c r="Y46" i="45"/>
  <c r="T14" i="128"/>
  <c r="X8" i="129"/>
  <c r="W13" i="129"/>
  <c r="S13" i="128"/>
  <c r="W10" i="128"/>
  <c r="S10" i="129"/>
  <c r="P8" i="129"/>
  <c r="Z13" i="129"/>
  <c r="V13" i="129"/>
  <c r="R13" i="129"/>
  <c r="T13" i="128"/>
  <c r="T8" i="128"/>
  <c r="F20" i="116"/>
  <c r="F17" i="32"/>
  <c r="Y10" i="128"/>
  <c r="U10" i="128"/>
  <c r="Y8" i="128"/>
  <c r="U8" i="129"/>
  <c r="T14" i="129"/>
  <c r="B5" i="109"/>
  <c r="J19" i="116"/>
  <c r="P39" i="44"/>
  <c r="X13" i="128"/>
  <c r="G21" i="32"/>
  <c r="G8" i="34" s="1"/>
  <c r="BJ98" i="43"/>
  <c r="BM62" i="45"/>
  <c r="D10" i="32"/>
  <c r="D25" i="32" s="1"/>
  <c r="AL87" i="44"/>
  <c r="BB51" i="45"/>
  <c r="AI52" i="44"/>
  <c r="O10" i="129"/>
  <c r="AH46" i="45"/>
  <c r="J17" i="32"/>
  <c r="BN93" i="45"/>
  <c r="AC27" i="44"/>
  <c r="BN40" i="44"/>
  <c r="BG98" i="45"/>
  <c r="AG92" i="43"/>
  <c r="AQ17" i="27"/>
  <c r="AV98" i="43"/>
  <c r="BZ19" i="45"/>
  <c r="BZ99" i="45" s="1"/>
  <c r="X10" i="129"/>
  <c r="B4" i="144"/>
  <c r="T10" i="128"/>
  <c r="S13" i="129"/>
  <c r="K27" i="44"/>
  <c r="Q19" i="116"/>
  <c r="BL39" i="44"/>
  <c r="T10" i="129"/>
  <c r="T8" i="129"/>
  <c r="I19" i="116"/>
  <c r="AK83" i="43"/>
  <c r="X10" i="128"/>
  <c r="E19" i="116"/>
  <c r="BA19" i="45"/>
  <c r="BA99" i="45" s="1"/>
  <c r="AH45" i="45"/>
  <c r="BB62" i="45"/>
  <c r="BB57" i="45"/>
  <c r="BQ51" i="44"/>
  <c r="D3" i="35"/>
  <c r="BX19" i="45"/>
  <c r="BX99" i="45" s="1"/>
  <c r="U83" i="44"/>
  <c r="P10" i="128"/>
  <c r="W13" i="128"/>
  <c r="AE27" i="43"/>
  <c r="BP46" i="45"/>
  <c r="AY98" i="44"/>
  <c r="BL54" i="43"/>
  <c r="S45" i="44"/>
  <c r="S39" i="43"/>
  <c r="H18" i="32"/>
  <c r="BN96" i="43"/>
  <c r="BB19" i="45"/>
  <c r="BB99" i="45" s="1"/>
  <c r="BE19" i="43"/>
  <c r="BE99" i="43" s="1"/>
  <c r="AA19" i="44"/>
  <c r="AA58" i="44" s="1"/>
  <c r="BU19" i="45"/>
  <c r="BU99" i="45" s="1"/>
  <c r="BP98" i="45"/>
  <c r="BM45" i="45"/>
  <c r="BL103" i="45"/>
  <c r="Y40" i="45"/>
  <c r="AL87" i="45"/>
  <c r="BS98" i="45"/>
  <c r="BQ98" i="45"/>
  <c r="BP98" i="43"/>
  <c r="AZ19" i="45"/>
  <c r="AZ99" i="45" s="1"/>
  <c r="BP57" i="45"/>
  <c r="P10" i="129"/>
  <c r="Y10" i="129"/>
  <c r="BB95" i="44"/>
  <c r="BO60" i="45"/>
  <c r="AI19" i="44"/>
  <c r="AI58" i="44" s="1"/>
  <c r="BB93" i="44"/>
  <c r="BC19" i="44"/>
  <c r="BC99" i="44" s="1"/>
  <c r="AO19" i="43"/>
  <c r="AO99" i="43" s="1"/>
  <c r="G28" i="32"/>
  <c r="BN54" i="45"/>
  <c r="AO86" i="44"/>
  <c r="BQ19" i="45"/>
  <c r="BQ99" i="45" s="1"/>
  <c r="BO54" i="45"/>
  <c r="B4" i="110"/>
  <c r="AO35" i="27"/>
  <c r="BW19" i="45"/>
  <c r="BW99" i="45" s="1"/>
  <c r="AL93" i="44"/>
  <c r="C27" i="43"/>
  <c r="C66" i="43" s="1"/>
  <c r="AN27" i="45"/>
  <c r="AA51" i="45"/>
  <c r="BQ51" i="45"/>
  <c r="AK83" i="44"/>
  <c r="BO83" i="43"/>
  <c r="AI89" i="45"/>
  <c r="Z40" i="44"/>
  <c r="BQ45" i="43"/>
  <c r="BP45" i="43"/>
  <c r="AA93" i="45"/>
  <c r="Y8" i="129"/>
  <c r="AS19" i="45"/>
  <c r="AS99" i="45" s="1"/>
  <c r="BB46" i="43"/>
  <c r="BT98" i="43"/>
  <c r="BM52" i="44"/>
  <c r="B37" i="116"/>
  <c r="AK86" i="43"/>
  <c r="BP39" i="45"/>
  <c r="AS27" i="43"/>
  <c r="J37" i="116"/>
  <c r="V37" i="116"/>
  <c r="P8" i="128"/>
  <c r="X8" i="128"/>
  <c r="W10" i="129"/>
  <c r="M19" i="116"/>
  <c r="U36" i="116"/>
  <c r="R20" i="116"/>
  <c r="N20" i="116"/>
  <c r="I86" i="43"/>
  <c r="S83" i="44"/>
  <c r="BM64" i="44"/>
  <c r="BM86" i="45"/>
  <c r="BK86" i="44"/>
  <c r="BA86" i="43"/>
  <c r="BE86" i="43"/>
  <c r="V13" i="128"/>
  <c r="AA39" i="44"/>
  <c r="Y37" i="45"/>
  <c r="BO39" i="45"/>
  <c r="C39" i="44"/>
  <c r="BO57" i="43"/>
  <c r="BM37" i="43"/>
  <c r="AU27" i="44"/>
  <c r="N19" i="116"/>
  <c r="C20" i="116"/>
  <c r="F19" i="116"/>
  <c r="R19" i="116"/>
  <c r="S20" i="116"/>
  <c r="U8" i="128"/>
  <c r="S10" i="128"/>
  <c r="T13" i="129"/>
  <c r="W20" i="116"/>
  <c r="V19" i="116"/>
  <c r="O37" i="116"/>
  <c r="B5" i="110"/>
  <c r="G20" i="116"/>
  <c r="P13" i="128"/>
  <c r="X13" i="129"/>
  <c r="P11" i="129"/>
  <c r="P11" i="128"/>
  <c r="W14" i="128"/>
  <c r="H10" i="128"/>
  <c r="Q13" i="128"/>
  <c r="L11" i="129"/>
  <c r="L11" i="128"/>
  <c r="H8" i="129"/>
  <c r="M14" i="129"/>
  <c r="M14" i="128"/>
  <c r="AB52" i="43"/>
  <c r="Y93" i="44"/>
  <c r="P52" i="45"/>
  <c r="C92" i="45"/>
  <c r="U14" i="128"/>
  <c r="Q14" i="129"/>
  <c r="Q14" i="128"/>
  <c r="I14" i="129"/>
  <c r="I14" i="128"/>
  <c r="B15" i="126"/>
  <c r="B14" i="126"/>
  <c r="B12" i="126"/>
  <c r="B11" i="126"/>
  <c r="C9" i="126"/>
  <c r="S11" i="128"/>
  <c r="B9" i="126"/>
  <c r="B41" i="40"/>
  <c r="C14" i="126"/>
  <c r="E14" i="129"/>
  <c r="E14" i="128"/>
  <c r="D14" i="128"/>
  <c r="D14" i="129"/>
  <c r="K11" i="129"/>
  <c r="K11" i="128"/>
  <c r="B5" i="126"/>
  <c r="B35" i="148"/>
  <c r="B35" i="147"/>
  <c r="B35" i="146"/>
  <c r="B35" i="149"/>
  <c r="B35" i="150"/>
  <c r="D13" i="150"/>
  <c r="D13" i="148"/>
  <c r="D13" i="147"/>
  <c r="D13" i="146"/>
  <c r="D13" i="149"/>
  <c r="B32" i="149"/>
  <c r="B32" i="148"/>
  <c r="B32" i="147"/>
  <c r="B32" i="146"/>
  <c r="B32" i="150"/>
  <c r="B13" i="148"/>
  <c r="B13" i="147"/>
  <c r="B13" i="146"/>
  <c r="B13" i="149"/>
  <c r="B13" i="150"/>
  <c r="B11" i="128"/>
  <c r="B11" i="129"/>
  <c r="N14" i="129"/>
  <c r="N14" i="128"/>
  <c r="J14" i="128"/>
  <c r="J14" i="129"/>
  <c r="H14" i="128"/>
  <c r="C13" i="150"/>
  <c r="C13" i="148"/>
  <c r="C13" i="147"/>
  <c r="C13" i="146"/>
  <c r="C13" i="149"/>
  <c r="B43" i="149"/>
  <c r="B43" i="148"/>
  <c r="B43" i="147"/>
  <c r="B43" i="146"/>
  <c r="B43" i="150"/>
  <c r="B19" i="148"/>
  <c r="B19" i="147"/>
  <c r="B19" i="146"/>
  <c r="B19" i="149"/>
  <c r="B19" i="150"/>
  <c r="B14" i="129"/>
  <c r="B14" i="128"/>
  <c r="O11" i="129"/>
  <c r="I11" i="129"/>
  <c r="I11" i="128"/>
  <c r="E11" i="129"/>
  <c r="E11" i="128"/>
  <c r="B56" i="149"/>
  <c r="B56" i="148"/>
  <c r="B56" i="147"/>
  <c r="B56" i="146"/>
  <c r="B56" i="150"/>
  <c r="B25" i="148"/>
  <c r="B25" i="147"/>
  <c r="B25" i="146"/>
  <c r="B25" i="149"/>
  <c r="B25" i="150"/>
  <c r="D55" i="146"/>
  <c r="E54" i="146"/>
  <c r="D41" i="146"/>
  <c r="D21" i="146"/>
  <c r="D15" i="146"/>
  <c r="D55" i="147"/>
  <c r="E54" i="147"/>
  <c r="D41" i="147"/>
  <c r="B24" i="147"/>
  <c r="D21" i="147"/>
  <c r="B18" i="147"/>
  <c r="D15" i="147"/>
  <c r="B12" i="147"/>
  <c r="B24" i="148"/>
  <c r="B18" i="148"/>
  <c r="B12" i="148"/>
  <c r="C7" i="149"/>
  <c r="C7" i="146"/>
  <c r="C7" i="147"/>
  <c r="C7" i="148"/>
  <c r="F51" i="146"/>
  <c r="E34" i="146"/>
  <c r="E29" i="146"/>
  <c r="E24" i="146"/>
  <c r="E18" i="146"/>
  <c r="F51" i="147"/>
  <c r="E34" i="147"/>
  <c r="E29" i="147"/>
  <c r="E24" i="147"/>
  <c r="E18" i="147"/>
  <c r="C9" i="147"/>
  <c r="B42" i="148"/>
  <c r="F7" i="149"/>
  <c r="F7" i="148"/>
  <c r="F7" i="147"/>
  <c r="F7" i="146"/>
  <c r="D41" i="148"/>
  <c r="D7" i="148"/>
  <c r="D7" i="149"/>
  <c r="D7" i="146"/>
  <c r="D7" i="147"/>
  <c r="E7" i="147"/>
  <c r="E7" i="148"/>
  <c r="E7" i="149"/>
  <c r="E7" i="146"/>
  <c r="AD93" i="44"/>
  <c r="Z19" i="45"/>
  <c r="Z58" i="45" s="1"/>
  <c r="S93" i="44"/>
  <c r="AB51" i="44"/>
  <c r="BO37" i="45"/>
  <c r="AD45" i="45"/>
  <c r="D18" i="32"/>
  <c r="Z86" i="45"/>
  <c r="BQ46" i="45"/>
  <c r="N27" i="43"/>
  <c r="AV27" i="44"/>
  <c r="AZ86" i="44"/>
  <c r="AR17" i="27"/>
  <c r="AL57" i="45"/>
  <c r="BF98" i="44"/>
  <c r="AU36" i="27"/>
  <c r="BL45" i="44"/>
  <c r="X27" i="44"/>
  <c r="D11" i="32"/>
  <c r="AY98" i="43"/>
  <c r="J83" i="45"/>
  <c r="AA52" i="44"/>
  <c r="AA40" i="44"/>
  <c r="AL45" i="45"/>
  <c r="BF27" i="43"/>
  <c r="AL86" i="45"/>
  <c r="S90" i="44"/>
  <c r="BN98" i="45"/>
  <c r="BB19" i="44"/>
  <c r="BB58" i="44" s="1"/>
  <c r="C10" i="32"/>
  <c r="C25" i="32" s="1"/>
  <c r="AN27" i="44"/>
  <c r="CB19" i="44"/>
  <c r="CB99" i="44" s="1"/>
  <c r="AB37" i="44"/>
  <c r="Z37" i="45"/>
  <c r="S40" i="44"/>
  <c r="BN27" i="43"/>
  <c r="BN66" i="43" s="1"/>
  <c r="BN46" i="44"/>
  <c r="Y89" i="44"/>
  <c r="I4" i="35"/>
  <c r="U90" i="44"/>
  <c r="AH39" i="45"/>
  <c r="BD27" i="44"/>
  <c r="Y51" i="44"/>
  <c r="AT86" i="45"/>
  <c r="BP46" i="43"/>
  <c r="AJ51" i="44"/>
  <c r="B20" i="32"/>
  <c r="B7" i="34" s="1"/>
  <c r="B27" i="32"/>
  <c r="BQ54" i="44"/>
  <c r="B35" i="30"/>
  <c r="J11" i="32"/>
  <c r="BT19" i="45"/>
  <c r="BT99" i="45" s="1"/>
  <c r="BN98" i="43"/>
  <c r="D13" i="32"/>
  <c r="D27" i="32" s="1"/>
  <c r="J37" i="43"/>
  <c r="BN37" i="44"/>
  <c r="AD27" i="43"/>
  <c r="AD66" i="43" s="1"/>
  <c r="C17" i="32"/>
  <c r="AD39" i="43"/>
  <c r="T39" i="44"/>
  <c r="AH27" i="45"/>
  <c r="AH66" i="45" s="1"/>
  <c r="Z89" i="44"/>
  <c r="F93" i="43"/>
  <c r="AL51" i="44"/>
  <c r="BQ51" i="43"/>
  <c r="AZ19" i="43"/>
  <c r="AZ99" i="43" s="1"/>
  <c r="AL37" i="43"/>
  <c r="AG93" i="43"/>
  <c r="F37" i="43"/>
  <c r="BN86" i="43"/>
  <c r="BM45" i="44"/>
  <c r="AL37" i="45"/>
  <c r="AH27" i="43"/>
  <c r="AH66" i="43" s="1"/>
  <c r="AL40" i="43"/>
  <c r="BP39" i="43"/>
  <c r="AW19" i="45"/>
  <c r="AW99" i="45" s="1"/>
  <c r="AB39" i="44"/>
  <c r="AQ18" i="27"/>
  <c r="CC98" i="44"/>
  <c r="AU19" i="43"/>
  <c r="AU99" i="43" s="1"/>
  <c r="BP52" i="45"/>
  <c r="AF27" i="44"/>
  <c r="B6" i="53"/>
  <c r="I11" i="32"/>
  <c r="AX19" i="43"/>
  <c r="AX99" i="43" s="1"/>
  <c r="BB89" i="45"/>
  <c r="BN19" i="43"/>
  <c r="BN99" i="43" s="1"/>
  <c r="P27" i="44"/>
  <c r="P66" i="44" s="1"/>
  <c r="BJ27" i="43"/>
  <c r="BB52" i="43"/>
  <c r="AG40" i="45"/>
  <c r="Z86" i="43"/>
  <c r="BB57" i="44"/>
  <c r="T37" i="44"/>
  <c r="T27" i="44"/>
  <c r="T66" i="44" s="1"/>
  <c r="F86" i="43"/>
  <c r="BV19" i="44"/>
  <c r="BV99" i="44" s="1"/>
  <c r="Z93" i="44"/>
  <c r="R27" i="45"/>
  <c r="V27" i="43"/>
  <c r="N86" i="45"/>
  <c r="H45" i="45"/>
  <c r="P92" i="45"/>
  <c r="BF27" i="45"/>
  <c r="AD86" i="45"/>
  <c r="E17" i="32"/>
  <c r="AL27" i="45"/>
  <c r="AL66" i="45" s="1"/>
  <c r="BN52" i="44"/>
  <c r="BB87" i="45"/>
  <c r="BN87" i="43"/>
  <c r="BG19" i="44"/>
  <c r="BG99" i="44" s="1"/>
  <c r="AI89" i="44"/>
  <c r="BP27" i="43"/>
  <c r="BP66" i="43" s="1"/>
  <c r="AJ37" i="44"/>
  <c r="BM52" i="45"/>
  <c r="H27" i="44"/>
  <c r="H66" i="44" s="1"/>
  <c r="AB27" i="44"/>
  <c r="AB66" i="44" s="1"/>
  <c r="H39" i="44"/>
  <c r="BN19" i="45"/>
  <c r="BN99" i="45" s="1"/>
  <c r="AT98" i="44"/>
  <c r="AJ57" i="45"/>
  <c r="BL37" i="43"/>
  <c r="AJ40" i="44"/>
  <c r="BZ98" i="44"/>
  <c r="BB55" i="45"/>
  <c r="AI51" i="45"/>
  <c r="J4" i="35"/>
  <c r="BW19" i="44"/>
  <c r="BW99" i="44" s="1"/>
  <c r="BJ27" i="45"/>
  <c r="P37" i="44"/>
  <c r="E10" i="32"/>
  <c r="E25" i="32" s="1"/>
  <c r="AD37" i="45"/>
  <c r="Z39" i="45"/>
  <c r="AH52" i="44"/>
  <c r="CD98" i="44"/>
  <c r="U51" i="45"/>
  <c r="AD39" i="45"/>
  <c r="F37" i="45"/>
  <c r="BM40" i="44"/>
  <c r="BN60" i="43"/>
  <c r="AK51" i="43"/>
  <c r="AQ98" i="43"/>
  <c r="AV98" i="44"/>
  <c r="AH87" i="44"/>
  <c r="AR27" i="44"/>
  <c r="D27" i="44"/>
  <c r="Z46" i="45"/>
  <c r="AD46" i="45"/>
  <c r="AA46" i="45"/>
  <c r="J92" i="44"/>
  <c r="BH86" i="45"/>
  <c r="BN51" i="43"/>
  <c r="BP96" i="43"/>
  <c r="P92" i="44"/>
  <c r="AG40" i="43"/>
  <c r="AH27" i="44"/>
  <c r="AH66" i="44" s="1"/>
  <c r="BN37" i="43"/>
  <c r="BB89" i="43"/>
  <c r="BN55" i="45"/>
  <c r="H57" i="43"/>
  <c r="T39" i="45"/>
  <c r="BM105" i="43"/>
  <c r="BL57" i="44"/>
  <c r="AJ52" i="43"/>
  <c r="AO36" i="27"/>
  <c r="BR19" i="45"/>
  <c r="BR99" i="45" s="1"/>
  <c r="BR98" i="44"/>
  <c r="BM57" i="44"/>
  <c r="T45" i="43"/>
  <c r="P27" i="43"/>
  <c r="P66" i="43" s="1"/>
  <c r="J90" i="44"/>
  <c r="AH39" i="44"/>
  <c r="J89" i="43"/>
  <c r="P19" i="44"/>
  <c r="P58" i="44" s="1"/>
  <c r="BO92" i="45"/>
  <c r="AB46" i="43"/>
  <c r="CE19" i="45"/>
  <c r="CE99" i="45" s="1"/>
  <c r="AG90" i="44"/>
  <c r="B5" i="52"/>
  <c r="BM37" i="45"/>
  <c r="AI90" i="43"/>
  <c r="BQ101" i="43"/>
  <c r="BO52" i="43"/>
  <c r="AB87" i="43"/>
  <c r="AL52" i="45"/>
  <c r="BQ39" i="43"/>
  <c r="P20" i="116"/>
  <c r="BN46" i="45"/>
  <c r="BM40" i="43"/>
  <c r="H19" i="44"/>
  <c r="H58" i="44" s="1"/>
  <c r="O27" i="44"/>
  <c r="AI83" i="44"/>
  <c r="AZ19" i="44"/>
  <c r="AZ99" i="44" s="1"/>
  <c r="AK39" i="43"/>
  <c r="AW27" i="43"/>
  <c r="BP27" i="45"/>
  <c r="BP66" i="45" s="1"/>
  <c r="BN39" i="45"/>
  <c r="BO86" i="45"/>
  <c r="BL86" i="44"/>
  <c r="G27" i="44"/>
  <c r="U27" i="43"/>
  <c r="U66" i="43" s="1"/>
  <c r="S39" i="44"/>
  <c r="M86" i="43"/>
  <c r="AG45" i="44"/>
  <c r="Z40" i="43"/>
  <c r="Y92" i="45"/>
  <c r="S19" i="45"/>
  <c r="S58" i="45" s="1"/>
  <c r="CC19" i="43"/>
  <c r="CC99" i="43" s="1"/>
  <c r="AG92" i="44"/>
  <c r="AA46" i="44"/>
  <c r="AD19" i="43"/>
  <c r="AD58" i="43" s="1"/>
  <c r="S93" i="43"/>
  <c r="B14" i="52"/>
  <c r="BN45" i="44"/>
  <c r="AH89" i="43"/>
  <c r="AA27" i="44"/>
  <c r="AA66" i="44" s="1"/>
  <c r="AE27" i="44"/>
  <c r="AM27" i="44"/>
  <c r="Y83" i="43"/>
  <c r="H52" i="43"/>
  <c r="T46" i="43"/>
  <c r="U37" i="45"/>
  <c r="AS19" i="43"/>
  <c r="AS99" i="43" s="1"/>
  <c r="B5" i="144"/>
  <c r="I20" i="32"/>
  <c r="I7" i="34" s="1"/>
  <c r="AQ27" i="44"/>
  <c r="X37" i="116"/>
  <c r="W27" i="44"/>
  <c r="Q27" i="43"/>
  <c r="AG37" i="43"/>
  <c r="I86" i="45"/>
  <c r="BN86" i="45"/>
  <c r="BL39" i="45"/>
  <c r="AO86" i="45"/>
  <c r="U86" i="43"/>
  <c r="BC27" i="44"/>
  <c r="S86" i="44"/>
  <c r="AV36" i="27"/>
  <c r="BK98" i="43"/>
  <c r="S46" i="43"/>
  <c r="BL93" i="45"/>
  <c r="F89" i="44"/>
  <c r="H10" i="32"/>
  <c r="H25" i="32" s="1"/>
  <c r="AW27" i="45"/>
  <c r="AA37" i="44"/>
  <c r="AG57" i="45"/>
  <c r="BQ37" i="43"/>
  <c r="AA92" i="43"/>
  <c r="BZ98" i="43"/>
  <c r="AL19" i="44"/>
  <c r="AL58" i="44" s="1"/>
  <c r="AY27" i="44"/>
  <c r="AI39" i="44"/>
  <c r="AG52" i="45"/>
  <c r="AB57" i="43"/>
  <c r="U40" i="45"/>
  <c r="BG27" i="44"/>
  <c r="AI27" i="44"/>
  <c r="AI66" i="44" s="1"/>
  <c r="AC27" i="45"/>
  <c r="P90" i="45"/>
  <c r="BN54" i="44"/>
  <c r="BM27" i="45"/>
  <c r="BM66" i="45" s="1"/>
  <c r="BL86" i="45"/>
  <c r="C86" i="44"/>
  <c r="Y45" i="43"/>
  <c r="BL45" i="43"/>
  <c r="E20" i="32"/>
  <c r="E7" i="34" s="1"/>
  <c r="BI27" i="45"/>
  <c r="BQ103" i="44"/>
  <c r="AJ51" i="43"/>
  <c r="AH92" i="45"/>
  <c r="F46" i="45"/>
  <c r="S87" i="43"/>
  <c r="AH57" i="45"/>
  <c r="D37" i="116"/>
  <c r="S19" i="116"/>
  <c r="BN90" i="43"/>
  <c r="AI40" i="45"/>
  <c r="I27" i="32"/>
  <c r="H39" i="45"/>
  <c r="T37" i="116"/>
  <c r="AJ86" i="43"/>
  <c r="AM36" i="27"/>
  <c r="T86" i="45"/>
  <c r="BO64" i="44"/>
  <c r="BS19" i="43"/>
  <c r="BS99" i="43" s="1"/>
  <c r="BO19" i="45"/>
  <c r="BO99" i="45" s="1"/>
  <c r="BN51" i="44"/>
  <c r="H57" i="45"/>
  <c r="BQ27" i="43"/>
  <c r="BQ66" i="43" s="1"/>
  <c r="BD27" i="45"/>
  <c r="L20" i="116"/>
  <c r="P89" i="44"/>
  <c r="BO27" i="43"/>
  <c r="BO66" i="43" s="1"/>
  <c r="H3" i="35"/>
  <c r="AO19" i="45"/>
  <c r="AO99" i="45" s="1"/>
  <c r="BO98" i="43"/>
  <c r="BQ54" i="43"/>
  <c r="E6" i="35"/>
  <c r="BQ62" i="45"/>
  <c r="D27" i="43"/>
  <c r="G20" i="32"/>
  <c r="G7" i="34" s="1"/>
  <c r="AR19" i="44"/>
  <c r="AR99" i="44" s="1"/>
  <c r="B18" i="30"/>
  <c r="H46" i="45"/>
  <c r="AT27" i="44"/>
  <c r="BL64" i="44"/>
  <c r="BP37" i="44"/>
  <c r="BW19" i="43"/>
  <c r="BW99" i="43" s="1"/>
  <c r="BP39" i="44"/>
  <c r="P27" i="45"/>
  <c r="P66" i="45" s="1"/>
  <c r="BL60" i="45"/>
  <c r="F40" i="43"/>
  <c r="AS17" i="27"/>
  <c r="AL51" i="43"/>
  <c r="BP54" i="45"/>
  <c r="BO39" i="43"/>
  <c r="AF27" i="45"/>
  <c r="O36" i="116"/>
  <c r="BJ19" i="45"/>
  <c r="BJ99" i="45" s="1"/>
  <c r="E14" i="32"/>
  <c r="E28" i="32" s="1"/>
  <c r="T40" i="43"/>
  <c r="BM40" i="45"/>
  <c r="P39" i="45"/>
  <c r="D27" i="45"/>
  <c r="AP27" i="44"/>
  <c r="AB51" i="43"/>
  <c r="H51" i="44"/>
  <c r="BB39" i="44"/>
  <c r="AB27" i="43"/>
  <c r="AB66" i="43" s="1"/>
  <c r="Z27" i="44"/>
  <c r="Z66" i="44" s="1"/>
  <c r="BL64" i="45"/>
  <c r="BV98" i="43"/>
  <c r="AD27" i="44"/>
  <c r="AD66" i="44" s="1"/>
  <c r="K36" i="116"/>
  <c r="BM60" i="45"/>
  <c r="CD19" i="43"/>
  <c r="CD99" i="43" s="1"/>
  <c r="AJ37" i="45"/>
  <c r="AU17" i="27"/>
  <c r="BM45" i="43"/>
  <c r="T19" i="45"/>
  <c r="T58" i="45" s="1"/>
  <c r="BN52" i="43"/>
  <c r="AB45" i="43"/>
  <c r="X27" i="43"/>
  <c r="P40" i="43"/>
  <c r="G6" i="35"/>
  <c r="BO55" i="45"/>
  <c r="BQ60" i="44"/>
  <c r="U57" i="44"/>
  <c r="AK40" i="45"/>
  <c r="AP19" i="44"/>
  <c r="AP99" i="44" s="1"/>
  <c r="AI89" i="43"/>
  <c r="BP27" i="44"/>
  <c r="BP66" i="44" s="1"/>
  <c r="BM46" i="45"/>
  <c r="BO57" i="45"/>
  <c r="C5" i="109"/>
  <c r="W36" i="116"/>
  <c r="U45" i="43"/>
  <c r="F3" i="35"/>
  <c r="BP40" i="45"/>
  <c r="H27" i="45"/>
  <c r="H66" i="45" s="1"/>
  <c r="AZ27" i="45"/>
  <c r="AJ27" i="43"/>
  <c r="AJ66" i="43" s="1"/>
  <c r="Z86" i="44"/>
  <c r="CB98" i="43"/>
  <c r="BQ64" i="45"/>
  <c r="BP64" i="44"/>
  <c r="P37" i="45"/>
  <c r="AB19" i="45"/>
  <c r="AB58" i="45" s="1"/>
  <c r="AD92" i="44"/>
  <c r="BB98" i="43"/>
  <c r="S51" i="43"/>
  <c r="AH37" i="44"/>
  <c r="AL45" i="44"/>
  <c r="BL51" i="43"/>
  <c r="BL37" i="44"/>
  <c r="BP54" i="43"/>
  <c r="BO45" i="43"/>
  <c r="AJ37" i="43"/>
  <c r="BN45" i="45"/>
  <c r="B33" i="30"/>
  <c r="B6" i="52"/>
  <c r="BH19" i="43"/>
  <c r="BH99" i="43" s="1"/>
  <c r="BN55" i="44"/>
  <c r="BP55" i="45"/>
  <c r="I10" i="32"/>
  <c r="I25" i="32" s="1"/>
  <c r="BB64" i="44"/>
  <c r="F92" i="44"/>
  <c r="BB92" i="43"/>
  <c r="AG46" i="45"/>
  <c r="AH52" i="43"/>
  <c r="AE86" i="45"/>
  <c r="AI83" i="45"/>
  <c r="BD98" i="43"/>
  <c r="AI86" i="43"/>
  <c r="BB40" i="43"/>
  <c r="BO64" i="43"/>
  <c r="BQ62" i="43"/>
  <c r="BU19" i="44"/>
  <c r="BU99" i="44" s="1"/>
  <c r="AN98" i="44"/>
  <c r="T90" i="45"/>
  <c r="AP17" i="27"/>
  <c r="U40" i="43"/>
  <c r="Z45" i="45"/>
  <c r="AU98" i="45"/>
  <c r="S45" i="43"/>
  <c r="BO55" i="43"/>
  <c r="AD90" i="44"/>
  <c r="AH46" i="44"/>
  <c r="J19" i="44"/>
  <c r="J58" i="44" s="1"/>
  <c r="E27" i="44"/>
  <c r="AK19" i="45"/>
  <c r="AK58" i="45" s="1"/>
  <c r="BL46" i="44"/>
  <c r="AH40" i="43"/>
  <c r="AG37" i="44"/>
  <c r="AT18" i="27"/>
  <c r="G4" i="35"/>
  <c r="BP51" i="45"/>
  <c r="AH89" i="44"/>
  <c r="AW18" i="27"/>
  <c r="AL45" i="43"/>
  <c r="AG45" i="45"/>
  <c r="AI27" i="43"/>
  <c r="AI66" i="43" s="1"/>
  <c r="S27" i="43"/>
  <c r="S66" i="43" s="1"/>
  <c r="I7" i="35"/>
  <c r="C37" i="45"/>
  <c r="S83" i="45"/>
  <c r="BM98" i="44"/>
  <c r="BT19" i="44"/>
  <c r="BT99" i="44" s="1"/>
  <c r="K27" i="45"/>
  <c r="AY86" i="43"/>
  <c r="BP62" i="43"/>
  <c r="C7" i="32"/>
  <c r="C14" i="32" s="1"/>
  <c r="C21" i="32" s="1"/>
  <c r="C8" i="34" s="1"/>
  <c r="BL51" i="44"/>
  <c r="AD40" i="44"/>
  <c r="AA83" i="45"/>
  <c r="BQ46" i="44"/>
  <c r="AD19" i="44"/>
  <c r="AD58" i="44" s="1"/>
  <c r="BL52" i="44"/>
  <c r="C5" i="110"/>
  <c r="AV17" i="27"/>
  <c r="BO46" i="43"/>
  <c r="E4" i="35"/>
  <c r="BI19" i="45"/>
  <c r="BI99" i="45" s="1"/>
  <c r="I21" i="32"/>
  <c r="I8" i="34" s="1"/>
  <c r="BB46" i="44"/>
  <c r="BE98" i="45"/>
  <c r="S39" i="45"/>
  <c r="BQ83" i="44"/>
  <c r="Y89" i="45"/>
  <c r="O27" i="43"/>
  <c r="I27" i="44"/>
  <c r="BQ52" i="45"/>
  <c r="AL52" i="43"/>
  <c r="BL64" i="43"/>
  <c r="AA19" i="45"/>
  <c r="AA58" i="45" s="1"/>
  <c r="AQ86" i="43"/>
  <c r="BL57" i="45"/>
  <c r="AL57" i="43"/>
  <c r="BN64" i="45"/>
  <c r="G18" i="32"/>
  <c r="AQ98" i="45"/>
  <c r="BP55" i="44"/>
  <c r="AP19" i="43"/>
  <c r="AP99" i="43" s="1"/>
  <c r="I3" i="35"/>
  <c r="H21" i="32"/>
  <c r="H8" i="34" s="1"/>
  <c r="H28" i="32"/>
  <c r="BP58" i="45"/>
  <c r="BB87" i="44"/>
  <c r="E11" i="32"/>
  <c r="BP57" i="44"/>
  <c r="AL46" i="45"/>
  <c r="C40" i="45"/>
  <c r="BB101" i="44"/>
  <c r="BP19" i="44"/>
  <c r="BP58" i="44" s="1"/>
  <c r="D14" i="32"/>
  <c r="D28" i="32" s="1"/>
  <c r="H52" i="44"/>
  <c r="C46" i="43"/>
  <c r="F37" i="44"/>
  <c r="AZ27" i="43"/>
  <c r="J10" i="32"/>
  <c r="AB37" i="43"/>
  <c r="BP37" i="43"/>
  <c r="H40" i="45"/>
  <c r="AA27" i="45"/>
  <c r="AA66" i="45" s="1"/>
  <c r="V27" i="44"/>
  <c r="AB39" i="43"/>
  <c r="BO62" i="44"/>
  <c r="BN37" i="45"/>
  <c r="AD86" i="44"/>
  <c r="F39" i="44"/>
  <c r="AA40" i="43"/>
  <c r="F90" i="43"/>
  <c r="BL19" i="44"/>
  <c r="C86" i="45"/>
  <c r="AK19" i="44"/>
  <c r="AK58" i="44" s="1"/>
  <c r="BB57" i="43"/>
  <c r="AB46" i="44"/>
  <c r="BP101" i="44"/>
  <c r="C6" i="35"/>
  <c r="BL19" i="45"/>
  <c r="BL99" i="45" s="1"/>
  <c r="BO55" i="44"/>
  <c r="AD51" i="45"/>
  <c r="BM51" i="45"/>
  <c r="AI40" i="44"/>
  <c r="AI92" i="43"/>
  <c r="B12" i="53"/>
  <c r="AP98" i="45"/>
  <c r="AK92" i="45"/>
  <c r="W27" i="45"/>
  <c r="AJ19" i="44"/>
  <c r="AJ58" i="44" s="1"/>
  <c r="O27" i="45"/>
  <c r="BY19" i="44"/>
  <c r="BY99" i="44" s="1"/>
  <c r="P52" i="43"/>
  <c r="BV19" i="45"/>
  <c r="BV99" i="45" s="1"/>
  <c r="BP45" i="44"/>
  <c r="AI93" i="43"/>
  <c r="T83" i="45"/>
  <c r="AW17" i="27"/>
  <c r="BG19" i="43"/>
  <c r="BG99" i="43" s="1"/>
  <c r="AX19" i="45"/>
  <c r="AX99" i="45" s="1"/>
  <c r="CA19" i="44"/>
  <c r="CA99" i="44" s="1"/>
  <c r="BO40" i="44"/>
  <c r="BQ40" i="44"/>
  <c r="BB92" i="44"/>
  <c r="BB37" i="44"/>
  <c r="T39" i="43"/>
  <c r="J86" i="44"/>
  <c r="AA86" i="45"/>
  <c r="H27" i="43"/>
  <c r="H66" i="43" s="1"/>
  <c r="P39" i="43"/>
  <c r="F19" i="43"/>
  <c r="F58" i="43" s="1"/>
  <c r="L27" i="43"/>
  <c r="BH27" i="43"/>
  <c r="T37" i="43"/>
  <c r="BG27" i="45"/>
  <c r="AL39" i="44"/>
  <c r="BA19" i="44"/>
  <c r="BA99" i="44" s="1"/>
  <c r="BN64" i="44"/>
  <c r="F86" i="44"/>
  <c r="AF27" i="43"/>
  <c r="U52" i="43"/>
  <c r="Y19" i="43"/>
  <c r="Y58" i="43" s="1"/>
  <c r="C57" i="43"/>
  <c r="AB37" i="45"/>
  <c r="G27" i="45"/>
  <c r="BK19" i="45"/>
  <c r="BK99" i="45" s="1"/>
  <c r="BM54" i="45"/>
  <c r="AB45" i="45"/>
  <c r="C39" i="45"/>
  <c r="BB64" i="45"/>
  <c r="BL55" i="43"/>
  <c r="R86" i="44"/>
  <c r="BM60" i="44"/>
  <c r="BO40" i="45"/>
  <c r="J92" i="45"/>
  <c r="H39" i="43"/>
  <c r="BB46" i="45"/>
  <c r="AJ45" i="44"/>
  <c r="BF27" i="44"/>
  <c r="AK93" i="44"/>
  <c r="BL60" i="44"/>
  <c r="H37" i="43"/>
  <c r="BJ27" i="44"/>
  <c r="BQ54" i="45"/>
  <c r="BO52" i="45"/>
  <c r="B15" i="52"/>
  <c r="BM58" i="44"/>
  <c r="AD37" i="44"/>
  <c r="P37" i="43"/>
  <c r="BD19" i="45"/>
  <c r="BD99" i="45" s="1"/>
  <c r="H83" i="45"/>
  <c r="AV27" i="43"/>
  <c r="B13" i="53"/>
  <c r="S51" i="44"/>
  <c r="BX19" i="43"/>
  <c r="BX99" i="43" s="1"/>
  <c r="BQ45" i="44"/>
  <c r="Y40" i="44"/>
  <c r="AD40" i="45"/>
  <c r="AX27" i="44"/>
  <c r="J39" i="44"/>
  <c r="BB45" i="44"/>
  <c r="BK27" i="45"/>
  <c r="T27" i="43"/>
  <c r="T66" i="43" s="1"/>
  <c r="H4" i="35"/>
  <c r="BB58" i="43"/>
  <c r="C51" i="43"/>
  <c r="BB27" i="44"/>
  <c r="BB66" i="44" s="1"/>
  <c r="S27" i="45"/>
  <c r="S66" i="45" s="1"/>
  <c r="BM37" i="44"/>
  <c r="BQ60" i="45"/>
  <c r="AL27" i="44"/>
  <c r="AL66" i="44" s="1"/>
  <c r="AO19" i="44"/>
  <c r="AO99" i="44" s="1"/>
  <c r="Z51" i="45"/>
  <c r="U40" i="44"/>
  <c r="BB103" i="43"/>
  <c r="BQ64" i="43"/>
  <c r="AW98" i="43"/>
  <c r="AD45" i="43"/>
  <c r="AI90" i="45"/>
  <c r="H51" i="45"/>
  <c r="BI19" i="44"/>
  <c r="BI99" i="44" s="1"/>
  <c r="AN27" i="43"/>
  <c r="BN62" i="44"/>
  <c r="AK89" i="44"/>
  <c r="BN60" i="44"/>
  <c r="T87" i="45"/>
  <c r="J37" i="44"/>
  <c r="BO54" i="44"/>
  <c r="BY19" i="45"/>
  <c r="BY99" i="45" s="1"/>
  <c r="BL54" i="44"/>
  <c r="BM54" i="44"/>
  <c r="U45" i="45"/>
  <c r="BH98" i="45"/>
  <c r="BD27" i="43"/>
  <c r="AR27" i="43"/>
  <c r="T93" i="43"/>
  <c r="T52" i="43"/>
  <c r="U52" i="44"/>
  <c r="U93" i="44"/>
  <c r="T89" i="44"/>
  <c r="T45" i="44"/>
  <c r="P92" i="43"/>
  <c r="P51" i="43"/>
  <c r="T92" i="45"/>
  <c r="T51" i="45"/>
  <c r="F52" i="45"/>
  <c r="F93" i="45"/>
  <c r="F57" i="45"/>
  <c r="F19" i="45"/>
  <c r="F58" i="45" s="1"/>
  <c r="F40" i="45"/>
  <c r="F87" i="45"/>
  <c r="Y51" i="43"/>
  <c r="Y92" i="43"/>
  <c r="AK52" i="45"/>
  <c r="AK93" i="45"/>
  <c r="BP90" i="44"/>
  <c r="BP46" i="44"/>
  <c r="BM55" i="44"/>
  <c r="BM96" i="44"/>
  <c r="G19" i="116"/>
  <c r="G36" i="116"/>
  <c r="Y57" i="45"/>
  <c r="BL87" i="45"/>
  <c r="BL40" i="45"/>
  <c r="BM57" i="45"/>
  <c r="BM98" i="45"/>
  <c r="CD98" i="45"/>
  <c r="CD19" i="45"/>
  <c r="CD99" i="45" s="1"/>
  <c r="BL89" i="45"/>
  <c r="BL45" i="45"/>
  <c r="B7" i="32"/>
  <c r="B14" i="32" s="1"/>
  <c r="B6" i="35"/>
  <c r="AI19" i="43"/>
  <c r="AI58" i="43" s="1"/>
  <c r="AI57" i="43"/>
  <c r="E86" i="45"/>
  <c r="E27" i="45"/>
  <c r="Q86" i="45"/>
  <c r="Q27" i="45"/>
  <c r="Y39" i="45"/>
  <c r="Y86" i="45"/>
  <c r="Y27" i="45"/>
  <c r="Y66" i="45" s="1"/>
  <c r="AG27" i="45"/>
  <c r="AG66" i="45" s="1"/>
  <c r="AG86" i="45"/>
  <c r="AG39" i="45"/>
  <c r="AK27" i="45"/>
  <c r="AK66" i="45" s="1"/>
  <c r="AK39" i="45"/>
  <c r="AS86" i="45"/>
  <c r="AS27" i="45"/>
  <c r="BA86" i="45"/>
  <c r="BA27" i="45"/>
  <c r="BE86" i="45"/>
  <c r="BE27" i="45"/>
  <c r="BO86" i="44"/>
  <c r="BO39" i="44"/>
  <c r="BO27" i="44"/>
  <c r="BO66" i="44" s="1"/>
  <c r="BQ27" i="44"/>
  <c r="BQ66" i="44" s="1"/>
  <c r="BQ86" i="44"/>
  <c r="BQ39" i="44"/>
  <c r="BL86" i="43"/>
  <c r="BL39" i="43"/>
  <c r="BQ39" i="45"/>
  <c r="BQ27" i="45"/>
  <c r="BQ66" i="45" s="1"/>
  <c r="BO83" i="44"/>
  <c r="BO37" i="44"/>
  <c r="BL83" i="45"/>
  <c r="BL37" i="45"/>
  <c r="Y40" i="43"/>
  <c r="Y87" i="43"/>
  <c r="AI46" i="44"/>
  <c r="AI90" i="44"/>
  <c r="AK46" i="44"/>
  <c r="AK90" i="44"/>
  <c r="BO90" i="45"/>
  <c r="BO46" i="45"/>
  <c r="AI87" i="43"/>
  <c r="AI40" i="43"/>
  <c r="AJ92" i="45"/>
  <c r="AJ51" i="45"/>
  <c r="BF98" i="45"/>
  <c r="BF19" i="45"/>
  <c r="BF99" i="45" s="1"/>
  <c r="AS98" i="44"/>
  <c r="AS19" i="44"/>
  <c r="AS99" i="44" s="1"/>
  <c r="AK19" i="43"/>
  <c r="AK58" i="43" s="1"/>
  <c r="AK57" i="43"/>
  <c r="BO95" i="43"/>
  <c r="BO54" i="43"/>
  <c r="BP87" i="43"/>
  <c r="BP40" i="43"/>
  <c r="BQ98" i="43"/>
  <c r="BQ19" i="43"/>
  <c r="BQ58" i="43" s="1"/>
  <c r="BY98" i="43"/>
  <c r="BY19" i="43"/>
  <c r="BY99" i="43" s="1"/>
  <c r="BQ87" i="43"/>
  <c r="BQ40" i="43"/>
  <c r="BM19" i="43"/>
  <c r="BM58" i="43" s="1"/>
  <c r="BM98" i="43"/>
  <c r="BM57" i="43"/>
  <c r="BU19" i="43"/>
  <c r="BU99" i="43" s="1"/>
  <c r="BU98" i="43"/>
  <c r="BL19" i="43"/>
  <c r="BL57" i="43"/>
  <c r="BL98" i="43"/>
  <c r="BM95" i="43"/>
  <c r="BM54" i="43"/>
  <c r="BL103" i="43"/>
  <c r="BL62" i="43"/>
  <c r="BO103" i="43"/>
  <c r="BO62" i="43"/>
  <c r="BN103" i="43"/>
  <c r="BN62" i="43"/>
  <c r="BO92" i="43"/>
  <c r="BO51" i="43"/>
  <c r="BP101" i="43"/>
  <c r="BP60" i="43"/>
  <c r="BM62" i="43"/>
  <c r="BM103" i="43"/>
  <c r="BQ105" i="44"/>
  <c r="BQ64" i="44"/>
  <c r="BL60" i="43"/>
  <c r="BL101" i="43"/>
  <c r="BN105" i="43"/>
  <c r="BN64" i="43"/>
  <c r="BO101" i="43"/>
  <c r="BO60" i="43"/>
  <c r="BP92" i="43"/>
  <c r="BP51" i="43"/>
  <c r="BM92" i="43"/>
  <c r="BM51" i="43"/>
  <c r="BO105" i="45"/>
  <c r="BO64" i="45"/>
  <c r="BA98" i="43"/>
  <c r="BA19" i="43"/>
  <c r="BA99" i="43" s="1"/>
  <c r="B10" i="53"/>
  <c r="B12" i="52"/>
  <c r="CC98" i="45"/>
  <c r="CC19" i="45"/>
  <c r="CC99" i="45" s="1"/>
  <c r="B7" i="53"/>
  <c r="B36" i="30"/>
  <c r="B9" i="52"/>
  <c r="BB55" i="43"/>
  <c r="BB96" i="43"/>
  <c r="BB93" i="45"/>
  <c r="BB52" i="45"/>
  <c r="BB60" i="43"/>
  <c r="BB101" i="43"/>
  <c r="BB95" i="45"/>
  <c r="BB54" i="45"/>
  <c r="BC19" i="45"/>
  <c r="BC99" i="45" s="1"/>
  <c r="BC98" i="45"/>
  <c r="BJ98" i="44"/>
  <c r="BJ19" i="44"/>
  <c r="BJ99" i="44" s="1"/>
  <c r="BX19" i="44"/>
  <c r="BX99" i="44" s="1"/>
  <c r="BX98" i="44"/>
  <c r="C83" i="43"/>
  <c r="C37" i="43"/>
  <c r="S83" i="43"/>
  <c r="S37" i="43"/>
  <c r="AA83" i="43"/>
  <c r="AA37" i="43"/>
  <c r="AI83" i="43"/>
  <c r="AI37" i="43"/>
  <c r="G86" i="43"/>
  <c r="G27" i="43"/>
  <c r="K86" i="43"/>
  <c r="K27" i="43"/>
  <c r="W86" i="43"/>
  <c r="W27" i="43"/>
  <c r="AA86" i="43"/>
  <c r="AA39" i="43"/>
  <c r="AM86" i="43"/>
  <c r="AM27" i="43"/>
  <c r="AU86" i="43"/>
  <c r="AU27" i="43"/>
  <c r="BC86" i="43"/>
  <c r="BC27" i="43"/>
  <c r="BG86" i="43"/>
  <c r="BG27" i="43"/>
  <c r="BK86" i="43"/>
  <c r="BK27" i="43"/>
  <c r="Y83" i="44"/>
  <c r="Y37" i="44"/>
  <c r="M86" i="44"/>
  <c r="M27" i="44"/>
  <c r="Q86" i="44"/>
  <c r="Q27" i="44"/>
  <c r="U86" i="44"/>
  <c r="U39" i="44"/>
  <c r="AG86" i="44"/>
  <c r="AG27" i="44"/>
  <c r="AG66" i="44" s="1"/>
  <c r="AG39" i="44"/>
  <c r="AK39" i="44"/>
  <c r="AK86" i="44"/>
  <c r="AK27" i="44"/>
  <c r="AK66" i="44" s="1"/>
  <c r="AS86" i="44"/>
  <c r="AS27" i="44"/>
  <c r="AW86" i="44"/>
  <c r="AW27" i="44"/>
  <c r="AD90" i="43"/>
  <c r="AJ52" i="45"/>
  <c r="Y90" i="44"/>
  <c r="Y46" i="44"/>
  <c r="Y52" i="43"/>
  <c r="Y93" i="43"/>
  <c r="S90" i="45"/>
  <c r="S46" i="45"/>
  <c r="S57" i="43"/>
  <c r="S19" i="43"/>
  <c r="S58" i="43" s="1"/>
  <c r="AH93" i="45"/>
  <c r="AH52" i="45"/>
  <c r="AG52" i="44"/>
  <c r="AG93" i="44"/>
  <c r="AG89" i="43"/>
  <c r="AG45" i="43"/>
  <c r="Z52" i="45"/>
  <c r="Z93" i="45"/>
  <c r="AA89" i="45"/>
  <c r="AA45" i="45"/>
  <c r="BP93" i="43"/>
  <c r="BP52" i="43"/>
  <c r="BM52" i="43"/>
  <c r="BM93" i="43"/>
  <c r="BN89" i="43"/>
  <c r="BN45" i="43"/>
  <c r="BN87" i="45"/>
  <c r="BN40" i="45"/>
  <c r="AR18" i="27"/>
  <c r="AR36" i="27"/>
  <c r="AJ90" i="45"/>
  <c r="J40" i="44"/>
  <c r="H46" i="43"/>
  <c r="H90" i="43"/>
  <c r="F92" i="45"/>
  <c r="F51" i="45"/>
  <c r="S92" i="45"/>
  <c r="S51" i="45"/>
  <c r="AG19" i="43"/>
  <c r="AG58" i="43" s="1"/>
  <c r="AG57" i="43"/>
  <c r="AI52" i="45"/>
  <c r="AI93" i="45"/>
  <c r="BQ93" i="43"/>
  <c r="BQ52" i="43"/>
  <c r="BL90" i="45"/>
  <c r="BL46" i="45"/>
  <c r="BM96" i="45"/>
  <c r="BM55" i="45"/>
  <c r="BK19" i="44"/>
  <c r="BK99" i="44" s="1"/>
  <c r="BK98" i="44"/>
  <c r="BP60" i="45"/>
  <c r="BP101" i="45"/>
  <c r="BL92" i="45"/>
  <c r="BL51" i="45"/>
  <c r="J6" i="35"/>
  <c r="J20" i="32"/>
  <c r="BI19" i="43"/>
  <c r="BI99" i="43" s="1"/>
  <c r="BI98" i="43"/>
  <c r="BD98" i="44"/>
  <c r="BD19" i="44"/>
  <c r="BD99" i="44" s="1"/>
  <c r="Y39" i="44"/>
  <c r="Y27" i="44"/>
  <c r="Y66" i="44" s="1"/>
  <c r="BA86" i="44"/>
  <c r="BA27" i="44"/>
  <c r="BE86" i="44"/>
  <c r="BE27" i="44"/>
  <c r="BI27" i="44"/>
  <c r="BI86" i="44"/>
  <c r="C19" i="116"/>
  <c r="C36" i="116"/>
  <c r="H37" i="116"/>
  <c r="H20" i="116"/>
  <c r="H45" i="43"/>
  <c r="AG40" i="44"/>
  <c r="H40" i="44"/>
  <c r="J19" i="45"/>
  <c r="J58" i="45" s="1"/>
  <c r="AN36" i="27"/>
  <c r="BL90" i="43"/>
  <c r="AX19" i="44"/>
  <c r="AX99" i="44" s="1"/>
  <c r="T57" i="43"/>
  <c r="AJ19" i="43"/>
  <c r="AJ58" i="43" s="1"/>
  <c r="U45" i="44"/>
  <c r="AJ93" i="44"/>
  <c r="AD87" i="43"/>
  <c r="AD40" i="43"/>
  <c r="Y19" i="44"/>
  <c r="Y58" i="44" s="1"/>
  <c r="Y57" i="44"/>
  <c r="AH90" i="43"/>
  <c r="AH46" i="43"/>
  <c r="Z46" i="43"/>
  <c r="Z90" i="43"/>
  <c r="AJ46" i="44"/>
  <c r="AJ90" i="44"/>
  <c r="BQ46" i="43"/>
  <c r="BQ90" i="43"/>
  <c r="BO90" i="44"/>
  <c r="BO46" i="44"/>
  <c r="BQ96" i="43"/>
  <c r="BQ55" i="43"/>
  <c r="BP93" i="44"/>
  <c r="BP52" i="44"/>
  <c r="AK87" i="43"/>
  <c r="AK40" i="43"/>
  <c r="BM103" i="44"/>
  <c r="BM62" i="44"/>
  <c r="BO101" i="44"/>
  <c r="BO60" i="44"/>
  <c r="BP92" i="44"/>
  <c r="BP51" i="44"/>
  <c r="BM92" i="44"/>
  <c r="BM51" i="44"/>
  <c r="Z83" i="44"/>
  <c r="Z37" i="44"/>
  <c r="AL83" i="44"/>
  <c r="AL37" i="44"/>
  <c r="N86" i="44"/>
  <c r="N27" i="44"/>
  <c r="V86" i="45"/>
  <c r="V27" i="45"/>
  <c r="AK93" i="43"/>
  <c r="AK52" i="43"/>
  <c r="BL93" i="43"/>
  <c r="BL52" i="43"/>
  <c r="AK45" i="45"/>
  <c r="AK89" i="45"/>
  <c r="AT98" i="43"/>
  <c r="AT19" i="43"/>
  <c r="AT99" i="43" s="1"/>
  <c r="AI51" i="44"/>
  <c r="AI92" i="44"/>
  <c r="AJ89" i="45"/>
  <c r="AJ45" i="45"/>
  <c r="BF19" i="43"/>
  <c r="BF99" i="43" s="1"/>
  <c r="BF98" i="43"/>
  <c r="AW98" i="44"/>
  <c r="AW19" i="44"/>
  <c r="AW99" i="44" s="1"/>
  <c r="BO103" i="45"/>
  <c r="BO62" i="45"/>
  <c r="CB98" i="45"/>
  <c r="CB19" i="45"/>
  <c r="CB99" i="45" s="1"/>
  <c r="BB101" i="45"/>
  <c r="BB60" i="45"/>
  <c r="BB95" i="43"/>
  <c r="BB54" i="43"/>
  <c r="BC98" i="43"/>
  <c r="BC19" i="43"/>
  <c r="BC99" i="43" s="1"/>
  <c r="E86" i="43"/>
  <c r="E27" i="43"/>
  <c r="Y39" i="43"/>
  <c r="Y86" i="43"/>
  <c r="AC27" i="43"/>
  <c r="AC86" i="43"/>
  <c r="AG39" i="43"/>
  <c r="AG86" i="43"/>
  <c r="AO27" i="43"/>
  <c r="AO86" i="43"/>
  <c r="BI86" i="43"/>
  <c r="BI27" i="43"/>
  <c r="C83" i="44"/>
  <c r="C37" i="44"/>
  <c r="AK83" i="45"/>
  <c r="AK37" i="45"/>
  <c r="AI27" i="45"/>
  <c r="AI66" i="45" s="1"/>
  <c r="AI39" i="45"/>
  <c r="AI86" i="45"/>
  <c r="AM86" i="45"/>
  <c r="AM27" i="45"/>
  <c r="AQ86" i="45"/>
  <c r="AQ27" i="45"/>
  <c r="AU86" i="45"/>
  <c r="AU27" i="45"/>
  <c r="AY86" i="45"/>
  <c r="AY27" i="45"/>
  <c r="BC86" i="45"/>
  <c r="BC27" i="45"/>
  <c r="BN86" i="44"/>
  <c r="BN27" i="44"/>
  <c r="BN66" i="44" s="1"/>
  <c r="BM86" i="44"/>
  <c r="BM39" i="44"/>
  <c r="BM27" i="44"/>
  <c r="BM66" i="44" s="1"/>
  <c r="J93" i="45"/>
  <c r="J52" i="45"/>
  <c r="AB52" i="44"/>
  <c r="AB93" i="44"/>
  <c r="U46" i="43"/>
  <c r="U90" i="43"/>
  <c r="P57" i="43"/>
  <c r="P19" i="43"/>
  <c r="P58" i="43" s="1"/>
  <c r="P40" i="44"/>
  <c r="P87" i="44"/>
  <c r="T92" i="43"/>
  <c r="T51" i="43"/>
  <c r="Z87" i="45"/>
  <c r="C93" i="44"/>
  <c r="C40" i="44"/>
  <c r="P89" i="45"/>
  <c r="AJ40" i="43"/>
  <c r="AV19" i="45"/>
  <c r="AV99" i="45" s="1"/>
  <c r="AN19" i="45"/>
  <c r="AN99" i="45" s="1"/>
  <c r="F93" i="44"/>
  <c r="F52" i="44"/>
  <c r="AK90" i="43"/>
  <c r="AK46" i="43"/>
  <c r="BL87" i="44"/>
  <c r="BL40" i="44"/>
  <c r="BO19" i="44"/>
  <c r="BO99" i="44" s="1"/>
  <c r="BO57" i="44"/>
  <c r="BO89" i="44"/>
  <c r="BO45" i="44"/>
  <c r="BS98" i="44"/>
  <c r="BS19" i="44"/>
  <c r="BS99" i="44" s="1"/>
  <c r="BP95" i="44"/>
  <c r="BP54" i="44"/>
  <c r="BL95" i="45"/>
  <c r="BL54" i="45"/>
  <c r="BQ87" i="45"/>
  <c r="BQ40" i="45"/>
  <c r="BQ89" i="45"/>
  <c r="BQ45" i="45"/>
  <c r="C11" i="32"/>
  <c r="C4" i="35"/>
  <c r="C18" i="32"/>
  <c r="BN19" i="44"/>
  <c r="BN57" i="44"/>
  <c r="BN98" i="44"/>
  <c r="F13" i="32"/>
  <c r="F27" i="32" s="1"/>
  <c r="F6" i="35"/>
  <c r="AS18" i="27"/>
  <c r="AS36" i="27"/>
  <c r="F11" i="32"/>
  <c r="F18" i="32"/>
  <c r="F4" i="35"/>
  <c r="BP103" i="44"/>
  <c r="BP62" i="44"/>
  <c r="AH37" i="45"/>
  <c r="AH83" i="45"/>
  <c r="CA98" i="43"/>
  <c r="BO58" i="43"/>
  <c r="AH51" i="43"/>
  <c r="T51" i="44"/>
  <c r="T92" i="44"/>
  <c r="BP99" i="44"/>
  <c r="BM58" i="45"/>
  <c r="AK90" i="45"/>
  <c r="AK46" i="45"/>
  <c r="BP40" i="44"/>
  <c r="BM90" i="43"/>
  <c r="BM46" i="43"/>
  <c r="BO87" i="43"/>
  <c r="BO40" i="43"/>
  <c r="BR19" i="43"/>
  <c r="BR99" i="43" s="1"/>
  <c r="BR98" i="43"/>
  <c r="B9" i="53"/>
  <c r="B38" i="30"/>
  <c r="AL86" i="43"/>
  <c r="AL39" i="43"/>
  <c r="AX86" i="43"/>
  <c r="AX27" i="43"/>
  <c r="AK92" i="44"/>
  <c r="AK51" i="44"/>
  <c r="AJ45" i="43"/>
  <c r="AJ89" i="43"/>
  <c r="BO93" i="44"/>
  <c r="BO52" i="44"/>
  <c r="BL96" i="44"/>
  <c r="BL55" i="44"/>
  <c r="BL87" i="43"/>
  <c r="BL40" i="43"/>
  <c r="BP89" i="45"/>
  <c r="BP45" i="45"/>
  <c r="AG83" i="45"/>
  <c r="AG37" i="45"/>
  <c r="M86" i="45"/>
  <c r="M27" i="45"/>
  <c r="AP27" i="45"/>
  <c r="AP86" i="45"/>
  <c r="BB39" i="45"/>
  <c r="BB27" i="45"/>
  <c r="BB66" i="45" s="1"/>
  <c r="BM86" i="43"/>
  <c r="BM27" i="43"/>
  <c r="BM66" i="43" s="1"/>
  <c r="BM39" i="43"/>
  <c r="H46" i="44"/>
  <c r="C92" i="44"/>
  <c r="BQ19" i="44"/>
  <c r="BQ99" i="44" s="1"/>
  <c r="J21" i="32"/>
  <c r="H7" i="35"/>
  <c r="AD19" i="45"/>
  <c r="AD58" i="45" s="1"/>
  <c r="Z90" i="44"/>
  <c r="T19" i="44"/>
  <c r="T58" i="44" s="1"/>
  <c r="J86" i="43"/>
  <c r="Z37" i="43"/>
  <c r="Z27" i="43"/>
  <c r="Z66" i="43" s="1"/>
  <c r="BN60" i="45"/>
  <c r="G10" i="32"/>
  <c r="G25" i="32" s="1"/>
  <c r="AA45" i="43"/>
  <c r="H37" i="44"/>
  <c r="AG46" i="43"/>
  <c r="P45" i="43"/>
  <c r="AH19" i="44"/>
  <c r="AH58" i="44" s="1"/>
  <c r="U46" i="45"/>
  <c r="BP19" i="43"/>
  <c r="AB40" i="45"/>
  <c r="BQ55" i="45"/>
  <c r="U52" i="45"/>
  <c r="F14" i="32"/>
  <c r="F28" i="32" s="1"/>
  <c r="BL55" i="45"/>
  <c r="Y52" i="45"/>
  <c r="BP37" i="45"/>
  <c r="AN19" i="43"/>
  <c r="AN99" i="43" s="1"/>
  <c r="AK45" i="43"/>
  <c r="AT98" i="45"/>
  <c r="Z52" i="43"/>
  <c r="BB39" i="43"/>
  <c r="BQ52" i="44"/>
  <c r="BL27" i="43"/>
  <c r="BL66" i="43" s="1"/>
  <c r="H6" i="35"/>
  <c r="AT35" i="27"/>
  <c r="Z45" i="43"/>
  <c r="AJ46" i="43"/>
  <c r="S52" i="45"/>
  <c r="AJ40" i="45"/>
  <c r="BQ57" i="44"/>
  <c r="AH92" i="44"/>
  <c r="AB57" i="44"/>
  <c r="F27" i="43"/>
  <c r="F66" i="43" s="1"/>
  <c r="C89" i="43"/>
  <c r="AG51" i="45"/>
  <c r="BP64" i="43"/>
  <c r="R27" i="43"/>
  <c r="AA46" i="43"/>
  <c r="AR19" i="43"/>
  <c r="AR99" i="43" s="1"/>
  <c r="H52" i="45"/>
  <c r="C87" i="43"/>
  <c r="G3" i="35"/>
  <c r="AG19" i="44"/>
  <c r="AG58" i="44" s="1"/>
  <c r="BB37" i="45"/>
  <c r="Y90" i="43"/>
  <c r="C19" i="45"/>
  <c r="C58" i="45" s="1"/>
  <c r="BB37" i="43"/>
  <c r="AD37" i="43"/>
  <c r="BP64" i="45"/>
  <c r="BL62" i="44"/>
  <c r="F45" i="43"/>
  <c r="F90" i="44"/>
  <c r="BM46" i="44"/>
  <c r="BM64" i="45"/>
  <c r="J92" i="43"/>
  <c r="BM60" i="43"/>
  <c r="AU19" i="44"/>
  <c r="AU99" i="44" s="1"/>
  <c r="S45" i="45"/>
  <c r="BB27" i="43"/>
  <c r="BB66" i="43" s="1"/>
  <c r="AA51" i="44"/>
  <c r="AL46" i="44"/>
  <c r="H20" i="32"/>
  <c r="H7" i="34" s="1"/>
  <c r="AP27" i="43"/>
  <c r="AB40" i="44"/>
  <c r="AM17" i="27"/>
  <c r="AD93" i="43"/>
  <c r="Z51" i="43"/>
  <c r="J90" i="43"/>
  <c r="J27" i="43"/>
  <c r="J66" i="43" s="1"/>
  <c r="C93" i="43"/>
  <c r="AN35" i="27"/>
  <c r="J93" i="44"/>
  <c r="BQ55" i="44"/>
  <c r="AA40" i="45"/>
  <c r="F92" i="43"/>
  <c r="T40" i="44"/>
  <c r="U19" i="45"/>
  <c r="U58" i="45" s="1"/>
  <c r="AH37" i="43"/>
  <c r="P93" i="44"/>
  <c r="AH40" i="45"/>
  <c r="BB55" i="44"/>
  <c r="BP62" i="45"/>
  <c r="AH39" i="43"/>
  <c r="S40" i="45"/>
  <c r="Z57" i="44"/>
  <c r="AT27" i="43"/>
  <c r="AL27" i="43"/>
  <c r="AL66" i="43" s="1"/>
  <c r="AQ19" i="44"/>
  <c r="AQ99" i="44" s="1"/>
  <c r="AD51" i="43"/>
  <c r="BB62" i="44"/>
  <c r="BB103" i="44"/>
  <c r="B6" i="126"/>
  <c r="AX86" i="45"/>
  <c r="AX27" i="45"/>
  <c r="U51" i="43"/>
  <c r="AB89" i="44"/>
  <c r="Z92" i="44"/>
  <c r="BN62" i="45"/>
  <c r="AB51" i="45"/>
  <c r="BE98" i="44"/>
  <c r="BH27" i="44"/>
  <c r="J19" i="43"/>
  <c r="J58" i="43" s="1"/>
  <c r="J87" i="45"/>
  <c r="F19" i="44"/>
  <c r="F58" i="44" s="1"/>
  <c r="AD52" i="45"/>
  <c r="C93" i="45"/>
  <c r="AD45" i="44"/>
  <c r="P90" i="43"/>
  <c r="U57" i="43"/>
  <c r="P57" i="45"/>
  <c r="P90" i="44"/>
  <c r="T45" i="45"/>
  <c r="H87" i="43"/>
  <c r="BM55" i="43"/>
  <c r="AL46" i="43"/>
  <c r="AL92" i="45"/>
  <c r="AJ86" i="45"/>
  <c r="AJ27" i="45"/>
  <c r="AJ66" i="45" s="1"/>
  <c r="AR86" i="45"/>
  <c r="AR27" i="45"/>
  <c r="T93" i="44"/>
  <c r="J45" i="45"/>
  <c r="C89" i="45"/>
  <c r="X86" i="45"/>
  <c r="X27" i="45"/>
  <c r="AB52" i="45"/>
  <c r="T93" i="45"/>
  <c r="J93" i="43"/>
  <c r="F45" i="45"/>
  <c r="U51" i="44"/>
  <c r="C19" i="44"/>
  <c r="C58" i="44" s="1"/>
  <c r="J87" i="43"/>
  <c r="C46" i="44"/>
  <c r="F40" i="44"/>
  <c r="C90" i="45"/>
  <c r="T90" i="44"/>
  <c r="P40" i="45"/>
  <c r="H45" i="44"/>
  <c r="AB46" i="45"/>
  <c r="H51" i="43"/>
  <c r="AY98" i="45"/>
  <c r="AY19" i="45"/>
  <c r="AY99" i="45" s="1"/>
  <c r="U86" i="45"/>
  <c r="U39" i="45"/>
  <c r="AR98" i="45"/>
  <c r="U37" i="43"/>
  <c r="AA93" i="43"/>
  <c r="AI19" i="45"/>
  <c r="AI58" i="45" s="1"/>
  <c r="BN51" i="45"/>
  <c r="BN92" i="45"/>
  <c r="BH19" i="44"/>
  <c r="BH99" i="44" s="1"/>
  <c r="AB86" i="45"/>
  <c r="AB39" i="45"/>
  <c r="L86" i="44"/>
  <c r="L27" i="44"/>
  <c r="C20" i="32"/>
  <c r="C7" i="34" s="1"/>
  <c r="J89" i="44"/>
  <c r="BN54" i="43"/>
  <c r="BN95" i="43"/>
  <c r="AA57" i="43"/>
  <c r="AJ86" i="44"/>
  <c r="AJ39" i="44"/>
  <c r="L86" i="45"/>
  <c r="L27" i="45"/>
  <c r="F27" i="45"/>
  <c r="F66" i="45" s="1"/>
  <c r="F39" i="45"/>
  <c r="J39" i="45"/>
  <c r="J27" i="45"/>
  <c r="J66" i="45" s="1"/>
  <c r="J86" i="45"/>
  <c r="AV27" i="45"/>
  <c r="C12" i="126" l="1"/>
  <c r="C15" i="126"/>
  <c r="E11" i="41"/>
  <c r="E11" i="145"/>
  <c r="E11" i="38"/>
  <c r="E11" i="127"/>
  <c r="E11" i="37"/>
  <c r="E14" i="38"/>
  <c r="E14" i="41"/>
  <c r="E14" i="127"/>
  <c r="E14" i="37"/>
  <c r="E14" i="145"/>
  <c r="W14" i="129"/>
  <c r="T11" i="128"/>
  <c r="S14" i="129"/>
  <c r="T11" i="129"/>
  <c r="X11" i="128"/>
  <c r="Y14" i="128"/>
  <c r="S14" i="128"/>
  <c r="U14" i="129"/>
  <c r="Y48" i="40"/>
  <c r="Y48" i="29"/>
  <c r="V48" i="40"/>
  <c r="V48" i="29"/>
  <c r="P48" i="40"/>
  <c r="P48" i="29"/>
  <c r="W48" i="40"/>
  <c r="W48" i="29"/>
  <c r="D48" i="40"/>
  <c r="C48" i="29"/>
  <c r="K48" i="40"/>
  <c r="J48" i="29"/>
  <c r="O48" i="40"/>
  <c r="O48" i="29"/>
  <c r="D48" i="29"/>
  <c r="E48" i="40"/>
  <c r="U48" i="29"/>
  <c r="U48" i="40"/>
  <c r="G48" i="40"/>
  <c r="F48" i="29"/>
  <c r="I48" i="29"/>
  <c r="J48" i="40"/>
  <c r="Z48" i="40"/>
  <c r="Z48" i="29"/>
  <c r="E48" i="29"/>
  <c r="F48" i="40"/>
  <c r="X48" i="29"/>
  <c r="X48" i="40"/>
  <c r="H48" i="29"/>
  <c r="I48" i="40"/>
  <c r="M48" i="29"/>
  <c r="N48" i="40"/>
  <c r="L48" i="40"/>
  <c r="K48" i="29"/>
  <c r="R48" i="29"/>
  <c r="R48" i="40"/>
  <c r="Q48" i="29"/>
  <c r="Q48" i="40"/>
  <c r="T48" i="40"/>
  <c r="T48" i="29"/>
  <c r="S48" i="40"/>
  <c r="S48" i="29"/>
  <c r="H48" i="40"/>
  <c r="G48" i="29"/>
  <c r="L48" i="29"/>
  <c r="M48" i="40"/>
  <c r="B21" i="32"/>
  <c r="B8" i="34" s="1"/>
  <c r="B28" i="32"/>
  <c r="X14" i="129"/>
  <c r="X14" i="128"/>
  <c r="R11" i="129"/>
  <c r="R11" i="128"/>
  <c r="Y14" i="129"/>
  <c r="V11" i="129"/>
  <c r="P14" i="129"/>
  <c r="Z11" i="129"/>
  <c r="Z11" i="128"/>
  <c r="X11" i="129"/>
  <c r="P14" i="128"/>
  <c r="V11" i="128"/>
  <c r="W11" i="128"/>
  <c r="O11" i="128"/>
  <c r="W11" i="129"/>
  <c r="V14" i="129"/>
  <c r="B7" i="35"/>
  <c r="BQ58" i="45"/>
  <c r="BB58" i="45"/>
  <c r="BM99" i="43"/>
  <c r="R14" i="128"/>
  <c r="Z14" i="129"/>
  <c r="V14" i="128"/>
  <c r="R14" i="129"/>
  <c r="Z14" i="128"/>
  <c r="BQ58" i="44"/>
  <c r="D20" i="32"/>
  <c r="D7" i="34" s="1"/>
  <c r="BQ99" i="43"/>
  <c r="BO58" i="44"/>
  <c r="F20" i="32"/>
  <c r="F7" i="34" s="1"/>
  <c r="BO58" i="45"/>
  <c r="S11" i="129"/>
  <c r="D21" i="32"/>
  <c r="D8" i="34" s="1"/>
  <c r="H11" i="128"/>
  <c r="H11" i="129"/>
  <c r="H14" i="129"/>
  <c r="O14" i="128"/>
  <c r="O14" i="129"/>
  <c r="B42" i="40"/>
  <c r="C28" i="32"/>
  <c r="C19" i="150"/>
  <c r="C19" i="147"/>
  <c r="C19" i="146"/>
  <c r="C19" i="149"/>
  <c r="C19" i="148"/>
  <c r="F42" i="149"/>
  <c r="F42" i="150"/>
  <c r="F42" i="148"/>
  <c r="F42" i="147"/>
  <c r="F42" i="146"/>
  <c r="D19" i="148"/>
  <c r="D19" i="150"/>
  <c r="D19" i="147"/>
  <c r="D19" i="146"/>
  <c r="D19" i="149"/>
  <c r="F30" i="148"/>
  <c r="F30" i="147"/>
  <c r="F30" i="146"/>
  <c r="F30" i="149"/>
  <c r="F30" i="150"/>
  <c r="E42" i="148"/>
  <c r="E42" i="149"/>
  <c r="E42" i="147"/>
  <c r="E42" i="146"/>
  <c r="E42" i="150"/>
  <c r="B26" i="148"/>
  <c r="B26" i="147"/>
  <c r="B26" i="146"/>
  <c r="B26" i="150"/>
  <c r="B26" i="149"/>
  <c r="B57" i="149"/>
  <c r="B57" i="148"/>
  <c r="B57" i="147"/>
  <c r="B57" i="146"/>
  <c r="B57" i="150"/>
  <c r="B44" i="148"/>
  <c r="B44" i="147"/>
  <c r="B44" i="146"/>
  <c r="B44" i="149"/>
  <c r="B44" i="150"/>
  <c r="BL58" i="45"/>
  <c r="BN58" i="43"/>
  <c r="BN58" i="45"/>
  <c r="C10" i="150"/>
  <c r="C10" i="149"/>
  <c r="C10" i="148"/>
  <c r="C10" i="147"/>
  <c r="C10" i="146"/>
  <c r="E19" i="148"/>
  <c r="E19" i="150"/>
  <c r="E19" i="149"/>
  <c r="E19" i="147"/>
  <c r="E19" i="146"/>
  <c r="E25" i="148"/>
  <c r="E25" i="150"/>
  <c r="E25" i="149"/>
  <c r="E25" i="147"/>
  <c r="E25" i="146"/>
  <c r="E35" i="148"/>
  <c r="E35" i="150"/>
  <c r="E35" i="149"/>
  <c r="E35" i="147"/>
  <c r="E35" i="146"/>
  <c r="F56" i="149"/>
  <c r="F56" i="150"/>
  <c r="F56" i="148"/>
  <c r="F56" i="147"/>
  <c r="F56" i="146"/>
  <c r="U11" i="129"/>
  <c r="U11" i="128"/>
  <c r="Y11" i="128"/>
  <c r="Y11" i="129"/>
  <c r="C16" i="148"/>
  <c r="C16" i="150"/>
  <c r="C16" i="149"/>
  <c r="C16" i="147"/>
  <c r="C16" i="146"/>
  <c r="F19" i="148"/>
  <c r="F19" i="147"/>
  <c r="F19" i="146"/>
  <c r="F19" i="149"/>
  <c r="F19" i="150"/>
  <c r="D25" i="148"/>
  <c r="D25" i="150"/>
  <c r="D25" i="147"/>
  <c r="D25" i="146"/>
  <c r="D25" i="149"/>
  <c r="D35" i="148"/>
  <c r="D35" i="150"/>
  <c r="D35" i="147"/>
  <c r="D35" i="146"/>
  <c r="D35" i="149"/>
  <c r="C25" i="150"/>
  <c r="C25" i="147"/>
  <c r="C25" i="146"/>
  <c r="C25" i="149"/>
  <c r="C25" i="148"/>
  <c r="D16" i="147"/>
  <c r="D16" i="146"/>
  <c r="D16" i="150"/>
  <c r="D16" i="148"/>
  <c r="D16" i="149"/>
  <c r="D22" i="147"/>
  <c r="D22" i="146"/>
  <c r="D22" i="150"/>
  <c r="D22" i="148"/>
  <c r="D22" i="149"/>
  <c r="C30" i="150"/>
  <c r="C30" i="147"/>
  <c r="C30" i="146"/>
  <c r="C30" i="149"/>
  <c r="C30" i="148"/>
  <c r="Q11" i="129"/>
  <c r="Q11" i="128"/>
  <c r="C55" i="150"/>
  <c r="C55" i="147"/>
  <c r="C55" i="146"/>
  <c r="C55" i="148"/>
  <c r="C55" i="149"/>
  <c r="E16" i="148"/>
  <c r="E16" i="149"/>
  <c r="E16" i="147"/>
  <c r="E16" i="146"/>
  <c r="E16" i="150"/>
  <c r="C22" i="148"/>
  <c r="C22" i="150"/>
  <c r="C22" i="149"/>
  <c r="C22" i="147"/>
  <c r="C22" i="146"/>
  <c r="F25" i="148"/>
  <c r="F25" i="147"/>
  <c r="F25" i="146"/>
  <c r="F25" i="149"/>
  <c r="F25" i="150"/>
  <c r="F35" i="148"/>
  <c r="F35" i="147"/>
  <c r="F35" i="146"/>
  <c r="F35" i="149"/>
  <c r="F35" i="150"/>
  <c r="B36" i="148"/>
  <c r="B36" i="147"/>
  <c r="B36" i="146"/>
  <c r="B36" i="150"/>
  <c r="B36" i="149"/>
  <c r="C35" i="150"/>
  <c r="C35" i="147"/>
  <c r="C35" i="146"/>
  <c r="C35" i="149"/>
  <c r="C35" i="148"/>
  <c r="D56" i="147"/>
  <c r="D56" i="146"/>
  <c r="D56" i="150"/>
  <c r="D56" i="148"/>
  <c r="D56" i="149"/>
  <c r="F21" i="32"/>
  <c r="F8" i="34" s="1"/>
  <c r="E21" i="32"/>
  <c r="E8" i="34" s="1"/>
  <c r="BB99" i="44"/>
  <c r="C7" i="35"/>
  <c r="F16" i="149"/>
  <c r="F16" i="150"/>
  <c r="F16" i="148"/>
  <c r="F16" i="147"/>
  <c r="F16" i="146"/>
  <c r="F22" i="149"/>
  <c r="F22" i="150"/>
  <c r="F22" i="148"/>
  <c r="F22" i="147"/>
  <c r="F22" i="146"/>
  <c r="E30" i="148"/>
  <c r="E30" i="150"/>
  <c r="E30" i="149"/>
  <c r="E30" i="147"/>
  <c r="E30" i="146"/>
  <c r="D42" i="147"/>
  <c r="D42" i="146"/>
  <c r="D42" i="150"/>
  <c r="D42" i="148"/>
  <c r="D42" i="149"/>
  <c r="E13" i="150"/>
  <c r="E13" i="149"/>
  <c r="E13" i="148"/>
  <c r="E13" i="147"/>
  <c r="E13" i="146"/>
  <c r="C11" i="129"/>
  <c r="C11" i="128"/>
  <c r="G11" i="129"/>
  <c r="G11" i="128"/>
  <c r="M11" i="129"/>
  <c r="M11" i="128"/>
  <c r="E55" i="147"/>
  <c r="E55" i="146"/>
  <c r="E55" i="150"/>
  <c r="E55" i="148"/>
  <c r="E55" i="149"/>
  <c r="E22" i="148"/>
  <c r="E22" i="149"/>
  <c r="E22" i="147"/>
  <c r="E22" i="146"/>
  <c r="E22" i="150"/>
  <c r="D30" i="148"/>
  <c r="D30" i="150"/>
  <c r="D30" i="147"/>
  <c r="D30" i="146"/>
  <c r="D30" i="149"/>
  <c r="C42" i="148"/>
  <c r="C42" i="150"/>
  <c r="C42" i="149"/>
  <c r="C42" i="147"/>
  <c r="C42" i="146"/>
  <c r="BL99" i="44"/>
  <c r="BL58" i="44"/>
  <c r="BL58" i="43"/>
  <c r="BL99" i="43"/>
  <c r="BN99" i="44"/>
  <c r="BN58" i="44"/>
  <c r="BP58" i="43"/>
  <c r="BP99" i="43"/>
  <c r="B43" i="40" l="1"/>
  <c r="C43" i="147"/>
  <c r="C43" i="146"/>
  <c r="C43" i="150"/>
  <c r="C43" i="148"/>
  <c r="C43" i="149"/>
  <c r="D31" i="149"/>
  <c r="D31" i="148"/>
  <c r="D31" i="150"/>
  <c r="D31" i="147"/>
  <c r="D31" i="146"/>
  <c r="C26" i="150"/>
  <c r="C26" i="147"/>
  <c r="C26" i="146"/>
  <c r="C26" i="148"/>
  <c r="C26" i="149"/>
  <c r="F57" i="149"/>
  <c r="F57" i="150"/>
  <c r="F57" i="148"/>
  <c r="F57" i="147"/>
  <c r="F57" i="146"/>
  <c r="B37" i="149"/>
  <c r="B37" i="148"/>
  <c r="B37" i="147"/>
  <c r="B37" i="146"/>
  <c r="B37" i="150"/>
  <c r="F36" i="150"/>
  <c r="F36" i="148"/>
  <c r="F36" i="147"/>
  <c r="F36" i="146"/>
  <c r="F36" i="149"/>
  <c r="F26" i="150"/>
  <c r="F26" i="148"/>
  <c r="F26" i="147"/>
  <c r="F26" i="146"/>
  <c r="F26" i="149"/>
  <c r="E56" i="148"/>
  <c r="E56" i="149"/>
  <c r="E56" i="147"/>
  <c r="E56" i="146"/>
  <c r="E56" i="150"/>
  <c r="E31" i="147"/>
  <c r="E31" i="146"/>
  <c r="E31" i="150"/>
  <c r="E31" i="148"/>
  <c r="E31" i="149"/>
  <c r="C36" i="150"/>
  <c r="C36" i="147"/>
  <c r="C36" i="146"/>
  <c r="C36" i="148"/>
  <c r="C36" i="149"/>
  <c r="C56" i="148"/>
  <c r="C56" i="150"/>
  <c r="C56" i="149"/>
  <c r="C56" i="147"/>
  <c r="C56" i="146"/>
  <c r="E36" i="147"/>
  <c r="E36" i="146"/>
  <c r="E36" i="150"/>
  <c r="E36" i="148"/>
  <c r="E36" i="149"/>
  <c r="E26" i="147"/>
  <c r="E26" i="146"/>
  <c r="E26" i="150"/>
  <c r="E26" i="148"/>
  <c r="E26" i="149"/>
  <c r="B58" i="148"/>
  <c r="B58" i="147"/>
  <c r="B58" i="146"/>
  <c r="B58" i="149"/>
  <c r="B58" i="150"/>
  <c r="B27" i="149"/>
  <c r="B27" i="148"/>
  <c r="B27" i="147"/>
  <c r="B27" i="146"/>
  <c r="B27" i="150"/>
  <c r="E43" i="148"/>
  <c r="E43" i="149"/>
  <c r="E43" i="147"/>
  <c r="E43" i="146"/>
  <c r="E43" i="150"/>
  <c r="F31" i="150"/>
  <c r="F31" i="148"/>
  <c r="F31" i="147"/>
  <c r="F31" i="146"/>
  <c r="F31" i="149"/>
  <c r="D43" i="149"/>
  <c r="D43" i="147"/>
  <c r="D43" i="146"/>
  <c r="D43" i="150"/>
  <c r="D43" i="148"/>
  <c r="D57" i="149"/>
  <c r="D57" i="147"/>
  <c r="D57" i="146"/>
  <c r="D57" i="150"/>
  <c r="D57" i="148"/>
  <c r="C31" i="150"/>
  <c r="C31" i="147"/>
  <c r="C31" i="146"/>
  <c r="C31" i="148"/>
  <c r="C31" i="149"/>
  <c r="D36" i="149"/>
  <c r="D36" i="148"/>
  <c r="D36" i="150"/>
  <c r="D36" i="147"/>
  <c r="D36" i="146"/>
  <c r="D26" i="149"/>
  <c r="D26" i="148"/>
  <c r="D26" i="150"/>
  <c r="D26" i="147"/>
  <c r="D26" i="146"/>
  <c r="B45" i="148"/>
  <c r="B45" i="147"/>
  <c r="B45" i="146"/>
  <c r="B45" i="150"/>
  <c r="B45" i="149"/>
  <c r="F43" i="149"/>
  <c r="F43" i="150"/>
  <c r="F43" i="148"/>
  <c r="F43" i="147"/>
  <c r="F43" i="146"/>
  <c r="B44" i="40" l="1"/>
  <c r="E57" i="148"/>
  <c r="E57" i="149"/>
  <c r="E57" i="147"/>
  <c r="E57" i="146"/>
  <c r="E57" i="150"/>
  <c r="B38" i="149"/>
  <c r="B38" i="148"/>
  <c r="B38" i="147"/>
  <c r="B38" i="146"/>
  <c r="B38" i="150"/>
  <c r="C44" i="150"/>
  <c r="C44" i="147"/>
  <c r="C44" i="146"/>
  <c r="C44" i="149"/>
  <c r="C44" i="148"/>
  <c r="F44" i="148"/>
  <c r="F44" i="147"/>
  <c r="F44" i="146"/>
  <c r="F44" i="149"/>
  <c r="F44" i="150"/>
  <c r="D58" i="148"/>
  <c r="D58" i="150"/>
  <c r="D58" i="147"/>
  <c r="D58" i="146"/>
  <c r="D58" i="149"/>
  <c r="D44" i="148"/>
  <c r="D44" i="150"/>
  <c r="D44" i="147"/>
  <c r="D44" i="146"/>
  <c r="D44" i="149"/>
  <c r="C57" i="147"/>
  <c r="C57" i="146"/>
  <c r="C57" i="150"/>
  <c r="C57" i="148"/>
  <c r="C57" i="149"/>
  <c r="F58" i="148"/>
  <c r="F58" i="147"/>
  <c r="F58" i="146"/>
  <c r="F58" i="149"/>
  <c r="F58" i="150"/>
  <c r="E32" i="148"/>
  <c r="E32" i="149"/>
  <c r="E32" i="147"/>
  <c r="E32" i="146"/>
  <c r="E32" i="150"/>
  <c r="F32" i="149"/>
  <c r="F32" i="150"/>
  <c r="F32" i="148"/>
  <c r="F32" i="147"/>
  <c r="F32" i="146"/>
  <c r="C37" i="148"/>
  <c r="C37" i="150"/>
  <c r="C37" i="149"/>
  <c r="C37" i="147"/>
  <c r="C37" i="146"/>
  <c r="F27" i="149"/>
  <c r="F27" i="150"/>
  <c r="F27" i="148"/>
  <c r="F27" i="147"/>
  <c r="F27" i="146"/>
  <c r="F37" i="149"/>
  <c r="F37" i="150"/>
  <c r="F37" i="148"/>
  <c r="F37" i="147"/>
  <c r="F37" i="146"/>
  <c r="C27" i="148"/>
  <c r="C27" i="150"/>
  <c r="C27" i="149"/>
  <c r="C27" i="147"/>
  <c r="C27" i="146"/>
  <c r="D32" i="147"/>
  <c r="D32" i="146"/>
  <c r="D32" i="150"/>
  <c r="D32" i="148"/>
  <c r="D32" i="149"/>
  <c r="B46" i="149"/>
  <c r="B46" i="148"/>
  <c r="B46" i="147"/>
  <c r="B46" i="146"/>
  <c r="B46" i="150"/>
  <c r="D27" i="147"/>
  <c r="D27" i="146"/>
  <c r="D27" i="150"/>
  <c r="D27" i="148"/>
  <c r="D27" i="149"/>
  <c r="D37" i="147"/>
  <c r="D37" i="146"/>
  <c r="D37" i="150"/>
  <c r="D37" i="148"/>
  <c r="D37" i="149"/>
  <c r="C32" i="148"/>
  <c r="C32" i="150"/>
  <c r="C32" i="149"/>
  <c r="C32" i="147"/>
  <c r="C32" i="146"/>
  <c r="E44" i="148"/>
  <c r="E44" i="150"/>
  <c r="E44" i="149"/>
  <c r="E44" i="147"/>
  <c r="E44" i="146"/>
  <c r="E27" i="148"/>
  <c r="E27" i="149"/>
  <c r="E27" i="147"/>
  <c r="E27" i="146"/>
  <c r="E27" i="150"/>
  <c r="E37" i="148"/>
  <c r="E37" i="149"/>
  <c r="E37" i="147"/>
  <c r="E37" i="146"/>
  <c r="E37" i="150"/>
  <c r="B45" i="40" l="1"/>
  <c r="E45" i="147"/>
  <c r="E45" i="146"/>
  <c r="E45" i="150"/>
  <c r="E45" i="148"/>
  <c r="E45" i="149"/>
  <c r="C38" i="147"/>
  <c r="C38" i="146"/>
  <c r="C38" i="150"/>
  <c r="C38" i="148"/>
  <c r="C38" i="149"/>
  <c r="C45" i="150"/>
  <c r="C45" i="147"/>
  <c r="C45" i="146"/>
  <c r="C45" i="148"/>
  <c r="C45" i="149"/>
  <c r="D38" i="149"/>
  <c r="D38" i="147"/>
  <c r="D38" i="146"/>
  <c r="D38" i="150"/>
  <c r="D38" i="148"/>
  <c r="C58" i="150"/>
  <c r="C58" i="147"/>
  <c r="C58" i="146"/>
  <c r="C58" i="149"/>
  <c r="C58" i="148"/>
  <c r="F45" i="150"/>
  <c r="F45" i="148"/>
  <c r="F45" i="147"/>
  <c r="F45" i="146"/>
  <c r="F45" i="149"/>
  <c r="E38" i="148"/>
  <c r="E38" i="149"/>
  <c r="E38" i="147"/>
  <c r="E38" i="146"/>
  <c r="E38" i="150"/>
  <c r="F38" i="149"/>
  <c r="F38" i="150"/>
  <c r="F38" i="148"/>
  <c r="F38" i="147"/>
  <c r="F38" i="146"/>
  <c r="E58" i="148"/>
  <c r="E58" i="150"/>
  <c r="E58" i="149"/>
  <c r="E58" i="147"/>
  <c r="E58" i="146"/>
  <c r="B47" i="149"/>
  <c r="B47" i="148"/>
  <c r="B47" i="147"/>
  <c r="B47" i="146"/>
  <c r="B47" i="150"/>
  <c r="B39" i="148"/>
  <c r="B39" i="147"/>
  <c r="B39" i="146"/>
  <c r="B39" i="149"/>
  <c r="B39" i="150"/>
  <c r="D45" i="149"/>
  <c r="D45" i="148"/>
  <c r="D45" i="150"/>
  <c r="D45" i="147"/>
  <c r="D45" i="146"/>
  <c r="B46" i="40" l="1"/>
  <c r="D46" i="147"/>
  <c r="D46" i="146"/>
  <c r="D46" i="150"/>
  <c r="D46" i="148"/>
  <c r="D46" i="149"/>
  <c r="D39" i="148"/>
  <c r="D39" i="150"/>
  <c r="D39" i="147"/>
  <c r="D39" i="146"/>
  <c r="D39" i="149"/>
  <c r="B48" i="148"/>
  <c r="B48" i="147"/>
  <c r="B48" i="146"/>
  <c r="B48" i="149"/>
  <c r="B48" i="150"/>
  <c r="F46" i="149"/>
  <c r="F46" i="150"/>
  <c r="F46" i="148"/>
  <c r="F46" i="147"/>
  <c r="F46" i="146"/>
  <c r="C39" i="150"/>
  <c r="C39" i="147"/>
  <c r="C39" i="146"/>
  <c r="C39" i="149"/>
  <c r="C39" i="148"/>
  <c r="F39" i="148"/>
  <c r="F39" i="147"/>
  <c r="F39" i="146"/>
  <c r="F39" i="149"/>
  <c r="F39" i="150"/>
  <c r="E39" i="148"/>
  <c r="E39" i="150"/>
  <c r="E39" i="149"/>
  <c r="E39" i="147"/>
  <c r="E39" i="146"/>
  <c r="C46" i="148"/>
  <c r="C46" i="150"/>
  <c r="C46" i="149"/>
  <c r="C46" i="147"/>
  <c r="C46" i="146"/>
  <c r="E46" i="148"/>
  <c r="E46" i="149"/>
  <c r="E46" i="147"/>
  <c r="E46" i="146"/>
  <c r="E46" i="150"/>
  <c r="B47" i="40" l="1"/>
  <c r="F47" i="149"/>
  <c r="F47" i="150"/>
  <c r="F47" i="148"/>
  <c r="F47" i="147"/>
  <c r="F47" i="146"/>
  <c r="D47" i="149"/>
  <c r="D47" i="147"/>
  <c r="D47" i="146"/>
  <c r="D47" i="150"/>
  <c r="D47" i="148"/>
  <c r="E47" i="148"/>
  <c r="E47" i="149"/>
  <c r="E47" i="147"/>
  <c r="E47" i="146"/>
  <c r="E47" i="150"/>
  <c r="C47" i="147"/>
  <c r="C47" i="146"/>
  <c r="C47" i="150"/>
  <c r="C47" i="148"/>
  <c r="C47" i="149"/>
  <c r="B48" i="40" l="1"/>
  <c r="E48" i="148"/>
  <c r="E48" i="150"/>
  <c r="E48" i="149"/>
  <c r="E48" i="147"/>
  <c r="E48" i="146"/>
  <c r="F48" i="148"/>
  <c r="F48" i="147"/>
  <c r="F48" i="146"/>
  <c r="F48" i="149"/>
  <c r="F48" i="150"/>
  <c r="C48" i="150"/>
  <c r="C48" i="147"/>
  <c r="C48" i="146"/>
  <c r="C48" i="149"/>
  <c r="C48" i="148"/>
  <c r="D48" i="148"/>
  <c r="D48" i="150"/>
  <c r="D48" i="147"/>
  <c r="D48" i="146"/>
  <c r="D48" i="149"/>
</calcChain>
</file>

<file path=xl/sharedStrings.xml><?xml version="1.0" encoding="utf-8"?>
<sst xmlns="http://schemas.openxmlformats.org/spreadsheetml/2006/main" count="3261" uniqueCount="437">
  <si>
    <t>BB</t>
  </si>
  <si>
    <t>Делюкс с двумя раздельными кроватями</t>
  </si>
  <si>
    <t>Представительский Делюкс с двумя кроватями</t>
  </si>
  <si>
    <t>Люкс</t>
  </si>
  <si>
    <t>Семейный однокомнатный полулюкс</t>
  </si>
  <si>
    <t>Семейный однокомнатный улучшенный люкс</t>
  </si>
  <si>
    <t>Семейный двухкомнатный люкс</t>
  </si>
  <si>
    <t>Семейный люкс представительский с двумя спальнями</t>
  </si>
  <si>
    <t>Семейный люкс "Гранд" с тремя спальнями</t>
  </si>
  <si>
    <t>Семейный люкс "Премьер" с четырьмя спальнями</t>
  </si>
  <si>
    <t>Пентхаус</t>
  </si>
  <si>
    <t>Президентский Люкс</t>
  </si>
  <si>
    <t>Сочи Марриотт Красная Поляна</t>
  </si>
  <si>
    <t>от 1 до 6</t>
  </si>
  <si>
    <t>от 1 до 4</t>
  </si>
  <si>
    <t>от 1 до 8</t>
  </si>
  <si>
    <t>OPEN RATES</t>
  </si>
  <si>
    <t>В стоимость включено:</t>
  </si>
  <si>
    <t>Завтрак «шведский стол»;</t>
  </si>
  <si>
    <t>Бесплатный беспроводной интернет на всей территории отеля;</t>
  </si>
  <si>
    <t>Пользование термальной зоной СПА и тренажерным залом;</t>
  </si>
  <si>
    <t>Чай/кофе, вода в номера;</t>
  </si>
  <si>
    <t>Подъем до уровня +960 м.;</t>
  </si>
  <si>
    <t>НДС 20% (в рублях) за номер в сутки.</t>
  </si>
  <si>
    <t>Условия аннуляции:</t>
  </si>
  <si>
    <t>NETTO RATES 20%</t>
  </si>
  <si>
    <t xml:space="preserve">Делюкс </t>
  </si>
  <si>
    <t xml:space="preserve">Представительский Делюкс </t>
  </si>
  <si>
    <t>Дополнительно единоразово оплачивается купонная книга по тарифу 500 руб. за взрослого гостя, 400 руб за ребенка от 7 до 12лет.</t>
  </si>
  <si>
    <t>Условия:</t>
  </si>
  <si>
    <t>Оплата произведенного бронирования по настоящим тарифам  должна быть произведена в течение 3 (трёх) суток после подтверждения Отелем заявки на бронирование номеров/услуг в 100% размере от стоимости заказанных для Клиентов услуг.</t>
  </si>
  <si>
    <t>Поздний выезд: 12:00-18:00 - оплата 50% от стоимости номера, далее 100%. Гарантированный ранний заезд: 00:00-14:00 – оплата 50% стоимости номера.</t>
  </si>
  <si>
    <r>
      <t xml:space="preserve">Период продажи: </t>
    </r>
    <r>
      <rPr>
        <b/>
        <sz val="9"/>
        <color indexed="63"/>
        <rFont val="Times New Roman"/>
        <family val="1"/>
        <charset val="204"/>
      </rPr>
      <t>с 25 апреля по 14 октября</t>
    </r>
  </si>
  <si>
    <r>
      <t>Период проживания:</t>
    </r>
    <r>
      <rPr>
        <b/>
        <sz val="9"/>
        <color indexed="63"/>
        <rFont val="Times New Roman"/>
        <family val="1"/>
        <charset val="204"/>
      </rPr>
      <t xml:space="preserve"> с 1 июня по 15 октября</t>
    </r>
  </si>
  <si>
    <r>
      <t>Минимального срока проживания</t>
    </r>
    <r>
      <rPr>
        <b/>
        <sz val="9"/>
        <color indexed="63"/>
        <rFont val="Times New Roman"/>
        <family val="1"/>
        <charset val="204"/>
      </rPr>
      <t xml:space="preserve"> нет</t>
    </r>
  </si>
  <si>
    <t>Тариф с бесплатной отменой (за 24ч до заезда)</t>
  </si>
  <si>
    <t xml:space="preserve">
В случае отмены бронирования:
               бронирование может быть отменено без штрафных санкций за 24 часа до заезда. Отмена после указанного времени – штраф в размере стоимости первой ночи проживания.
            </t>
  </si>
  <si>
    <t>от 1 до 2</t>
  </si>
  <si>
    <t>OPEN RATES Горный Детокс</t>
  </si>
  <si>
    <t>NETTO RATES Горный Детокс</t>
  </si>
  <si>
    <t>Период бронирования: с 05.08.2020 по 13.12.2020​</t>
  </si>
  <si>
    <t>Минимальный период проживания: 2 ночи</t>
  </si>
  <si>
    <r>
      <rPr>
        <b/>
        <sz val="11"/>
        <color theme="1"/>
        <rFont val="Calibri"/>
        <family val="2"/>
        <charset val="204"/>
        <scheme val="minor"/>
      </rPr>
      <t>Тариф включает:</t>
    </r>
    <r>
      <rPr>
        <sz val="10"/>
        <rFont val="Arial Cyr"/>
        <charset val="204"/>
      </rPr>
      <t xml:space="preserve">
• великолепный завтрак по системе "Шведский стол"
• обед и ужин по детокс-меню 
• дневной ски-пасс для все канатные дороги курорты
• купонная книга на бесплатные активности курорта и скидки в СПА центры
• посещение СПА комплекса отеля
• подъем на канатной дороге до уровня 960м
</t>
    </r>
    <r>
      <rPr>
        <b/>
        <sz val="11"/>
        <color theme="1"/>
        <rFont val="Calibri"/>
        <family val="2"/>
        <charset val="204"/>
        <scheme val="minor"/>
      </rPr>
      <t>Минимальный период проживания:</t>
    </r>
    <r>
      <rPr>
        <sz val="11"/>
        <color theme="1"/>
        <rFont val="Calibri"/>
        <family val="2"/>
        <charset val="204"/>
        <scheme val="minor"/>
      </rPr>
      <t xml:space="preserve"> 2 ночи</t>
    </r>
    <r>
      <rPr>
        <sz val="10"/>
        <rFont val="Arial Cyr"/>
        <charset val="204"/>
      </rPr>
      <t xml:space="preserve">
</t>
    </r>
    <r>
      <rPr>
        <b/>
        <sz val="11"/>
        <color theme="1"/>
        <rFont val="Calibri"/>
        <family val="2"/>
        <charset val="204"/>
        <scheme val="minor"/>
      </rPr>
      <t>Политика отмены:</t>
    </r>
    <r>
      <rPr>
        <sz val="10"/>
        <rFont val="Arial Cyr"/>
        <charset val="204"/>
      </rPr>
      <t xml:space="preserve"> Бесплатная отмена бронирования возможна за сутки до заезда. В случае отмены бронирования позднее этого срока взимается оплата за одну ночь пребывания. 
Предоставление услуг может зависеть от погодных условий и работы канатных дорог. НАО «Красная поляна» оставляет за собой право изменять услуги в составе пакета. 
* В связи с мерами по нераспространению COVID-19, некоторые услуги и сервисы могут быть недоступны.Предложение ограничено и не комбинируется с другими действующими акциями отеля.
Цены указаны в рублях и включают НДС (20%).
</t>
    </r>
  </si>
  <si>
    <t>Дополнительно единоразово оплачивается купонная книга по тарифу 850 руб. за взрослого гостя, 500 руб за ребенка от 7 до 12 лет.</t>
  </si>
  <si>
    <t>Период проживания: с 01.10.2020 по 15.12.2020​​</t>
  </si>
  <si>
    <t>OPEN RATES Яркие Каникулы</t>
  </si>
  <si>
    <t>NETTO RATES Яркие Каникулы</t>
  </si>
  <si>
    <t>Период проживания: с 02.10.2020 по 08.11.2020​​</t>
  </si>
  <si>
    <t>Период бронирования: с 21.08.2020 по 07.11.2020​</t>
  </si>
  <si>
    <t>Дополнительно единоразово оплачивается купонная книга по тарифу 500 руб. за взрослого гостя, 400 руб за ребенка от 7 до 12 лет.</t>
  </si>
  <si>
    <r>
      <rPr>
        <b/>
        <sz val="9"/>
        <color theme="1"/>
        <rFont val="Calibri"/>
        <family val="2"/>
        <charset val="204"/>
        <scheme val="minor"/>
      </rPr>
      <t>Тариф включает:</t>
    </r>
    <r>
      <rPr>
        <sz val="9"/>
        <color theme="1"/>
        <rFont val="Calibri"/>
        <family val="2"/>
        <scheme val="minor"/>
      </rPr>
      <t xml:space="preserve">
• Бесплатное размещение 2 детей возрастом до 12 лет, включая завтрак и посещение СПА
• затрак "Шведский стол"
• Посещение СПА комплекса отеля
• Бесплатный WI-FI 
• Подъём на канатной дороге до уровня +960 м
Данное пакетное предложение включает в себя проживание в отеле курорта и 11 бесплатных активностей, что позволит спланировать полноценный отдых в горах, насыщенный яркими эмоциями и впечатлениями.
В дополнение гостям предлагаются бонусы и скидки на развлечения для всей семьи на территории курорта.
В предложение «Яркие Осенние Каникулы» входят бесплатно:
• Посещение обзорной экскурсии по курорту в группе с гидом 
• Посещение водопада Поликаря высотой 70 м
• Видео с прохода комнаты с двух камер при покупке билета в Амбулаторию
• Посещение хаски-центра (детский билет)
• Тестовый спуск в байк-парке Курорта 
• Прокат велосипедов на 1 час
• Прокат роликов, самоката, скейтборда или лонгборда на 1 час в Академии райдеров
• Посещение музея современного творчества «Олгиз»
• Прокат беговелов на 1 час 
• Билет на аттракцион «Богатырские Гонки» (Сочи Парк)
• Билет на посещение аттракциона «Колесо времени» (Сочи Парк) 
</t>
    </r>
    <r>
      <rPr>
        <b/>
        <sz val="9"/>
        <color theme="1"/>
        <rFont val="Calibri"/>
        <family val="2"/>
        <charset val="204"/>
        <scheme val="minor"/>
      </rPr>
      <t>Политика отмены:</t>
    </r>
    <r>
      <rPr>
        <sz val="9"/>
        <color theme="1"/>
        <rFont val="Calibri"/>
        <family val="2"/>
        <scheme val="minor"/>
      </rPr>
      <t xml:space="preserve"> Бесплатная отмена бронирования возможна за сутки до заезда. В случае отмены бронирования позднее этого срока взимается оплата за одну ночь пребывания. 
НАО «Красная поляна» оставляет за собой право изменять услуги в составе пакета.
* В связи с мерами по нераспространению COVID-19, некоторые услуги и сервисы могут быть недоступны.
Предоставление услуг может зависеть от погодных условий и графика работы канатных дорог. 
Предложение ограничено и не комбинируется с другими действующими акциями отеля.
Цены указаны в рублях и включают НДС (20%).
</t>
    </r>
  </si>
  <si>
    <t xml:space="preserve">NETTO RATES </t>
  </si>
  <si>
    <t>Желтым карандашом выделены изменения периодов / стоимости номеров в данных периодах, прошу проверить.</t>
  </si>
  <si>
    <t>Акция закрыта 01.10.2020</t>
  </si>
  <si>
    <r>
      <t xml:space="preserve">Дополнительно единоразово оплачивается купонная книга по тарифу </t>
    </r>
    <r>
      <rPr>
        <b/>
        <sz val="11"/>
        <color rgb="FFFF0000"/>
        <rFont val="Calibri"/>
        <family val="2"/>
        <charset val="204"/>
        <scheme val="minor"/>
      </rPr>
      <t>850 руб. за взрослого гостя, 500 руб за ребенка от 7 до 12 лет (начиная со 2/10/2020 для гостей доступен билет на все КД по этой стоимости)</t>
    </r>
    <r>
      <rPr>
        <b/>
        <sz val="11"/>
        <color theme="1"/>
        <rFont val="Calibri"/>
        <family val="2"/>
        <charset val="204"/>
        <scheme val="minor"/>
      </rPr>
      <t>. Ранее был предоставлен только проход на водопад Поликаря по стоимости 500 руб. за взрослого гостя, 400 руб за ребенка от 7 до 12 лет.</t>
    </r>
  </si>
  <si>
    <t>Netto RATES на сайтах</t>
  </si>
  <si>
    <t>1100 / 2200</t>
  </si>
  <si>
    <t xml:space="preserve">Netto RATES </t>
  </si>
  <si>
    <t>10.12.2020-15.12.2020</t>
  </si>
  <si>
    <t>29.11.2020-30.11.2020</t>
  </si>
  <si>
    <t>10.12.202-15.12.2020</t>
  </si>
  <si>
    <t>Сочи Марриотт Красная Поляна 5*/ Sochi Marriott Krasnaya Polyana 5*</t>
  </si>
  <si>
    <t>C завтраками/ Bed and breakfast</t>
  </si>
  <si>
    <t>Делюкс/ Deluxe</t>
  </si>
  <si>
    <t>Представительский Делюкс/ Executive</t>
  </si>
  <si>
    <t>Люкс/ Deluxe Suite</t>
  </si>
  <si>
    <t>Семейный однокомнатный полулюкс/ 1BR Junior Family Suite</t>
  </si>
  <si>
    <t>Семейный однокомнатный улучшенный люкс/ 1BR Deluxe Family Suite</t>
  </si>
  <si>
    <t>Семейный двухкомнатный люкс/ 2BR Deluxe Family Suite</t>
  </si>
  <si>
    <t>Семейный люкс представительский с двумя спальнями/ 2BR Superior Family Suite</t>
  </si>
  <si>
    <t>Семейный люкс "Гранд" с тремя спальнями/ 3BR Grand Family Suite</t>
  </si>
  <si>
    <t>Семейный люкс "Премьер" с четырьмя спальнями/ 4BR Premier Family Suite</t>
  </si>
  <si>
    <t>Президентский Люкс/ Presidential Suite</t>
  </si>
  <si>
    <t>Пентхаус/ Penthouse</t>
  </si>
  <si>
    <t>В стоимость включено/ Rates include:</t>
  </si>
  <si>
    <t>Завтрак/ Breakfast;</t>
  </si>
  <si>
    <t>Бесплатный беспроводной интернет на всей территории отеля/ Wi-Fi;</t>
  </si>
  <si>
    <t>Пользование термальной зоной СПА и тренажерным залом/ free GYM and SPA</t>
  </si>
  <si>
    <t>Чай/кофе, вода в номера/tea and coffee in the room;</t>
  </si>
  <si>
    <t>Подъем до уровня +960 м./ Free of charge access to a cable car "Krasnaya Polyana" К-1  (Polyana 540 - Polyana 960);</t>
  </si>
  <si>
    <t>НДС 20% (в рублях) за номер в сутки/ VAT 20%</t>
  </si>
  <si>
    <t>Условия аннуляции/ Cancellation policy:</t>
  </si>
  <si>
    <t>Специальный тариф "Горный детокс"/ "Mountain detox" special rates</t>
  </si>
  <si>
    <t>Условия/ Conditions:</t>
  </si>
  <si>
    <r>
      <t xml:space="preserve">Дополнительно единоразово оплачивается купонная книга по тарифу </t>
    </r>
    <r>
      <rPr>
        <b/>
        <sz val="9"/>
        <rFont val="Times New Roman"/>
        <family val="1"/>
        <charset val="204"/>
      </rPr>
      <t xml:space="preserve">850 </t>
    </r>
    <r>
      <rPr>
        <sz val="9"/>
        <rFont val="Times New Roman"/>
        <family val="1"/>
        <charset val="204"/>
      </rPr>
      <t xml:space="preserve">руб. за взрослого гостя, </t>
    </r>
    <r>
      <rPr>
        <b/>
        <sz val="9"/>
        <rFont val="Times New Roman"/>
        <family val="1"/>
        <charset val="204"/>
      </rPr>
      <t>500</t>
    </r>
    <r>
      <rPr>
        <sz val="9"/>
        <rFont val="Times New Roman"/>
        <family val="1"/>
        <charset val="204"/>
      </rPr>
      <t xml:space="preserve"> руб за ребенка от</t>
    </r>
    <r>
      <rPr>
        <b/>
        <sz val="9"/>
        <rFont val="Times New Roman"/>
        <family val="1"/>
        <charset val="204"/>
      </rPr>
      <t xml:space="preserve"> 7</t>
    </r>
    <r>
      <rPr>
        <sz val="9"/>
        <rFont val="Times New Roman"/>
        <family val="1"/>
        <charset val="204"/>
      </rPr>
      <t xml:space="preserve"> до </t>
    </r>
    <r>
      <rPr>
        <b/>
        <sz val="9"/>
        <rFont val="Times New Roman"/>
        <family val="1"/>
        <charset val="204"/>
      </rPr>
      <t>12</t>
    </r>
    <r>
      <rPr>
        <sz val="9"/>
        <rFont val="Times New Roman"/>
        <family val="1"/>
        <charset val="204"/>
      </rPr>
      <t xml:space="preserve"> лет/
Additionally (necessarily) a one-time paid book: rate </t>
    </r>
    <r>
      <rPr>
        <b/>
        <sz val="9"/>
        <rFont val="Times New Roman"/>
        <family val="1"/>
        <charset val="204"/>
      </rPr>
      <t xml:space="preserve">850 </t>
    </r>
    <r>
      <rPr>
        <sz val="9"/>
        <rFont val="Times New Roman"/>
        <family val="1"/>
        <charset val="204"/>
      </rPr>
      <t xml:space="preserve">rubles for adults, </t>
    </r>
    <r>
      <rPr>
        <b/>
        <sz val="9"/>
        <rFont val="Times New Roman"/>
        <family val="1"/>
        <charset val="204"/>
      </rPr>
      <t xml:space="preserve">500 </t>
    </r>
    <r>
      <rPr>
        <sz val="9"/>
        <rFont val="Times New Roman"/>
        <family val="1"/>
        <charset val="204"/>
      </rPr>
      <t xml:space="preserve">rubles for child </t>
    </r>
    <r>
      <rPr>
        <b/>
        <sz val="9"/>
        <rFont val="Times New Roman"/>
        <family val="1"/>
        <charset val="204"/>
      </rPr>
      <t>7</t>
    </r>
    <r>
      <rPr>
        <sz val="9"/>
        <rFont val="Times New Roman"/>
        <family val="1"/>
        <charset val="204"/>
      </rPr>
      <t xml:space="preserve"> - </t>
    </r>
    <r>
      <rPr>
        <b/>
        <sz val="9"/>
        <rFont val="Times New Roman"/>
        <family val="1"/>
        <charset val="204"/>
      </rPr>
      <t>12</t>
    </r>
    <r>
      <rPr>
        <sz val="9"/>
        <rFont val="Times New Roman"/>
        <family val="1"/>
        <charset val="204"/>
      </rPr>
      <t xml:space="preserve"> y.o.
</t>
    </r>
    <r>
      <rPr>
        <i/>
        <sz val="9"/>
        <rFont val="Times New Roman"/>
        <family val="1"/>
        <charset val="204"/>
      </rPr>
      <t>*Купонная книга дает специальные тарифы на процедуры в СПА и тренировки
(детские активности и питание купонной книге не предусмотрены и для ребёнка книжку добавлять не обязательно)/
*The book provides special rates for SPA and training
(children's activities and meals are not provided in the book and it is not necessary to add book  for a child).</t>
    </r>
  </si>
  <si>
    <r>
      <t>Период продажи:</t>
    </r>
    <r>
      <rPr>
        <b/>
        <sz val="9"/>
        <color indexed="63"/>
        <rFont val="Times New Roman"/>
        <family val="1"/>
        <charset val="204"/>
      </rPr>
      <t xml:space="preserve"> 05.08.2020 - 13.12.2020​</t>
    </r>
    <r>
      <rPr>
        <sz val="9"/>
        <color indexed="63"/>
        <rFont val="Times New Roman"/>
        <family val="1"/>
        <charset val="204"/>
      </rPr>
      <t xml:space="preserve">/ Period of sales: </t>
    </r>
    <r>
      <rPr>
        <b/>
        <sz val="9"/>
        <color indexed="63"/>
        <rFont val="Times New Roman"/>
        <family val="1"/>
        <charset val="204"/>
      </rPr>
      <t>05.08.2020 - 13.12.2020​</t>
    </r>
  </si>
  <si>
    <r>
      <t>Период проживания:</t>
    </r>
    <r>
      <rPr>
        <sz val="9"/>
        <color indexed="63"/>
        <rFont val="Times New Roman"/>
        <family val="1"/>
        <charset val="204"/>
      </rPr>
      <t xml:space="preserve"> </t>
    </r>
    <r>
      <rPr>
        <b/>
        <sz val="9"/>
        <color indexed="63"/>
        <rFont val="Times New Roman"/>
        <family val="1"/>
        <charset val="204"/>
      </rPr>
      <t>01.10.2020 - 15.12.2020​</t>
    </r>
    <r>
      <rPr>
        <sz val="9"/>
        <color indexed="63"/>
        <rFont val="Times New Roman"/>
        <family val="1"/>
        <charset val="204"/>
      </rPr>
      <t xml:space="preserve">/ Period of stay: </t>
    </r>
    <r>
      <rPr>
        <b/>
        <sz val="9"/>
        <color indexed="63"/>
        <rFont val="Times New Roman"/>
        <family val="1"/>
        <charset val="204"/>
      </rPr>
      <t>01.10.2020 - 15.12.2020​</t>
    </r>
  </si>
  <si>
    <r>
      <t xml:space="preserve">Минимальный период проживания: </t>
    </r>
    <r>
      <rPr>
        <b/>
        <sz val="9"/>
        <color indexed="63"/>
        <rFont val="Times New Roman"/>
        <family val="1"/>
        <charset val="204"/>
      </rPr>
      <t>2</t>
    </r>
    <r>
      <rPr>
        <sz val="9"/>
        <color indexed="63"/>
        <rFont val="Times New Roman"/>
        <family val="1"/>
        <charset val="204"/>
      </rPr>
      <t xml:space="preserve"> ночи/ Min.stay: </t>
    </r>
    <r>
      <rPr>
        <b/>
        <sz val="9"/>
        <color indexed="63"/>
        <rFont val="Times New Roman"/>
        <family val="1"/>
        <charset val="204"/>
      </rPr>
      <t>2</t>
    </r>
    <r>
      <rPr>
        <sz val="9"/>
        <color indexed="63"/>
        <rFont val="Times New Roman"/>
        <family val="1"/>
        <charset val="204"/>
      </rPr>
      <t xml:space="preserve"> nights</t>
    </r>
  </si>
  <si>
    <t>Обед и ужин по детокс-меню/ Full board (Detox menu);</t>
  </si>
  <si>
    <t>Пользование термальной зоной СПА и тренажерным залом/ free GYM and SPA;</t>
  </si>
  <si>
    <t>НДС 20% (в рублях) за номер в сутки/ VAT 20%;</t>
  </si>
  <si>
    <r>
      <t xml:space="preserve">Бронирование может быть отменено без штрафных санкций за </t>
    </r>
    <r>
      <rPr>
        <b/>
        <sz val="9"/>
        <rFont val="Times New Roman"/>
        <family val="1"/>
      </rPr>
      <t>24</t>
    </r>
    <r>
      <rPr>
        <sz val="9"/>
        <rFont val="Times New Roman"/>
        <family val="1"/>
      </rPr>
      <t xml:space="preserve"> часа до заезда. Отмена после указанного времени – штраф в размере стоимости первой ночи проживания/
The reservation can be canceled without penalty up to </t>
    </r>
    <r>
      <rPr>
        <b/>
        <sz val="9"/>
        <rFont val="Times New Roman"/>
        <family val="1"/>
      </rPr>
      <t>24</t>
    </r>
    <r>
      <rPr>
        <sz val="9"/>
        <rFont val="Times New Roman"/>
        <family val="1"/>
      </rPr>
      <t xml:space="preserve"> hours before arrival. Cancellation after the specified time - a penalty - the cost of the first night of stay.</t>
    </r>
  </si>
  <si>
    <t>Специальный тариф "Отдыхай и катай"/ "Rest and Ski" special rates</t>
  </si>
  <si>
    <r>
      <t>Дневной спортивный ски-пасс на каждый день проживания в отеле</t>
    </r>
    <r>
      <rPr>
        <b/>
        <i/>
        <sz val="9"/>
        <rFont val="Times New Roman"/>
        <family val="1"/>
        <charset val="204"/>
      </rPr>
      <t>*</t>
    </r>
    <r>
      <rPr>
        <b/>
        <sz val="9"/>
        <rFont val="Times New Roman"/>
        <family val="1"/>
        <charset val="204"/>
      </rPr>
      <t xml:space="preserve">/ </t>
    </r>
    <r>
      <rPr>
        <sz val="9"/>
        <rFont val="Times New Roman"/>
        <family val="1"/>
        <charset val="204"/>
      </rPr>
      <t>Ski-pass (sporty) on a daily basis</t>
    </r>
    <r>
      <rPr>
        <b/>
        <i/>
        <sz val="9"/>
        <rFont val="Times New Roman"/>
        <family val="1"/>
        <charset val="204"/>
      </rPr>
      <t>*</t>
    </r>
  </si>
  <si>
    <r>
      <rPr>
        <b/>
        <i/>
        <sz val="9"/>
        <rFont val="Times New Roman"/>
        <family val="1"/>
        <charset val="204"/>
      </rPr>
      <t>*</t>
    </r>
    <r>
      <rPr>
        <i/>
        <sz val="9"/>
        <rFont val="Times New Roman"/>
        <family val="1"/>
        <charset val="204"/>
      </rPr>
      <t xml:space="preserve"> Выдача ски-пассов на стойке регистрации в отеле при заселении. Возврат денежных средств за неиспользованные ски-пассы не производится. Тариф включает ски-пассы только на взрослых гостей, согласно данным по бронированию. Детские ски-пассы докупаются отдельно.
Политика гарантии: Гарантия кредитной картой обязательна/  * There is no refund for unused ski passes. This rate includes ski passes for adults only. Children's ski passes can be purchased separately at the reception.
Credit card guarantee is required</t>
    </r>
  </si>
  <si>
    <t>Тарифы на дополнительные ски-пассы (для доп. мест)/ Rates for additional ski passes (for extra beds):</t>
  </si>
  <si>
    <r>
      <t xml:space="preserve">Тарифы «Раннего бронирования»  являются невозвратными. В случае сокращения или отмены бронирования, взимается штраф в размере </t>
    </r>
    <r>
      <rPr>
        <b/>
        <sz val="9"/>
        <color indexed="8"/>
        <rFont val="Times New Roman"/>
        <family val="1"/>
        <charset val="204"/>
      </rPr>
      <t xml:space="preserve">100% </t>
    </r>
    <r>
      <rPr>
        <sz val="9"/>
        <color indexed="8"/>
        <rFont val="Times New Roman"/>
        <family val="1"/>
        <charset val="204"/>
      </rPr>
      <t xml:space="preserve">от стоимости бронирования, совершенного Заказчиком/
"Early booking" rates are non-refundable. In case of reduction or cancellation of the reservation, a penalty - </t>
    </r>
    <r>
      <rPr>
        <b/>
        <sz val="9"/>
        <color indexed="8"/>
        <rFont val="Times New Roman"/>
        <family val="1"/>
        <charset val="204"/>
      </rPr>
      <t>100%</t>
    </r>
    <r>
      <rPr>
        <sz val="9"/>
        <color indexed="8"/>
        <rFont val="Times New Roman"/>
        <family val="1"/>
        <charset val="204"/>
      </rPr>
      <t xml:space="preserve"> of the cost of the reservation.</t>
    </r>
  </si>
  <si>
    <t xml:space="preserve">C завтраками/ Bed and breakfast  </t>
  </si>
  <si>
    <t>Дополнительно единоразово оплачивается купонная книга по тарифу 1700 руб. за взрослого гостя, 950 руб за ребенка от 7 до 12 лет.</t>
  </si>
  <si>
    <r>
      <t xml:space="preserve">Период продажи: </t>
    </r>
    <r>
      <rPr>
        <b/>
        <sz val="9"/>
        <rFont val="Times New Roman"/>
        <family val="1"/>
        <charset val="204"/>
      </rPr>
      <t>с 25.02.2021 - 10.04.2021​</t>
    </r>
    <r>
      <rPr>
        <sz val="9"/>
        <rFont val="Times New Roman"/>
        <family val="1"/>
        <charset val="204"/>
      </rPr>
      <t xml:space="preserve">/ Period of sales: </t>
    </r>
    <r>
      <rPr>
        <b/>
        <sz val="9"/>
        <rFont val="Times New Roman"/>
        <family val="1"/>
        <charset val="204"/>
      </rPr>
      <t>с 25.02.2021 - 10.04.2021​</t>
    </r>
  </si>
  <si>
    <r>
      <t xml:space="preserve">Период проживания: </t>
    </r>
    <r>
      <rPr>
        <b/>
        <sz val="9"/>
        <rFont val="Times New Roman"/>
        <family val="1"/>
        <charset val="204"/>
      </rPr>
      <t xml:space="preserve">с 19.03.20201 - 11.04.2020​1 </t>
    </r>
    <r>
      <rPr>
        <sz val="9"/>
        <rFont val="Times New Roman"/>
        <family val="1"/>
        <charset val="204"/>
      </rPr>
      <t xml:space="preserve">/ Period of stay: </t>
    </r>
    <r>
      <rPr>
        <b/>
        <sz val="9"/>
        <rFont val="Times New Roman"/>
        <family val="1"/>
        <charset val="204"/>
      </rPr>
      <t>с 19.03.20201 - 11.04.2020​1</t>
    </r>
  </si>
  <si>
    <r>
      <rPr>
        <b/>
        <i/>
        <sz val="9"/>
        <rFont val="Times New Roman"/>
        <family val="1"/>
        <charset val="204"/>
      </rPr>
      <t>*</t>
    </r>
    <r>
      <rPr>
        <i/>
        <sz val="9"/>
        <rFont val="Times New Roman"/>
        <family val="1"/>
        <charset val="204"/>
      </rPr>
      <t xml:space="preserve"> Выдача ски-пассов на стойке регистрации в отеле при заселении. Возврат денежных средств за неиспользованные ски-пассы не производится.
Политика гарантии: Гарантия кредитной картой обязательна/  * There is no refund for unused ski passes. 
Credit card guarantee is required</t>
    </r>
  </si>
  <si>
    <t>бронирование может быть отменено без штрафных санкций за 24 часа до заезда. Отмена после указанного времени – штраф в размере стоимости первой ночи проживания.</t>
  </si>
  <si>
    <r>
      <rPr>
        <b/>
        <sz val="9"/>
        <color theme="1"/>
        <rFont val="Times New Roman"/>
        <family val="1"/>
        <charset val="204"/>
      </rPr>
      <t>1700</t>
    </r>
    <r>
      <rPr>
        <sz val="9"/>
        <color theme="1"/>
        <rFont val="Times New Roman"/>
        <family val="1"/>
        <charset val="204"/>
      </rPr>
      <t xml:space="preserve"> рублей - взрослый, 95</t>
    </r>
    <r>
      <rPr>
        <b/>
        <sz val="9"/>
        <color theme="1"/>
        <rFont val="Times New Roman"/>
        <family val="1"/>
        <charset val="204"/>
      </rPr>
      <t>0</t>
    </r>
    <r>
      <rPr>
        <sz val="9"/>
        <color theme="1"/>
        <rFont val="Times New Roman"/>
        <family val="1"/>
        <charset val="204"/>
      </rPr>
      <t xml:space="preserve"> рублей - детский/ 1700 adult, 950 rubles - child;</t>
    </r>
  </si>
  <si>
    <t>the reservation can be canceled without penalty up to 24 hours before arrival. Cancellation after the specified time - a penalty - the cost of the first night of stay.</t>
  </si>
  <si>
    <t xml:space="preserve">Купонная книга / Coupon book </t>
  </si>
  <si>
    <r>
      <t>1.</t>
    </r>
    <r>
      <rPr>
        <sz val="10"/>
        <rFont val="Times New Roman"/>
        <family val="1"/>
        <charset val="204"/>
      </rPr>
      <t>      Спортивный дневной ски-пасс</t>
    </r>
  </si>
  <si>
    <r>
      <t>2.</t>
    </r>
    <r>
      <rPr>
        <sz val="10"/>
        <rFont val="Times New Roman"/>
        <family val="1"/>
        <charset val="204"/>
      </rPr>
      <t>      Бесплатная фитнесс-тренировка  в группе</t>
    </r>
  </si>
  <si>
    <r>
      <t>3.</t>
    </r>
    <r>
      <rPr>
        <sz val="10"/>
        <rFont val="Times New Roman"/>
        <family val="1"/>
        <charset val="204"/>
      </rPr>
      <t>      Прокат городского велосипеда на день</t>
    </r>
  </si>
  <si>
    <r>
      <t>4.</t>
    </r>
    <r>
      <rPr>
        <sz val="10"/>
        <rFont val="Times New Roman"/>
        <family val="1"/>
        <charset val="204"/>
      </rPr>
      <t>      Аттракцион «Колесо Времени»</t>
    </r>
  </si>
  <si>
    <r>
      <t>5.</t>
    </r>
    <r>
      <rPr>
        <sz val="10"/>
        <rFont val="Times New Roman"/>
        <family val="1"/>
        <charset val="204"/>
      </rPr>
      <t>      Аттракцион «Богатырские Гонки»</t>
    </r>
  </si>
  <si>
    <r>
      <t>6.</t>
    </r>
    <r>
      <rPr>
        <sz val="10"/>
        <rFont val="Times New Roman"/>
        <family val="1"/>
        <charset val="204"/>
      </rPr>
      <t>      Посещение музея современного творчества "ОЛГИЗ"</t>
    </r>
  </si>
  <si>
    <r>
      <t>7.</t>
    </r>
    <r>
      <rPr>
        <sz val="10"/>
        <rFont val="Times New Roman"/>
        <family val="1"/>
        <charset val="204"/>
      </rPr>
      <t>      Театрализованная экскурсии «ФАРОЛЕРО» в Красной Поляне</t>
    </r>
  </si>
  <si>
    <r>
      <t>8.</t>
    </r>
    <r>
      <rPr>
        <sz val="10"/>
        <rFont val="Times New Roman"/>
        <family val="1"/>
        <charset val="204"/>
      </rPr>
      <t>      1 час игры в Киберспортивном клубе COLIZEUM</t>
    </r>
  </si>
  <si>
    <r>
      <t>9.</t>
    </r>
    <r>
      <rPr>
        <sz val="10"/>
        <rFont val="Times New Roman"/>
        <family val="1"/>
        <charset val="204"/>
      </rPr>
      <t>      Посещение фермы оленей для одного взрослого или ребенка (при покупке билета в Wonder Land)</t>
    </r>
  </si>
  <si>
    <r>
      <t xml:space="preserve">По купонной книге в предложение </t>
    </r>
    <r>
      <rPr>
        <b/>
        <sz val="10"/>
        <rFont val="Times New Roman"/>
        <family val="1"/>
        <charset val="204"/>
      </rPr>
      <t>«Яркие Весенние Каникулы»</t>
    </r>
    <r>
      <rPr>
        <sz val="10"/>
        <rFont val="Times New Roman"/>
        <family val="1"/>
        <charset val="204"/>
      </rPr>
      <t xml:space="preserve"> входят </t>
    </r>
    <r>
      <rPr>
        <i/>
        <sz val="10"/>
        <rFont val="Times New Roman"/>
        <family val="1"/>
        <charset val="204"/>
      </rPr>
      <t>бесплатно*</t>
    </r>
    <r>
      <rPr>
        <sz val="10"/>
        <rFont val="Times New Roman"/>
        <family val="1"/>
        <charset val="204"/>
      </rPr>
      <t>:</t>
    </r>
  </si>
  <si>
    <t>10.  Заточка канта или горячее нанесение парафина (на выбор) в ски-сервисе</t>
  </si>
  <si>
    <t>Специальный тариф "Яркие Весенние Каникулы"</t>
  </si>
  <si>
    <t>12.04.2021-30.04.2021 - 1100 рублей - взрослый 600 рублей - детский/ 12.04.2021-30.04.2021 - 1100  rubles - adult, 600 - child.</t>
  </si>
  <si>
    <t>11.01.2021-11.04.2021 - 1700 рублей - взрослый 950 рублей - детский/ 11.01.2021-11.04.2021 - 1700  rubles - adult, 950 - child.</t>
  </si>
  <si>
    <r>
      <t xml:space="preserve">Период продажи: </t>
    </r>
    <r>
      <rPr>
        <b/>
        <sz val="9"/>
        <rFont val="Times New Roman"/>
        <family val="1"/>
        <charset val="204"/>
      </rPr>
      <t>08.10.2020 - 28.04.2021</t>
    </r>
    <r>
      <rPr>
        <sz val="9"/>
        <rFont val="Times New Roman"/>
        <family val="1"/>
        <charset val="204"/>
      </rPr>
      <t xml:space="preserve">/ Period of sales: </t>
    </r>
    <r>
      <rPr>
        <b/>
        <sz val="9"/>
        <rFont val="Times New Roman"/>
        <family val="1"/>
        <charset val="204"/>
      </rPr>
      <t>08.10.2020 - 28.04.2021</t>
    </r>
  </si>
  <si>
    <r>
      <t>1 дневной спортивный ски-пасс в любой день размещения</t>
    </r>
    <r>
      <rPr>
        <b/>
        <i/>
        <sz val="9"/>
        <rFont val="Times New Roman"/>
        <family val="1"/>
        <charset val="204"/>
      </rPr>
      <t>*</t>
    </r>
    <r>
      <rPr>
        <b/>
        <sz val="9"/>
        <rFont val="Times New Roman"/>
        <family val="1"/>
        <charset val="204"/>
      </rPr>
      <t>/ 1 Ski-pass (sporty) per person per stay</t>
    </r>
    <r>
      <rPr>
        <b/>
        <i/>
        <sz val="9"/>
        <rFont val="Times New Roman"/>
        <family val="1"/>
        <charset val="204"/>
      </rPr>
      <t>*</t>
    </r>
  </si>
  <si>
    <t>06.10.2020-10.10.2020</t>
  </si>
  <si>
    <t>11.10.2020-14.10.2020</t>
  </si>
  <si>
    <t>15.10.2020-17.10.2020</t>
  </si>
  <si>
    <t>18.10.2020-07.11.2020</t>
  </si>
  <si>
    <t>08.11.2020-10.12.2020</t>
  </si>
  <si>
    <t>11.12.2020-17.12.2020</t>
  </si>
  <si>
    <t>18.12.2020-19.12.2020</t>
  </si>
  <si>
    <t>BAR - 10%</t>
  </si>
  <si>
    <r>
      <t>Минимальный период проживания: </t>
    </r>
    <r>
      <rPr>
        <b/>
        <sz val="8"/>
        <color rgb="FF000000"/>
        <rFont val="Verdana"/>
        <family val="2"/>
        <charset val="204"/>
      </rPr>
      <t>2 ночи</t>
    </r>
  </si>
  <si>
    <r>
      <t>Политика отмены</t>
    </r>
    <r>
      <rPr>
        <sz val="8"/>
        <color rgb="FF000000"/>
        <rFont val="Verdana"/>
        <family val="2"/>
        <charset val="204"/>
      </rPr>
      <t>: Бесплатная отмена бронирования возможна за сутки до заезда. В случае отмены бронирования позднее этого срока взимается оплата за одну ночь пребывания. </t>
    </r>
  </si>
  <si>
    <r>
      <rPr>
        <b/>
        <sz val="9"/>
        <color rgb="FF000000"/>
        <rFont val="Times New Roman"/>
        <family val="1"/>
        <charset val="204"/>
      </rPr>
      <t>В предложение «Горный Детокс» бесплатно входят услуги по купонной книге:</t>
    </r>
    <r>
      <rPr>
        <sz val="9"/>
        <color rgb="FF000000"/>
        <rFont val="Times New Roman"/>
        <family val="1"/>
        <charset val="204"/>
      </rPr>
      <t xml:space="preserve">
- Фитнес-тренировки по йоге и стретчингу по расписанию в купонной книге;
- Зарядки/тренировки и лекции/практики от команды проекта «Звёздный десант»;
- Получение прогулочных билетов «Панорама Красной Поляны»;
- Групповая тренировка с элементами йоги и стретчинга в Soul SPA Marriott;
- Групповая тренировка по стретчингу или пилатесу в Rixos Royal SPA;
- Бесплатный час проката городского велосипеда.
</t>
    </r>
    <r>
      <rPr>
        <b/>
        <sz val="9"/>
        <color rgb="FF000000"/>
        <rFont val="Times New Roman"/>
        <family val="1"/>
        <charset val="204"/>
      </rPr>
      <t>А также купонная книга предоставляет дополнительные скидки на многочисленные платные активности Курорта.</t>
    </r>
    <r>
      <rPr>
        <sz val="9"/>
        <color rgb="FF000000"/>
        <rFont val="Times New Roman"/>
        <family val="1"/>
        <charset val="204"/>
      </rPr>
      <t xml:space="preserve">
</t>
    </r>
    <r>
      <rPr>
        <b/>
        <sz val="9"/>
        <color rgb="FF000000"/>
        <rFont val="Times New Roman"/>
        <family val="1"/>
        <charset val="204"/>
      </rPr>
      <t/>
    </r>
  </si>
  <si>
    <t xml:space="preserve">*Обед и ужин по детокс-меню можно приобрести дополнительно (услуга добавляется на этапе бронирования номера). 
При размещении с детьми обеды, ужины и услуги отеля оплачиваются дополнительно.
</t>
  </si>
  <si>
    <t>Дополнительно единоразово оплачивается прогулочный билет 1400 руб. за взрослого гостя, 600 руб за ребенка от 7 до 12 лет.</t>
  </si>
  <si>
    <t>стоимость пакета обед+ужин = 2500р./человека - начисляется при желании гостя питания по меню Детокс</t>
  </si>
  <si>
    <t>Netto RATES 20%</t>
  </si>
  <si>
    <t>Netto RATES</t>
  </si>
  <si>
    <t>Netto RATES 15%</t>
  </si>
  <si>
    <r>
      <rPr>
        <b/>
        <sz val="9"/>
        <rFont val="Times New Roman"/>
        <family val="1"/>
        <charset val="204"/>
      </rPr>
      <t>Период продажи</t>
    </r>
    <r>
      <rPr>
        <sz val="9"/>
        <rFont val="Times New Roman"/>
        <family val="1"/>
        <charset val="204"/>
      </rPr>
      <t xml:space="preserve">: </t>
    </r>
    <r>
      <rPr>
        <b/>
        <sz val="9"/>
        <rFont val="Times New Roman"/>
        <family val="1"/>
        <charset val="204"/>
      </rPr>
      <t>18.03.2021 - 28.04.2021</t>
    </r>
    <r>
      <rPr>
        <sz val="9"/>
        <rFont val="Times New Roman"/>
        <family val="1"/>
        <charset val="204"/>
      </rPr>
      <t xml:space="preserve">/ Period of sales: </t>
    </r>
    <r>
      <rPr>
        <b/>
        <sz val="9"/>
        <rFont val="Times New Roman"/>
        <family val="1"/>
        <charset val="204"/>
      </rPr>
      <t>18.03.2021 - 28.04.2021</t>
    </r>
  </si>
  <si>
    <r>
      <rPr>
        <b/>
        <sz val="9"/>
        <rFont val="Times New Roman"/>
        <family val="1"/>
        <charset val="204"/>
      </rPr>
      <t>Период проживания</t>
    </r>
    <r>
      <rPr>
        <sz val="9"/>
        <rFont val="Times New Roman"/>
        <family val="1"/>
        <charset val="204"/>
      </rPr>
      <t xml:space="preserve">: </t>
    </r>
    <r>
      <rPr>
        <b/>
        <sz val="9"/>
        <rFont val="Times New Roman"/>
        <family val="1"/>
        <charset val="204"/>
      </rPr>
      <t>01.04.2021 - 30.04.2021</t>
    </r>
    <r>
      <rPr>
        <sz val="9"/>
        <rFont val="Times New Roman"/>
        <family val="1"/>
        <charset val="204"/>
      </rPr>
      <t xml:space="preserve">​/ Period of stay: </t>
    </r>
    <r>
      <rPr>
        <b/>
        <sz val="9"/>
        <rFont val="Times New Roman"/>
        <family val="1"/>
        <charset val="204"/>
      </rPr>
      <t>01.04.2021 - 30.04.2021</t>
    </r>
  </si>
  <si>
    <t>Купонная книга выдается при заселении из расчета: 1 номер = 1 книга.</t>
  </si>
  <si>
    <r>
      <t>Политика отмены: </t>
    </r>
    <r>
      <rPr>
        <sz val="8"/>
        <color rgb="FF000000"/>
        <rFont val="Verdana"/>
        <family val="2"/>
        <charset val="204"/>
      </rPr>
      <t>Бесплатная отмена бронирования возможна за сутки до заезда. В случае отмены бронирования позднее этого срока взимается оплата за одну ночь пребывания. </t>
    </r>
  </si>
  <si>
    <t>Бесплатное размещение 2 детей возрастом до 12 лет, включая завтрак и посещение СПА</t>
  </si>
  <si>
    <r>
      <t xml:space="preserve">Период проживания: </t>
    </r>
    <r>
      <rPr>
        <b/>
        <sz val="9"/>
        <rFont val="Times New Roman"/>
        <family val="1"/>
        <charset val="204"/>
      </rPr>
      <t>20.12.2020 - 30.04.2021</t>
    </r>
    <r>
      <rPr>
        <sz val="9"/>
        <rFont val="Times New Roman"/>
        <family val="1"/>
        <charset val="204"/>
      </rPr>
      <t xml:space="preserve">​/ Period of stay: </t>
    </r>
    <r>
      <rPr>
        <b/>
        <sz val="9"/>
        <rFont val="Times New Roman"/>
        <family val="1"/>
        <charset val="204"/>
      </rPr>
      <t>20.12.2020 - 30.04.2021</t>
    </r>
  </si>
  <si>
    <t>NETTO RATES 15%</t>
  </si>
  <si>
    <t>BAR -10%</t>
  </si>
  <si>
    <t>NETTO RATES</t>
  </si>
  <si>
    <t>Тариф "Раннее бронирование"</t>
  </si>
  <si>
    <r>
      <t xml:space="preserve">Мин срок бронирования до заезда: </t>
    </r>
    <r>
      <rPr>
        <b/>
        <sz val="9"/>
        <color theme="1"/>
        <rFont val="Times New Roman"/>
        <family val="1"/>
        <charset val="204"/>
      </rPr>
      <t>14</t>
    </r>
    <r>
      <rPr>
        <sz val="9"/>
        <color theme="1"/>
        <rFont val="Times New Roman"/>
        <family val="1"/>
        <charset val="204"/>
      </rPr>
      <t xml:space="preserve"> </t>
    </r>
    <r>
      <rPr>
        <sz val="9"/>
        <color indexed="8"/>
        <rFont val="Times New Roman"/>
        <family val="1"/>
        <charset val="204"/>
      </rPr>
      <t xml:space="preserve">дней/ Min. Booking period before arrival: </t>
    </r>
    <r>
      <rPr>
        <b/>
        <sz val="9"/>
        <color indexed="8"/>
        <rFont val="Times New Roman"/>
        <family val="1"/>
        <charset val="204"/>
      </rPr>
      <t>14</t>
    </r>
    <r>
      <rPr>
        <sz val="9"/>
        <color indexed="8"/>
        <rFont val="Times New Roman"/>
        <family val="1"/>
        <charset val="204"/>
      </rPr>
      <t xml:space="preserve"> days.</t>
    </r>
  </si>
  <si>
    <r>
      <t xml:space="preserve">Период продажи: </t>
    </r>
    <r>
      <rPr>
        <b/>
        <sz val="9"/>
        <rFont val="Times New Roman"/>
        <family val="1"/>
        <charset val="204"/>
      </rPr>
      <t>с 05.08.2021 - 21.11.2021​</t>
    </r>
    <r>
      <rPr>
        <sz val="9"/>
        <rFont val="Times New Roman"/>
        <family val="1"/>
        <charset val="204"/>
      </rPr>
      <t xml:space="preserve">/ Period of sales: </t>
    </r>
    <r>
      <rPr>
        <b/>
        <sz val="9"/>
        <rFont val="Times New Roman"/>
        <family val="1"/>
        <charset val="204"/>
      </rPr>
      <t>с 05.08.2021 - 21.11.2021​</t>
    </r>
  </si>
  <si>
    <r>
      <t xml:space="preserve">Период проживания: </t>
    </r>
    <r>
      <rPr>
        <b/>
        <sz val="9"/>
        <rFont val="Times New Roman"/>
        <family val="1"/>
        <charset val="204"/>
      </rPr>
      <t xml:space="preserve">с 01.10.2021 - 22.11.202​1 </t>
    </r>
    <r>
      <rPr>
        <sz val="9"/>
        <rFont val="Times New Roman"/>
        <family val="1"/>
        <charset val="204"/>
      </rPr>
      <t xml:space="preserve">/ Period of stay: </t>
    </r>
    <r>
      <rPr>
        <b/>
        <sz val="9"/>
        <rFont val="Times New Roman"/>
        <family val="1"/>
        <charset val="204"/>
      </rPr>
      <t>с 01.10.2021 - 22.11.202​1</t>
    </r>
  </si>
  <si>
    <r>
      <t xml:space="preserve">По купонной книге в предложение </t>
    </r>
    <r>
      <rPr>
        <b/>
        <sz val="10"/>
        <rFont val="Times New Roman"/>
        <family val="1"/>
        <charset val="204"/>
      </rPr>
      <t>«Яркие Осенние Каникулы»</t>
    </r>
    <r>
      <rPr>
        <sz val="10"/>
        <rFont val="Times New Roman"/>
        <family val="1"/>
        <charset val="204"/>
      </rPr>
      <t xml:space="preserve"> входят </t>
    </r>
    <r>
      <rPr>
        <i/>
        <sz val="10"/>
        <rFont val="Times New Roman"/>
        <family val="1"/>
        <charset val="204"/>
      </rPr>
      <t>бесплатно*</t>
    </r>
    <r>
      <rPr>
        <sz val="10"/>
        <rFont val="Times New Roman"/>
        <family val="1"/>
        <charset val="204"/>
      </rPr>
      <t>:</t>
    </r>
  </si>
  <si>
    <r>
      <t>*</t>
    </r>
    <r>
      <rPr>
        <sz val="8"/>
        <color rgb="FF000000"/>
        <rFont val="Verdana"/>
        <family val="2"/>
        <charset val="204"/>
      </rPr>
      <t> </t>
    </r>
    <r>
      <rPr>
        <u/>
        <sz val="8"/>
        <color rgb="FF000000"/>
        <rFont val="Verdana"/>
        <family val="2"/>
        <charset val="204"/>
      </rPr>
      <t>Услуги и бонусы предложения действуют только в период проживания и предоставляются однократно, согласно условиям в купонной книге.</t>
    </r>
  </si>
  <si>
    <t xml:space="preserve">OPEN RATES </t>
  </si>
  <si>
    <t>Специальный тариф "Осенние каникулы"</t>
  </si>
  <si>
    <t>Купонная книга с 10 бесплатными активностями и скидками на другие акции Курорта (на детей купонная книга приобретается отдельно на ресепшн отеля, стоимость 750 руб.) / Coupon book with 10 free activities and discounts on other activities of the Resort (for children coupon book is purchased separately at the hotel reception, the cost of 750 rubles)</t>
  </si>
  <si>
    <t>Бесплатное размещение 2 детей возрастом до 12 лет, включая завтрак и доп.место / Free accommodation for 2 children under 12 years old, including breakfast and extra bed</t>
  </si>
  <si>
    <t>Купонная книга выдается при заселении из расчета: 1 номер = 1 книга / Coupon book is issued at check-in at the rate: 1 room = 1 book.</t>
  </si>
  <si>
    <r>
      <t>Предложение ограничено и не комбинируется с</t>
    </r>
    <r>
      <rPr>
        <i/>
        <sz val="8"/>
        <color rgb="FF000000"/>
        <rFont val="Verdana"/>
        <family val="2"/>
        <charset val="204"/>
      </rPr>
      <t> </t>
    </r>
    <r>
      <rPr>
        <sz val="8"/>
        <color rgb="FF000000"/>
        <rFont val="Verdana"/>
        <family val="2"/>
        <charset val="204"/>
      </rPr>
      <t>другими действующими акциями отеля / The offer is limited and cannot be combined with other current hotel promotions.</t>
    </r>
  </si>
  <si>
    <t>Предоставление услуг может зависеть от погодных условий и работы канатных дорог. НАО «Красная поляна» оставляет за собой право изменять услуги в составе пакета / he services provided may depend on the weather conditions and the work of ropeways. NAO "Krasnaya Polyana" reserves the right to change the services in the package.</t>
  </si>
  <si>
    <t>9. Кормление северного оленя ягелем в парке приключений Wonder Land (1 пакетик ягеля на всех гостей)/ Feeding the reindeer with reindeer berries in the adventure park Wonder Land(1 package of lichen for all guests)</t>
  </si>
  <si>
    <t>1. Прогулочный билет "День в горах" для подъема к горным вершинам (действует на всех гостей) / Walking ticket "Day in the Mountains" for reaching the mountain peaks(valid for all guests);</t>
  </si>
  <si>
    <t>2. Обзорная групповая экскурсия по курорту с профессиональным гидом (действует на всех гостей)  /  Group tour of the resort with a professional guide(valid for all guests);</t>
  </si>
  <si>
    <t>3. Прохождение любого маршрута на выбор в Веревочном парке 900 (действует на всех гостей)  / Passing any route to the choice in the Rope Park 900(valid for all guests); </t>
  </si>
  <si>
    <t>5. Мастер-класс в группе по катанию на скейтбордах и роликах от Академии райдеров (действует на всех гостей) / Master class in skateboarding and rollerblading group from The Riders Academy(valid for all guests); </t>
  </si>
  <si>
    <t>7. Прокат роликов или скейтбордов на 1 час в Академии райдеров (действует на всех гостей)  / Rollerblade or skateboard rental for 1 hour at The Rider Academy(valid for all guests);</t>
  </si>
  <si>
    <t>6. Прокат городского велосипеда на 1 час (действует на 1 взрослого и 1 ребенка до 12 лет) / City bike rental for 1 hour (valid for 1 adult and 1 child under 12 years old);</t>
  </si>
  <si>
    <t>8. Катание на картодроме GoKart960  (действует на 1 взрослого и 1 ребенка от 4 лет)/ Riding at GoKart960 karting track(valid for 1 adult and 1 child from 4 years old);</t>
  </si>
  <si>
    <t>4. Экскурсия с фотографированием в Хаски-центре (действует на 1 ребенка от 5 до 14 лет. до 5 лет - бесплатно) / Excursion with photographing in the Husky Center(valid for 1 child from 5 to 14 years old. up to 5 years - free);</t>
  </si>
  <si>
    <t>10. Посещение аттракциона "Богатырские гонки" в Олимпийском Парке (действует на 1 гостя ростом от 110 см) / Visiting "Bogatyr Races" attraction at the Olympic Park(valid for 1 guest with a height of 110 cm).</t>
  </si>
  <si>
    <r>
      <t xml:space="preserve">Дополнительно ЕДИНОРАЗОВО добавляется стоимость купонной книги для каждого взрослого и ребенка, стоимость - 1200 взрослый / 750 детский. При размещении дополнительных гостей, также ЕДИНОРАЗОВО добавляется стоимость купонной книжки на каждого гостя - 1200 взрослый/750 детский. </t>
    </r>
    <r>
      <rPr>
        <b/>
        <sz val="11"/>
        <color rgb="FFFF0000"/>
        <rFont val="Calibri"/>
        <family val="2"/>
        <charset val="204"/>
      </rPr>
      <t>Стоимость купонных книг на всех взрослых и детей просим сразу добавлять в заявку</t>
    </r>
  </si>
  <si>
    <t>Желтым цветом выделены изменения периодов / стоимости / информации номеров, прошу проверить.</t>
  </si>
  <si>
    <t>NETTO RATES  FIT15</t>
  </si>
  <si>
    <r>
      <t xml:space="preserve"> Мин срок бронирования до заезда: </t>
    </r>
    <r>
      <rPr>
        <b/>
        <sz val="9"/>
        <color theme="1"/>
        <rFont val="Times New Roman"/>
        <family val="1"/>
        <charset val="204"/>
      </rPr>
      <t xml:space="preserve">7 </t>
    </r>
    <r>
      <rPr>
        <sz val="9"/>
        <color theme="1"/>
        <rFont val="Times New Roman"/>
        <family val="1"/>
        <charset val="204"/>
      </rPr>
      <t>дней / Booking period before arrival: 7 days.</t>
    </r>
  </si>
  <si>
    <t>Делюкс с видом на горы / Deluxe Mountain View</t>
  </si>
  <si>
    <t>Люкс/ Suite</t>
  </si>
  <si>
    <t>Представительский люкс с видом на горы / Executive Suite Mountain View</t>
  </si>
  <si>
    <t xml:space="preserve">Апартаменты с одной спальней / 1 Bedroom Apartments </t>
  </si>
  <si>
    <t xml:space="preserve">Улучшенные апартаменты с одной спальней / 1 Bedroom Superior Apartments </t>
  </si>
  <si>
    <t xml:space="preserve">Апартаменты с двумя спальнями / 2 Bedroom Apartments </t>
  </si>
  <si>
    <t xml:space="preserve">Улучшенные апартаменты с двумя спальнями / 2 Bedroom Superior Apartments </t>
  </si>
  <si>
    <t xml:space="preserve">Апартаменты с тремя спальнями / 3 Bedroom Apartments </t>
  </si>
  <si>
    <t xml:space="preserve">Апартаменты с четырьмя  спальнями / 4 Bedroom Apartments </t>
  </si>
  <si>
    <t>Пентхаус с тремя спальнями / Penthouse 3 bedrooms</t>
  </si>
  <si>
    <t>NETTO RATES  +25 rub</t>
  </si>
  <si>
    <t>NETTO RATES 20%  +25 rub</t>
  </si>
  <si>
    <t>НДС, предусмотренный НК РФ / VAT provided for by the Tax Code of the Russian Federation</t>
  </si>
  <si>
    <t>OPEN RATE</t>
  </si>
  <si>
    <t>ски-пасс 1 гость</t>
  </si>
  <si>
    <t>ски-пасс 2 гостя</t>
  </si>
  <si>
    <t>Специальный тариф "Отдыхай и Катай"/  "Rest and Ski" special rates</t>
  </si>
  <si>
    <t xml:space="preserve">comission rate </t>
  </si>
  <si>
    <r>
      <rPr>
        <b/>
        <sz val="9"/>
        <color rgb="FFFF0000"/>
        <rFont val="Times New Roman"/>
        <family val="1"/>
        <charset val="204"/>
      </rPr>
      <t xml:space="preserve">NETTO </t>
    </r>
    <r>
      <rPr>
        <b/>
        <sz val="9"/>
        <rFont val="Times New Roman"/>
        <family val="1"/>
        <charset val="204"/>
      </rPr>
      <t>СТОИМОСТЬ СКИ-ПАССОВ</t>
    </r>
  </si>
  <si>
    <t xml:space="preserve"> доп место (взр) + ски-пасс</t>
  </si>
  <si>
    <r>
      <t xml:space="preserve"> NETTO RATES  FIT20  </t>
    </r>
    <r>
      <rPr>
        <b/>
        <sz val="9"/>
        <color rgb="FFFF0000"/>
        <rFont val="Times New Roman"/>
        <family val="1"/>
        <charset val="204"/>
      </rPr>
      <t>БЕЗ СКИ-ПАССОВ</t>
    </r>
  </si>
  <si>
    <r>
      <t xml:space="preserve"> NETTO RATES  FIT20  </t>
    </r>
    <r>
      <rPr>
        <b/>
        <sz val="9"/>
        <color rgb="FFFF0000"/>
        <rFont val="Times New Roman"/>
        <family val="1"/>
        <charset val="204"/>
      </rPr>
      <t>+ 25 руб</t>
    </r>
  </si>
  <si>
    <t xml:space="preserve">Тариф "Раннее бронирование" comiss rate </t>
  </si>
  <si>
    <r>
      <t xml:space="preserve">На период c </t>
    </r>
    <r>
      <rPr>
        <b/>
        <sz val="9"/>
        <rFont val="Times New Roman"/>
        <family val="1"/>
        <charset val="204"/>
      </rPr>
      <t>09.01.23 - 31.03.23</t>
    </r>
    <r>
      <rPr>
        <sz val="9"/>
        <rFont val="Times New Roman"/>
        <family val="1"/>
        <charset val="204"/>
      </rPr>
      <t xml:space="preserve">– бронирование может быть отменено без штрафных санкций за 24 часа до заезда. Отмена после указанного времени – штраф в размере стоимости первой ночи проживания. 
</t>
    </r>
    <r>
      <rPr>
        <sz val="9"/>
        <rFont val="Times New Roman"/>
        <family val="1"/>
        <charset val="204"/>
      </rPr>
      <t xml:space="preserve">
For the period</t>
    </r>
    <r>
      <rPr>
        <b/>
        <sz val="9"/>
        <rFont val="Times New Roman"/>
        <family val="1"/>
        <charset val="204"/>
      </rPr>
      <t xml:space="preserve"> 09.01.23 - 31.03.23</t>
    </r>
    <r>
      <rPr>
        <sz val="9"/>
        <rFont val="Times New Roman"/>
        <family val="1"/>
        <charset val="204"/>
      </rPr>
      <t xml:space="preserve"> - the reservation can be cancel without penalty up to 24 hours before arrival. Cancellation after the specified time - a penalty - the cost of the first night of stay.   
</t>
    </r>
    <r>
      <rPr>
        <sz val="9"/>
        <rFont val="Times New Roman"/>
        <family val="1"/>
        <charset val="204"/>
      </rPr>
      <t xml:space="preserve">
</t>
    </r>
  </si>
  <si>
    <r>
      <t xml:space="preserve">NETTO RATES  FIT15 </t>
    </r>
    <r>
      <rPr>
        <b/>
        <sz val="9"/>
        <color rgb="FFFF0000"/>
        <rFont val="Times New Roman"/>
        <family val="1"/>
        <charset val="204"/>
      </rPr>
      <t xml:space="preserve">   </t>
    </r>
  </si>
  <si>
    <t>NETTO RATES 18%</t>
  </si>
  <si>
    <t>NETTO RATES  FIT20</t>
  </si>
  <si>
    <t>Бесплатное размещение 2 детей возрастом до 12 лет, включая завтрак и дополнительное место</t>
  </si>
  <si>
    <r>
      <t>1 прогулочный ски-пасс в любой день размещения</t>
    </r>
    <r>
      <rPr>
        <i/>
        <sz val="9"/>
        <rFont val="Times New Roman"/>
        <family val="1"/>
        <charset val="204"/>
      </rPr>
      <t>*</t>
    </r>
    <r>
      <rPr>
        <sz val="9"/>
        <rFont val="Times New Roman"/>
        <family val="1"/>
        <charset val="204"/>
      </rPr>
      <t>/ 1 ski-pass per person per stay</t>
    </r>
    <r>
      <rPr>
        <i/>
        <sz val="9"/>
        <rFont val="Times New Roman"/>
        <family val="1"/>
        <charset val="204"/>
      </rPr>
      <t>*</t>
    </r>
  </si>
  <si>
    <t>Тарифы на дополнительные прогулочные ски-пассы (для доп. мест)/ Rates for additional ski passes (for extra beds):</t>
  </si>
  <si>
    <t>действует для всех гостей, проживающих в номере</t>
  </si>
  <si>
    <t>for all guests staying in the room</t>
  </si>
  <si>
    <t>NETTO RATES  FIT20 +25 rub</t>
  </si>
  <si>
    <t>comission rate</t>
  </si>
  <si>
    <t>для всех гостей в номере</t>
  </si>
  <si>
    <t>for all guests in the room</t>
  </si>
  <si>
    <t>для всех гостей в номере 3+</t>
  </si>
  <si>
    <t>for all guests in room 3+</t>
  </si>
  <si>
    <t>NETTO RATES 18%  +25 rub</t>
  </si>
  <si>
    <t>Специальный тариф "Stay&amp;Get 4=3"/  "Stay&amp;Get 4=3" special rates</t>
  </si>
  <si>
    <r>
      <t xml:space="preserve"> Минимальный срок проживания: </t>
    </r>
    <r>
      <rPr>
        <b/>
        <sz val="9"/>
        <color rgb="FFFF0000"/>
        <rFont val="Times New Roman"/>
        <family val="1"/>
        <charset val="204"/>
      </rPr>
      <t>4 дня / min stay - 4 days.</t>
    </r>
  </si>
  <si>
    <r>
      <t xml:space="preserve"> Максимальный срок проживания:</t>
    </r>
    <r>
      <rPr>
        <b/>
        <sz val="9"/>
        <color rgb="FFFF0000"/>
        <rFont val="Times New Roman"/>
        <family val="1"/>
        <charset val="204"/>
      </rPr>
      <t xml:space="preserve"> 4 дня / min stay - 4 days.</t>
    </r>
  </si>
  <si>
    <t>NETTO RATES 25%</t>
  </si>
  <si>
    <r>
      <t xml:space="preserve">Бронирование может быть отменено без штрафных санкций за </t>
    </r>
    <r>
      <rPr>
        <b/>
        <sz val="9"/>
        <color theme="1"/>
        <rFont val="Times New Roman"/>
        <family val="1"/>
        <charset val="204"/>
      </rPr>
      <t>24</t>
    </r>
    <r>
      <rPr>
        <sz val="9"/>
        <color theme="1"/>
        <rFont val="Times New Roman"/>
        <family val="1"/>
        <charset val="204"/>
      </rPr>
      <t xml:space="preserve"> часа до заезда. Отмена после указанного времени – штраф в размере стоимости первой ночи проживания. The reservation can be canceled without penalty up to </t>
    </r>
    <r>
      <rPr>
        <b/>
        <sz val="9"/>
        <color theme="1"/>
        <rFont val="Times New Roman"/>
        <family val="1"/>
        <charset val="204"/>
      </rPr>
      <t>24</t>
    </r>
    <r>
      <rPr>
        <sz val="9"/>
        <color theme="1"/>
        <rFont val="Times New Roman"/>
        <family val="1"/>
        <charset val="204"/>
      </rPr>
      <t xml:space="preserve"> hours before arrival. Cancellation after the specified time - a penalty - the cost of the first night of stay. </t>
    </r>
  </si>
  <si>
    <r>
      <t>Период продажи:</t>
    </r>
    <r>
      <rPr>
        <b/>
        <sz val="9"/>
        <rFont val="Times New Roman"/>
        <family val="1"/>
        <charset val="204"/>
      </rPr>
      <t xml:space="preserve"> 15.03.2023 - 30.04.2023</t>
    </r>
    <r>
      <rPr>
        <sz val="9"/>
        <rFont val="Times New Roman"/>
        <family val="1"/>
        <charset val="204"/>
      </rPr>
      <t xml:space="preserve">/ Period of sales: </t>
    </r>
    <r>
      <rPr>
        <b/>
        <sz val="9"/>
        <rFont val="Times New Roman"/>
        <family val="1"/>
        <charset val="204"/>
      </rPr>
      <t>15.03.2023 - 30.04.2023</t>
    </r>
  </si>
  <si>
    <r>
      <t>Период проживания:</t>
    </r>
    <r>
      <rPr>
        <b/>
        <sz val="9"/>
        <rFont val="Times New Roman"/>
        <family val="1"/>
        <charset val="204"/>
      </rPr>
      <t xml:space="preserve"> 01.04.2023 - 30.04.2023/</t>
    </r>
    <r>
      <rPr>
        <sz val="9"/>
        <rFont val="Times New Roman"/>
        <family val="1"/>
        <charset val="204"/>
      </rPr>
      <t xml:space="preserve"> Period of stay: </t>
    </r>
    <r>
      <rPr>
        <b/>
        <sz val="9"/>
        <rFont val="Times New Roman"/>
        <family val="1"/>
        <charset val="204"/>
      </rPr>
      <t>01.04.2023 - 30.04.2023</t>
    </r>
  </si>
  <si>
    <t>COMISSION RATE 12%</t>
  </si>
  <si>
    <t>Специальный тариф "Зарядись энергией гор"/ "Energy of the mountains" special rates</t>
  </si>
  <si>
    <r>
      <t xml:space="preserve">Дополнительно ЕДИНОРАЗОВО в стоимость заявки добавляются прогулочные ски-пассы  для каждого взрослого, стоимость - 1650 руб. При размещении дополнительных гостей, также ЕДИНОРАЗОВО добавляются в стоимость заявки прогулочные ски-пассы на каждого гостя - 1650 руб (взрослый). Стоимость прогулочных ски-пассов на всех взрослых просим сразу добавлять в заявку. </t>
    </r>
    <r>
      <rPr>
        <b/>
        <u/>
        <sz val="10"/>
        <rFont val="Times New Roman"/>
        <family val="1"/>
        <charset val="204"/>
      </rPr>
      <t>Ски-пассы для детей предоставляются бесплатно.</t>
    </r>
    <r>
      <rPr>
        <sz val="9"/>
        <rFont val="Times New Roman"/>
        <family val="1"/>
        <charset val="204"/>
      </rPr>
      <t xml:space="preserve"> / Extra pay for ski-passes per every adult at once. Cost  - 1650 rub (per adult).  The cost of the ski-passes for each guest (at extra bed) is also added - 1650 rub (per adult). Please, add the cost of ski-passes for all adult to the application immediately. </t>
    </r>
    <r>
      <rPr>
        <b/>
        <u/>
        <sz val="10"/>
        <rFont val="Times New Roman"/>
        <family val="1"/>
        <charset val="204"/>
      </rPr>
      <t>Ski passes for children are provided free of charge.</t>
    </r>
  </si>
  <si>
    <r>
      <t>Период бронирования:</t>
    </r>
    <r>
      <rPr>
        <b/>
        <sz val="9"/>
        <rFont val="Times New Roman"/>
        <family val="1"/>
        <charset val="204"/>
      </rPr>
      <t xml:space="preserve"> 20.03.2023 - 30.09.2023</t>
    </r>
    <r>
      <rPr>
        <sz val="9"/>
        <rFont val="Times New Roman"/>
        <family val="1"/>
        <charset val="204"/>
      </rPr>
      <t>/ Period of sales:</t>
    </r>
    <r>
      <rPr>
        <b/>
        <sz val="9"/>
        <rFont val="Times New Roman"/>
        <family val="1"/>
        <charset val="204"/>
      </rPr>
      <t xml:space="preserve"> 20.03.2023 - 30.09.2023</t>
    </r>
  </si>
  <si>
    <r>
      <t>Период проживания:</t>
    </r>
    <r>
      <rPr>
        <b/>
        <sz val="9"/>
        <rFont val="Times New Roman"/>
        <family val="1"/>
        <charset val="204"/>
      </rPr>
      <t xml:space="preserve"> 01.06.2023 - 30.09.2023</t>
    </r>
    <r>
      <rPr>
        <sz val="9"/>
        <rFont val="Times New Roman"/>
        <family val="1"/>
        <charset val="204"/>
      </rPr>
      <t xml:space="preserve">​/ Period of stay: </t>
    </r>
    <r>
      <rPr>
        <b/>
        <sz val="9"/>
        <rFont val="Times New Roman"/>
        <family val="1"/>
        <charset val="204"/>
      </rPr>
      <t xml:space="preserve"> 01.06.2023 - 30.09.2023​</t>
    </r>
  </si>
  <si>
    <t>1650 рублей - взрослый/ 1650 rub - adult</t>
  </si>
  <si>
    <r>
      <t xml:space="preserve">По купонной книге в предложение </t>
    </r>
    <r>
      <rPr>
        <b/>
        <sz val="10"/>
        <rFont val="Times New Roman"/>
        <family val="1"/>
        <charset val="204"/>
      </rPr>
      <t>«зарядись энергией гор» входят </t>
    </r>
    <r>
      <rPr>
        <b/>
        <i/>
        <sz val="10"/>
        <rFont val="Times New Roman"/>
        <family val="1"/>
        <charset val="204"/>
      </rPr>
      <t>бесплатно*</t>
    </r>
    <r>
      <rPr>
        <b/>
        <sz val="10"/>
        <rFont val="Times New Roman"/>
        <family val="1"/>
        <charset val="204"/>
      </rPr>
      <t>:</t>
    </r>
  </si>
  <si>
    <t>1.  Прогулочные билеты на подъёмники «Водопад Поликаря»</t>
  </si>
  <si>
    <t>для всех гостей в номере, дети до 7 лет бесплатно</t>
  </si>
  <si>
    <t>2. Трансфер на побережье Чёрного моря</t>
  </si>
  <si>
    <t>3. Маршрут Верёвочного парка на выбор</t>
  </si>
  <si>
    <t>для всех гостей в номере 4+</t>
  </si>
  <si>
    <t>4. Восхождение на Чёрную Пирамиду</t>
  </si>
  <si>
    <t>для всех гостей в номере 10+</t>
  </si>
  <si>
    <t>5. Открытка-сувенир для отправки с вершины Чёрная Пирамида</t>
  </si>
  <si>
    <t>1 открытка</t>
  </si>
  <si>
    <t xml:space="preserve">6. Прокат городского велосипеда на 1 час </t>
  </si>
  <si>
    <t>для одного взрослого и одного ребёнка 3 – 12 лет</t>
  </si>
  <si>
    <t xml:space="preserve">7. Прокат беговелов на 1 час </t>
  </si>
  <si>
    <t>для всех гостей в номере 2 – 5 лет</t>
  </si>
  <si>
    <t>8. VR-экскурсия по курорту</t>
  </si>
  <si>
    <t>для всех гостей в номере 5+</t>
  </si>
  <si>
    <t>9. Мастер-класс по катанию на скейтбордах и роликах</t>
  </si>
  <si>
    <t>10. Открытый урок по маунтинбайку</t>
  </si>
  <si>
    <t>для всех гостей в номере 14+</t>
  </si>
  <si>
    <t>According to the coupon book, the "Energy of the mountains"  offer includes free*:</t>
  </si>
  <si>
    <t>1. Walking tickets to the lifts "Waterfall Polikarya"</t>
  </si>
  <si>
    <t>for all guests in the room, children under 7 free of charge</t>
  </si>
  <si>
    <t>2. Transfer to the Black Sea coast</t>
  </si>
  <si>
    <t>3. Route of the Rope Park to choose from</t>
  </si>
  <si>
    <t>for all guests in the room 4+</t>
  </si>
  <si>
    <t>4. Climbing the Black Pyramid</t>
  </si>
  <si>
    <t>for all guests in the room 10+</t>
  </si>
  <si>
    <t>5. Postcard-souvenir to send from the top of the Black Pyramid</t>
  </si>
  <si>
    <t>1 postcard</t>
  </si>
  <si>
    <t>6. City bike rental for 1 hour</t>
  </si>
  <si>
    <t>for one adult and one child 3-12 years old</t>
  </si>
  <si>
    <t>7. Balance bike rental for 1 hour</t>
  </si>
  <si>
    <t>for all guests in the room 5+</t>
  </si>
  <si>
    <t>9. Master class on skateboarding and rollerblading</t>
  </si>
  <si>
    <t>10. Open mountain bike lesson</t>
  </si>
  <si>
    <t>for all guests in the room 14+</t>
  </si>
  <si>
    <t>8.VR tour of the resort</t>
  </si>
  <si>
    <r>
      <t xml:space="preserve">В тарифе добавлена стоимость ски-пасса для каждого взрослого ЕЖЕДНЕВНО (стоимость по периодам указана в описании). 
При размещении дополнительных гостей, также ЕЖЕДНЕВНО добавляется стоимость ски-пасса на каждого взрослого гостя(стоимость по периодам указана в описании). </t>
    </r>
    <r>
      <rPr>
        <b/>
        <sz val="9"/>
        <color rgb="FFFF0000"/>
        <rFont val="Times New Roman"/>
        <family val="1"/>
        <charset val="204"/>
      </rPr>
      <t>С</t>
    </r>
    <r>
      <rPr>
        <b/>
        <sz val="10"/>
        <color rgb="FFFF0000"/>
        <rFont val="Calibri"/>
        <family val="2"/>
        <charset val="204"/>
      </rPr>
      <t xml:space="preserve">ки-пассы на детей гости приобретают на месте при заселении.  
</t>
    </r>
    <r>
      <rPr>
        <b/>
        <sz val="10"/>
        <rFont val="Calibri"/>
        <family val="2"/>
        <charset val="204"/>
      </rPr>
      <t>Special rates adds the cost of a ski pass for each adult DAILY (the cost by periods is indicated in the description).
When placing additional guests, the cost of a ski pass is also added DAILY for each adult guest (the cost by periods is indicated in the description). Guests purchase ski passes for children at the reception upon check-in.</t>
    </r>
  </si>
  <si>
    <r>
      <rPr>
        <b/>
        <i/>
        <sz val="9"/>
        <rFont val="Times New Roman"/>
        <family val="1"/>
        <charset val="204"/>
      </rPr>
      <t>*</t>
    </r>
    <r>
      <rPr>
        <i/>
        <sz val="9"/>
        <rFont val="Times New Roman"/>
        <family val="1"/>
        <charset val="204"/>
      </rPr>
      <t xml:space="preserve"> Выдача ски-пассов на стойке регистрации в отеле при заселении. Возврат денежных средств за неиспользованные ски-пассы не производится. В тарифе добавлена стоимость ски-пасса для каждого взрослого. </t>
    </r>
    <r>
      <rPr>
        <b/>
        <i/>
        <sz val="9"/>
        <color rgb="FFFF0000"/>
        <rFont val="Times New Roman"/>
        <family val="1"/>
        <charset val="204"/>
      </rPr>
      <t xml:space="preserve">При добавлении дополнительного взрослого гостя, необходимо добавлять в заявку стоимость взрослого ски-пасса. Ски-пассы на детей (7-12,99 лет) гости приобретают на месте при заселении. </t>
    </r>
    <r>
      <rPr>
        <i/>
        <sz val="9"/>
        <rFont val="Times New Roman"/>
        <family val="1"/>
        <charset val="204"/>
      </rPr>
      <t>Политика гарантии: Гарантия кредитной картой обязательна/  
* Issuance of ski passes at the hotel reception upon check-in. There is no refund for unused ski passes. The price includes the cost of a ski pass for each adult. When adding an additional adult guest, it is necessary to add the cost of an adult ski pass to the application. Guests purchase ski passes for children at the reception upon check-in. Guarantee policy: Credit card guarantee is required.</t>
    </r>
  </si>
  <si>
    <r>
      <t xml:space="preserve">Период бронирования: </t>
    </r>
    <r>
      <rPr>
        <b/>
        <sz val="9"/>
        <rFont val="Times New Roman"/>
        <family val="1"/>
        <charset val="204"/>
      </rPr>
      <t>15.09.2023 - 31.03.2024</t>
    </r>
    <r>
      <rPr>
        <sz val="9"/>
        <rFont val="Times New Roman"/>
        <family val="1"/>
        <charset val="204"/>
      </rPr>
      <t>/ Period of sales:</t>
    </r>
    <r>
      <rPr>
        <b/>
        <sz val="9"/>
        <rFont val="Times New Roman"/>
        <family val="1"/>
        <charset val="204"/>
      </rPr>
      <t xml:space="preserve"> 15.09.2023 - 31.03.2024</t>
    </r>
  </si>
  <si>
    <r>
      <rPr>
        <b/>
        <sz val="9"/>
        <color theme="1"/>
        <rFont val="Times New Roman"/>
        <family val="1"/>
        <charset val="204"/>
      </rPr>
      <t>09.01.2024-31.01.2024</t>
    </r>
    <r>
      <rPr>
        <sz val="9"/>
        <color theme="1"/>
        <rFont val="Times New Roman"/>
        <family val="1"/>
        <charset val="204"/>
      </rPr>
      <t xml:space="preserve"> , 11.03.2024 - 31.03.2024 - </t>
    </r>
    <r>
      <rPr>
        <b/>
        <sz val="9"/>
        <color theme="1"/>
        <rFont val="Times New Roman"/>
        <family val="1"/>
        <charset val="204"/>
      </rPr>
      <t>2700</t>
    </r>
    <r>
      <rPr>
        <sz val="9"/>
        <color theme="1"/>
        <rFont val="Times New Roman"/>
        <family val="1"/>
        <charset val="204"/>
      </rPr>
      <t xml:space="preserve"> рублей - взрослый, </t>
    </r>
    <r>
      <rPr>
        <b/>
        <sz val="9"/>
        <color theme="1"/>
        <rFont val="Times New Roman"/>
        <family val="1"/>
        <charset val="204"/>
      </rPr>
      <t>1700</t>
    </r>
    <r>
      <rPr>
        <sz val="9"/>
        <color theme="1"/>
        <rFont val="Times New Roman"/>
        <family val="1"/>
        <charset val="204"/>
      </rPr>
      <t xml:space="preserve"> рублей - детский/ 
</t>
    </r>
    <r>
      <rPr>
        <b/>
        <sz val="9"/>
        <color theme="1"/>
        <rFont val="Times New Roman"/>
        <family val="1"/>
        <charset val="204"/>
      </rPr>
      <t xml:space="preserve">09.01.2024-31.01.2024 , 11.03.2024 - 31.03.2024 - 2700 </t>
    </r>
    <r>
      <rPr>
        <sz val="9"/>
        <color theme="1"/>
        <rFont val="Times New Roman"/>
        <family val="1"/>
        <charset val="204"/>
      </rPr>
      <t xml:space="preserve">rubles - adult, </t>
    </r>
    <r>
      <rPr>
        <b/>
        <sz val="9"/>
        <color theme="1"/>
        <rFont val="Times New Roman"/>
        <family val="1"/>
        <charset val="204"/>
      </rPr>
      <t>1700</t>
    </r>
    <r>
      <rPr>
        <sz val="9"/>
        <color theme="1"/>
        <rFont val="Times New Roman"/>
        <family val="1"/>
        <charset val="204"/>
      </rPr>
      <t xml:space="preserve"> - child.</t>
    </r>
  </si>
  <si>
    <r>
      <rPr>
        <b/>
        <sz val="9"/>
        <color theme="1"/>
        <rFont val="Times New Roman"/>
        <family val="1"/>
        <charset val="204"/>
      </rPr>
      <t>01.02.2023-10.03.2023</t>
    </r>
    <r>
      <rPr>
        <sz val="9"/>
        <color theme="1"/>
        <rFont val="Times New Roman"/>
        <family val="1"/>
        <charset val="204"/>
      </rPr>
      <t xml:space="preserve"> - 350</t>
    </r>
    <r>
      <rPr>
        <b/>
        <sz val="9"/>
        <color theme="1"/>
        <rFont val="Times New Roman"/>
        <family val="1"/>
        <charset val="204"/>
      </rPr>
      <t>0</t>
    </r>
    <r>
      <rPr>
        <sz val="9"/>
        <color theme="1"/>
        <rFont val="Times New Roman"/>
        <family val="1"/>
        <charset val="204"/>
      </rPr>
      <t xml:space="preserve"> рублей - взрослый , 20</t>
    </r>
    <r>
      <rPr>
        <b/>
        <sz val="9"/>
        <color theme="1"/>
        <rFont val="Times New Roman"/>
        <family val="1"/>
        <charset val="204"/>
      </rPr>
      <t>00</t>
    </r>
    <r>
      <rPr>
        <sz val="9"/>
        <color theme="1"/>
        <rFont val="Times New Roman"/>
        <family val="1"/>
        <charset val="204"/>
      </rPr>
      <t xml:space="preserve"> рублей - детский/ 
</t>
    </r>
    <r>
      <rPr>
        <b/>
        <sz val="9"/>
        <color theme="1"/>
        <rFont val="Times New Roman"/>
        <family val="1"/>
        <charset val="204"/>
      </rPr>
      <t xml:space="preserve">01.02.2023-10.03.2023 - 3500 </t>
    </r>
    <r>
      <rPr>
        <sz val="9"/>
        <color theme="1"/>
        <rFont val="Times New Roman"/>
        <family val="1"/>
        <charset val="204"/>
      </rPr>
      <t>rubles - adult, 20</t>
    </r>
    <r>
      <rPr>
        <b/>
        <sz val="9"/>
        <color theme="1"/>
        <rFont val="Times New Roman"/>
        <family val="1"/>
        <charset val="204"/>
      </rPr>
      <t>00</t>
    </r>
    <r>
      <rPr>
        <sz val="9"/>
        <color theme="1"/>
        <rFont val="Times New Roman"/>
        <family val="1"/>
        <charset val="204"/>
      </rPr>
      <t xml:space="preserve"> - child.</t>
    </r>
  </si>
  <si>
    <t>4. Прокат городского велосипеда на 1 час</t>
  </si>
  <si>
    <t>4.City bike rental for 1 hour</t>
  </si>
  <si>
    <r>
      <rPr>
        <b/>
        <sz val="9"/>
        <color theme="1"/>
        <rFont val="Times New Roman"/>
        <family val="1"/>
        <charset val="204"/>
      </rPr>
      <t>01.12.2023-27.12.2023</t>
    </r>
    <r>
      <rPr>
        <sz val="9"/>
        <color theme="1"/>
        <rFont val="Times New Roman"/>
        <family val="1"/>
        <charset val="204"/>
      </rPr>
      <t xml:space="preserve"> - 250</t>
    </r>
    <r>
      <rPr>
        <b/>
        <sz val="9"/>
        <color theme="1"/>
        <rFont val="Times New Roman"/>
        <family val="1"/>
        <charset val="204"/>
      </rPr>
      <t>0</t>
    </r>
    <r>
      <rPr>
        <sz val="9"/>
        <color theme="1"/>
        <rFont val="Times New Roman"/>
        <family val="1"/>
        <charset val="204"/>
      </rPr>
      <t xml:space="preserve"> рублей - взрослый , </t>
    </r>
    <r>
      <rPr>
        <b/>
        <sz val="9"/>
        <color theme="1"/>
        <rFont val="Times New Roman"/>
        <family val="1"/>
        <charset val="204"/>
      </rPr>
      <t>1500</t>
    </r>
    <r>
      <rPr>
        <sz val="9"/>
        <color theme="1"/>
        <rFont val="Times New Roman"/>
        <family val="1"/>
        <charset val="204"/>
      </rPr>
      <t xml:space="preserve"> рублей - детский/ 
</t>
    </r>
    <r>
      <rPr>
        <b/>
        <sz val="9"/>
        <color theme="1"/>
        <rFont val="Times New Roman"/>
        <family val="1"/>
        <charset val="204"/>
      </rPr>
      <t xml:space="preserve">01.12.2023-27.12.2023 -  2500 </t>
    </r>
    <r>
      <rPr>
        <sz val="9"/>
        <color theme="1"/>
        <rFont val="Times New Roman"/>
        <family val="1"/>
        <charset val="204"/>
      </rPr>
      <t xml:space="preserve">rubles - adult, </t>
    </r>
    <r>
      <rPr>
        <b/>
        <sz val="9"/>
        <color theme="1"/>
        <rFont val="Times New Roman"/>
        <family val="1"/>
        <charset val="204"/>
      </rPr>
      <t>1500</t>
    </r>
    <r>
      <rPr>
        <sz val="9"/>
        <color theme="1"/>
        <rFont val="Times New Roman"/>
        <family val="1"/>
        <charset val="204"/>
      </rPr>
      <t xml:space="preserve"> - child.</t>
    </r>
  </si>
  <si>
    <r>
      <t xml:space="preserve"> На период</t>
    </r>
    <r>
      <rPr>
        <b/>
        <sz val="9"/>
        <rFont val="Times New Roman"/>
        <family val="1"/>
        <charset val="204"/>
      </rPr>
      <t xml:space="preserve">  09.01.24 - 30.09.24 </t>
    </r>
    <r>
      <rPr>
        <sz val="9"/>
        <rFont val="Times New Roman"/>
        <family val="1"/>
        <charset val="204"/>
      </rPr>
      <t xml:space="preserve">– бронирование может быть отменено без штрафных санкций за 24 часа до заезда. Отмена после указанного времени – штраф в размере стоимости первой ночи проживания. 
For the period </t>
    </r>
    <r>
      <rPr>
        <b/>
        <sz val="9"/>
        <rFont val="Times New Roman"/>
        <family val="1"/>
        <charset val="204"/>
      </rPr>
      <t xml:space="preserve">09.01.24 - 30.09.24 </t>
    </r>
    <r>
      <rPr>
        <sz val="9"/>
        <rFont val="Times New Roman"/>
        <family val="1"/>
        <charset val="204"/>
      </rPr>
      <t xml:space="preserve"> - the reservation can be cancel without penalty up to 24 hours before arrival. Cancellation after the specified time - a penalty - the cost of the first night of stay.   
</t>
    </r>
    <r>
      <rPr>
        <sz val="9"/>
        <rFont val="Times New Roman"/>
        <family val="1"/>
        <charset val="204"/>
      </rPr>
      <t xml:space="preserve">. </t>
    </r>
  </si>
  <si>
    <r>
      <t>Период проживания:</t>
    </r>
    <r>
      <rPr>
        <b/>
        <sz val="9"/>
        <rFont val="Times New Roman"/>
        <family val="1"/>
        <charset val="204"/>
      </rPr>
      <t xml:space="preserve">  09.01.2024 - 31.03.2024 </t>
    </r>
    <r>
      <rPr>
        <sz val="9"/>
        <rFont val="Times New Roman"/>
        <family val="1"/>
        <charset val="204"/>
      </rPr>
      <t xml:space="preserve">/ Period of stay: </t>
    </r>
    <r>
      <rPr>
        <b/>
        <sz val="9"/>
        <rFont val="Times New Roman"/>
        <family val="1"/>
        <charset val="204"/>
      </rPr>
      <t xml:space="preserve"> 09.01.2024 - 31.03.2024</t>
    </r>
  </si>
  <si>
    <r>
      <t xml:space="preserve">На период c </t>
    </r>
    <r>
      <rPr>
        <b/>
        <sz val="9"/>
        <rFont val="Times New Roman"/>
        <family val="1"/>
        <charset val="204"/>
      </rPr>
      <t xml:space="preserve">09.01.2024 - 31.03.2024 </t>
    </r>
    <r>
      <rPr>
        <sz val="9"/>
        <rFont val="Times New Roman"/>
        <family val="1"/>
        <charset val="204"/>
      </rPr>
      <t xml:space="preserve">– бронирование может быть отменено без штрафных санкций за 24 часа до заезда. Отмена после указанного времени – штраф в размере стоимости первой ночи проживания. 
For the period </t>
    </r>
    <r>
      <rPr>
        <b/>
        <sz val="9"/>
        <rFont val="Times New Roman"/>
        <family val="1"/>
        <charset val="204"/>
      </rPr>
      <t xml:space="preserve">09.01.2024 - 31.03.2024 </t>
    </r>
    <r>
      <rPr>
        <sz val="9"/>
        <rFont val="Times New Roman"/>
        <family val="1"/>
        <charset val="204"/>
      </rPr>
      <t xml:space="preserve"> - the reservation can be cancel without penalty up to 24 hours before arrival. Cancellation after the specified time - a penalty - the cost of the first night of stay.   
</t>
    </r>
  </si>
  <si>
    <r>
      <t xml:space="preserve"> NETTO RATES  FIT20+35  </t>
    </r>
    <r>
      <rPr>
        <b/>
        <sz val="9"/>
        <color rgb="FFFF0000"/>
        <rFont val="Times New Roman"/>
        <family val="1"/>
        <charset val="204"/>
      </rPr>
      <t>БЕЗ СКИ-ПАССОВ</t>
    </r>
  </si>
  <si>
    <t>NETTO RATES  FIT18</t>
  </si>
  <si>
    <r>
      <t xml:space="preserve">Дополнительно ЕДИНОРАЗОВО в стоимость заявки добавляются прогулочные ски-пассы  для каждого взрослого, стоимость - 2000 руб. При размещении дополнительных гостей, также ЕДИНОРАЗОВО добавляются в стоимость заявки прогулочные ски-пассы на каждого гостя - 2000 руб (взрослый). Стоимость прогулочных ски-пассов на всех взрослых просим сразу добавлять в заявку. </t>
    </r>
    <r>
      <rPr>
        <b/>
        <u/>
        <sz val="10"/>
        <rFont val="Times New Roman"/>
        <family val="1"/>
        <charset val="204"/>
      </rPr>
      <t>Ски-пассы для детей предоставляются бесплатно.</t>
    </r>
    <r>
      <rPr>
        <sz val="9"/>
        <rFont val="Times New Roman"/>
        <family val="1"/>
        <charset val="204"/>
      </rPr>
      <t xml:space="preserve"> / Extra pay for ski-passes per every adult at once. Cost  - 2000 rub (per adult).  The cost of the ski-passes for each guest (at extra bed) is also added - 2000 rub (per adult). Please, add the cost of ski-passes for all adult to the application immediately. </t>
    </r>
    <r>
      <rPr>
        <b/>
        <u/>
        <sz val="10"/>
        <rFont val="Times New Roman"/>
        <family val="1"/>
        <charset val="204"/>
      </rPr>
      <t>Ski passes for children are provided free of charge.</t>
    </r>
  </si>
  <si>
    <r>
      <t>Период бронирования: 13</t>
    </r>
    <r>
      <rPr>
        <b/>
        <sz val="9"/>
        <rFont val="Times New Roman"/>
        <family val="1"/>
        <charset val="204"/>
      </rPr>
      <t>.02.2024 - 30.05.2024</t>
    </r>
    <r>
      <rPr>
        <sz val="9"/>
        <rFont val="Times New Roman"/>
        <family val="1"/>
        <charset val="204"/>
      </rPr>
      <t>/ Period of sales:</t>
    </r>
    <r>
      <rPr>
        <b/>
        <sz val="9"/>
        <rFont val="Times New Roman"/>
        <family val="1"/>
        <charset val="204"/>
      </rPr>
      <t xml:space="preserve"> 13.02.2024 - 30.05.2024</t>
    </r>
  </si>
  <si>
    <r>
      <t>Период проживания:</t>
    </r>
    <r>
      <rPr>
        <b/>
        <sz val="9"/>
        <rFont val="Times New Roman"/>
        <family val="1"/>
        <charset val="204"/>
      </rPr>
      <t xml:space="preserve"> 22.03.2024 - 30.05.2024 </t>
    </r>
    <r>
      <rPr>
        <sz val="9"/>
        <rFont val="Times New Roman"/>
        <family val="1"/>
        <charset val="204"/>
      </rPr>
      <t xml:space="preserve">/ Period of stay: </t>
    </r>
    <r>
      <rPr>
        <b/>
        <sz val="9"/>
        <rFont val="Times New Roman"/>
        <family val="1"/>
        <charset val="204"/>
      </rPr>
      <t>22.03.2024 - 30.05.2024</t>
    </r>
  </si>
  <si>
    <t>2000 рублей - взрослый/ 2000 rub - adult</t>
  </si>
  <si>
    <t xml:space="preserve">1.  Прогулочные билеты "Панорама Красной Поляны" с посещением смотровой площадки 360° на Поляне 2200 </t>
  </si>
  <si>
    <t>2. Занятие на горных лыжах для детей в Академии райдеров 3 часа в группе от 3 до 6 человек</t>
  </si>
  <si>
    <t>для всех детей, проживающих в номере с 6-12 лет</t>
  </si>
  <si>
    <t>3. Прокат роликов и скейтбордов в Академии райдеров 1 час</t>
  </si>
  <si>
    <t>для всех гостей, 3+</t>
  </si>
  <si>
    <t xml:space="preserve">5. Посещение Леса Чудес и Фермы северных оленей для детей от 5 до 12 лет </t>
  </si>
  <si>
    <t>Бесплатно при покупке одного взрослого билета</t>
  </si>
  <si>
    <t xml:space="preserve">6. Стикер-пак в подарок </t>
  </si>
  <si>
    <t>1 стикер на один номер</t>
  </si>
  <si>
    <t>1. Walking tickets "Panorama of Krasnaya Polyana" with a visit to the 360° observation deck at Polyana 2200</t>
  </si>
  <si>
    <t>2. Alpine skiing lesson for children at the Riders Academy 3 hours in a group of 3 to 6 people</t>
  </si>
  <si>
    <t>for all children living in the room from 6-12 years old</t>
  </si>
  <si>
    <t>3. Rollerblade and skateboard rental at the Riders Academy 1 hour</t>
  </si>
  <si>
    <t>for all guests, 3+</t>
  </si>
  <si>
    <t>5. Visit to the Forest of Wonders and Reindeer Farm for children from 5 to 12 years old</t>
  </si>
  <si>
    <t>Free with the purchase of one adult ticket</t>
  </si>
  <si>
    <t>6. Sticker pack as a gift</t>
  </si>
  <si>
    <t xml:space="preserve">NETTO RATES  FIT18 +25 </t>
  </si>
  <si>
    <t xml:space="preserve">NETTO RATES  FIT20 +35 </t>
  </si>
  <si>
    <t xml:space="preserve">comiss rate </t>
  </si>
  <si>
    <t>Специальный тариф "Каникулы в горах"/ "Holidays in the mountains" special rates</t>
  </si>
  <si>
    <r>
      <t xml:space="preserve">По купонной книге в предложение </t>
    </r>
    <r>
      <rPr>
        <b/>
        <sz val="10"/>
        <rFont val="Times New Roman"/>
        <family val="1"/>
        <charset val="204"/>
      </rPr>
      <t>«каникулы в горах» входят </t>
    </r>
    <r>
      <rPr>
        <b/>
        <i/>
        <sz val="10"/>
        <rFont val="Times New Roman"/>
        <family val="1"/>
        <charset val="204"/>
      </rPr>
      <t>бесплатно*</t>
    </r>
    <r>
      <rPr>
        <b/>
        <sz val="10"/>
        <rFont val="Times New Roman"/>
        <family val="1"/>
        <charset val="204"/>
      </rPr>
      <t>:</t>
    </r>
  </si>
  <si>
    <t>According to the coupon book, the  "Holidays in the mountains" offer includes free*:</t>
  </si>
  <si>
    <t>** Во время регламентных работ на Центральном секторе, будет открыт доступ на Восточный сектор до Водопада Поликаря.</t>
  </si>
  <si>
    <t xml:space="preserve"> NETTO RATES  FIT18 + 25</t>
  </si>
  <si>
    <t>Специальный тариф "Наполни свое лето"</t>
  </si>
  <si>
    <t>NETTO RATES 18</t>
  </si>
  <si>
    <r>
      <t xml:space="preserve">Период продажи: </t>
    </r>
    <r>
      <rPr>
        <b/>
        <sz val="9"/>
        <rFont val="Times New Roman"/>
        <family val="1"/>
        <charset val="204"/>
      </rPr>
      <t>01.04.2024 - 29.09.2024</t>
    </r>
    <r>
      <rPr>
        <sz val="9"/>
        <rFont val="Times New Roman"/>
        <family val="1"/>
        <charset val="204"/>
      </rPr>
      <t xml:space="preserve">/ Period of sales: </t>
    </r>
    <r>
      <rPr>
        <b/>
        <sz val="9"/>
        <rFont val="Times New Roman"/>
        <family val="1"/>
        <charset val="204"/>
      </rPr>
      <t>01.04.2024- 29.09.2024</t>
    </r>
  </si>
  <si>
    <r>
      <t xml:space="preserve">Период проживания: </t>
    </r>
    <r>
      <rPr>
        <b/>
        <sz val="9"/>
        <rFont val="Times New Roman"/>
        <family val="1"/>
        <charset val="204"/>
      </rPr>
      <t>01.06.2024 - 30.09.2024​</t>
    </r>
    <r>
      <rPr>
        <sz val="9"/>
        <rFont val="Times New Roman"/>
        <family val="1"/>
        <charset val="204"/>
      </rPr>
      <t xml:space="preserve">/ Period of stay: </t>
    </r>
    <r>
      <rPr>
        <b/>
        <sz val="9"/>
        <rFont val="Times New Roman"/>
        <family val="1"/>
        <charset val="204"/>
      </rPr>
      <t>01.06.2024 - 30.09.2024​</t>
    </r>
  </si>
  <si>
    <t>Трансфер на пляж / Transfer to the beach</t>
  </si>
  <si>
    <r>
      <t xml:space="preserve">По купонной книге в предложение </t>
    </r>
    <r>
      <rPr>
        <b/>
        <sz val="10"/>
        <rFont val="Times New Roman"/>
        <family val="1"/>
        <charset val="204"/>
      </rPr>
      <t>«Наполни свое лето» входят </t>
    </r>
    <r>
      <rPr>
        <b/>
        <i/>
        <sz val="10"/>
        <rFont val="Times New Roman"/>
        <family val="1"/>
        <charset val="204"/>
      </rPr>
      <t>бесплатно*</t>
    </r>
    <r>
      <rPr>
        <b/>
        <sz val="10"/>
        <rFont val="Times New Roman"/>
        <family val="1"/>
        <charset val="204"/>
      </rPr>
      <t>:</t>
    </r>
  </si>
  <si>
    <t xml:space="preserve">*Пляж функционирует с 01.06.2024-30.09.2024, в график могут быть внесены изменения в зависимости от погодных условий. Трансфер предоставляется ежедневно для всех гостей, проживающих в номере.
Расписание трансфера уточняйте на ресепшн вашего отеля. 
Предварительная запись на трансфер обязательна. 
</t>
  </si>
  <si>
    <t xml:space="preserve">2. Трансфер на побережье Чёрного моря </t>
  </si>
  <si>
    <t>для всех гостей в номере, по предварительной записи</t>
  </si>
  <si>
    <t>3. Обзорная экскурсия по высотам с 540 м до 2200 м</t>
  </si>
  <si>
    <t xml:space="preserve">5. Прокат городского велосипеда на 1 час </t>
  </si>
  <si>
    <t>для всех гостей в номере 7+</t>
  </si>
  <si>
    <t xml:space="preserve">6. Занятия йогой </t>
  </si>
  <si>
    <t>According to the coupon book, the "Fill up your summer" offer includes free*:</t>
  </si>
  <si>
    <t>for all guests in the room, by appointment</t>
  </si>
  <si>
    <t>3. Sightseeing tour of altitudes from 540 m to 2200 m</t>
  </si>
  <si>
    <t>5. City bike rental for 1 hour</t>
  </si>
  <si>
    <t>for all guests in room 7+</t>
  </si>
  <si>
    <t>6. Yoga classes</t>
  </si>
  <si>
    <t>1 training session, for all adults, 14+</t>
  </si>
  <si>
    <t>1 тренировка, для всех взрослых, 14+</t>
  </si>
  <si>
    <t>NETTO RATES 18 + 25</t>
  </si>
  <si>
    <t>NETTO RATES 15</t>
  </si>
  <si>
    <t>*The beach is open from 06/01/2024-09/30/2024, the schedule may be subject to change depending on weather conditions. A shuttle service is provided daily for all guests staying in a room.Check the transfer schedule at the reception of your hotel. Pre-registration for transfer is required.</t>
  </si>
  <si>
    <t>A coupon book is issued upon check-in at the rate: 1 room = 1 book.</t>
  </si>
  <si>
    <r>
      <t xml:space="preserve">Дополнительно ЕДИНОРАЗОВО в стоимость заявки добавляются прогулочные ски-пассы  для каждого взрослого (старше 13 лет), стоимость - 2100 руб. При размещении дополнительных гостей, также ЕДИНОРАЗОВО добавляются в стоимость заявки прогулочные ски-пассы на каждого гостя - 2100 руб (взрослый). Стоимость прогулочных ски-пассов на всех взрослых просим сразу добавлять в заявку.
 </t>
    </r>
    <r>
      <rPr>
        <b/>
        <u/>
        <sz val="10"/>
        <rFont val="Times New Roman"/>
        <family val="1"/>
        <charset val="204"/>
      </rPr>
      <t>Ски-пассы для детей (0-12,99) предоставляются бесплатно.</t>
    </r>
    <r>
      <rPr>
        <sz val="9"/>
        <rFont val="Times New Roman"/>
        <family val="1"/>
        <charset val="204"/>
      </rPr>
      <t xml:space="preserve"> 
 Extra pay for ski-passes per every adult at once. Cost  - 2100 rub (per adult).  The cost of the ski-passes for each guest (at extra bed) is also added - 2100 rub (per adult). Please, add the cost of ski-passes for all adult to the application immediately.
 </t>
    </r>
    <r>
      <rPr>
        <b/>
        <u/>
        <sz val="10"/>
        <rFont val="Times New Roman"/>
        <family val="1"/>
        <charset val="204"/>
      </rPr>
      <t>Ski passes for children (0-12,99)  are provided free of charge.</t>
    </r>
  </si>
  <si>
    <t>для всех гостей, 7+</t>
  </si>
  <si>
    <t>for all guests, 7+</t>
  </si>
  <si>
    <t>For all guests in the room, to participate in the tour, a ticket for the cable car is required. The number of places is limited. Pre-registration is required.</t>
  </si>
  <si>
    <t>4. ---</t>
  </si>
  <si>
    <t>2100 рублей - взрослый/ 2100 rub - adult</t>
  </si>
  <si>
    <r>
      <t>Период бронирования:</t>
    </r>
    <r>
      <rPr>
        <b/>
        <sz val="9"/>
        <rFont val="Times New Roman"/>
        <family val="1"/>
        <charset val="204"/>
      </rPr>
      <t xml:space="preserve"> 01.08.2024 - 30.11.2024</t>
    </r>
    <r>
      <rPr>
        <sz val="9"/>
        <rFont val="Times New Roman"/>
        <family val="1"/>
        <charset val="204"/>
      </rPr>
      <t>/ 
Period of sales:</t>
    </r>
    <r>
      <rPr>
        <b/>
        <sz val="9"/>
        <rFont val="Times New Roman"/>
        <family val="1"/>
        <charset val="204"/>
      </rPr>
      <t xml:space="preserve">  01.08.2024 - 30.11.2024</t>
    </r>
  </si>
  <si>
    <r>
      <t>Период проживания:</t>
    </r>
    <r>
      <rPr>
        <b/>
        <sz val="9"/>
        <rFont val="Times New Roman"/>
        <family val="1"/>
        <charset val="204"/>
      </rPr>
      <t xml:space="preserve"> 01.10.2024 - 30.11.2024 </t>
    </r>
    <r>
      <rPr>
        <sz val="9"/>
        <rFont val="Times New Roman"/>
        <family val="1"/>
        <charset val="204"/>
      </rPr>
      <t xml:space="preserve">/
 Period of stay: </t>
    </r>
    <r>
      <rPr>
        <b/>
        <sz val="9"/>
        <rFont val="Times New Roman"/>
        <family val="1"/>
        <charset val="204"/>
      </rPr>
      <t>01.10.2024 - 30.11.2024</t>
    </r>
  </si>
  <si>
    <t xml:space="preserve">Бронирование может быть отменено без штрафных санкций за 24 часа до заезда. Отмена после указанного времени – штраф в размере стоимости первой ночи проживания. 
The reservation can be cancel without penalty up to 24 hours before arrival. Cancellation after the specified time - a penalty - the cost of the first night of stay.   
</t>
  </si>
  <si>
    <r>
      <t xml:space="preserve"> NETTO RATES  FIT18  + 25 руб  </t>
    </r>
    <r>
      <rPr>
        <b/>
        <sz val="9"/>
        <color rgb="FFFF0000"/>
        <rFont val="Times New Roman"/>
        <family val="1"/>
        <charset val="204"/>
      </rPr>
      <t>БЕЗ СКИ-ПАССОВ</t>
    </r>
  </si>
  <si>
    <r>
      <t xml:space="preserve">NETTO RATES  FIT20 </t>
    </r>
    <r>
      <rPr>
        <b/>
        <sz val="9"/>
        <color rgb="FFFF0000"/>
        <rFont val="Times New Roman"/>
        <family val="1"/>
        <charset val="204"/>
      </rPr>
      <t xml:space="preserve">    БЕЗ СКИ-ПАССОВ</t>
    </r>
  </si>
  <si>
    <r>
      <t xml:space="preserve"> NETTO RATES  FIT18  </t>
    </r>
    <r>
      <rPr>
        <b/>
        <sz val="9"/>
        <color rgb="FFFF0000"/>
        <rFont val="Times New Roman"/>
        <family val="1"/>
        <charset val="204"/>
      </rPr>
      <t>+ 25 руб БЕЗ СКИ-ПАССОВ</t>
    </r>
  </si>
  <si>
    <r>
      <t xml:space="preserve">NETTO RATES  FIT15 </t>
    </r>
    <r>
      <rPr>
        <b/>
        <sz val="9"/>
        <color rgb="FFFF0000"/>
        <rFont val="Times New Roman"/>
        <family val="1"/>
        <charset val="204"/>
      </rPr>
      <t>БЕЗ СКИ-ПАССОВ</t>
    </r>
  </si>
  <si>
    <r>
      <t xml:space="preserve">comission rate  </t>
    </r>
    <r>
      <rPr>
        <b/>
        <sz val="9"/>
        <color rgb="FFFF0000"/>
        <rFont val="Times New Roman"/>
        <family val="1"/>
        <charset val="204"/>
      </rPr>
      <t>БЕЗ СКИ-ПАССОВ</t>
    </r>
  </si>
  <si>
    <r>
      <t xml:space="preserve">1.  </t>
    </r>
    <r>
      <rPr>
        <b/>
        <sz val="9"/>
        <rFont val="Times New Roman"/>
        <family val="1"/>
        <charset val="204"/>
      </rPr>
      <t>Прогулочные билеты «Водопад Поликаря» на канатные дороги Восточного сектора</t>
    </r>
  </si>
  <si>
    <t xml:space="preserve">2. Аренда роликов на 1 час </t>
  </si>
  <si>
    <t>3. Обзорная экскурсия по высотам с 540 до 2200</t>
  </si>
  <si>
    <t>Для всех гостей в номере, для принятия участия в экскурсии необходим билет на канатную дорогу. Количество мест ограничено. Предварительная запись обязательна.</t>
  </si>
  <si>
    <t xml:space="preserve">4. Посещение Леса Чудес и Фермы северных оленей для детей от 5 до 12 лет </t>
  </si>
  <si>
    <t xml:space="preserve">5. Стикер-пак в подарок </t>
  </si>
  <si>
    <t>1. Walking tickets “Polikarya Waterfall” for the Eastern Sector cable cars</t>
  </si>
  <si>
    <t xml:space="preserve">2. Roller skate rental for 1 hour
</t>
  </si>
  <si>
    <t>3.Sightseeing tour of the heights from 540 to 2200</t>
  </si>
  <si>
    <t>4. Visit to the Forest of Wonders and Reindeer Farm for children from 5 to 12 years old</t>
  </si>
  <si>
    <t>5. Sticker pack as a gift</t>
  </si>
  <si>
    <r>
      <rPr>
        <b/>
        <sz val="9"/>
        <color rgb="FFFF0000"/>
        <rFont val="Times New Roman"/>
        <family val="1"/>
        <charset val="204"/>
      </rPr>
      <t>( с 01.12.2024 )</t>
    </r>
    <r>
      <rPr>
        <sz val="9"/>
        <rFont val="Times New Roman"/>
        <family val="1"/>
        <charset val="204"/>
      </rPr>
      <t xml:space="preserve"> 2</t>
    </r>
  </si>
  <si>
    <r>
      <rPr>
        <b/>
        <sz val="9"/>
        <color rgb="FFFF0000"/>
        <rFont val="Times New Roman"/>
        <family val="1"/>
        <charset val="204"/>
      </rPr>
      <t>( с 01.12.2024 )</t>
    </r>
    <r>
      <rPr>
        <sz val="9"/>
        <rFont val="Times New Roman"/>
        <family val="1"/>
        <charset val="204"/>
      </rPr>
      <t xml:space="preserve"> 3</t>
    </r>
  </si>
  <si>
    <r>
      <rPr>
        <b/>
        <sz val="9"/>
        <color rgb="FFFF0000"/>
        <rFont val="Times New Roman"/>
        <family val="1"/>
        <charset val="204"/>
      </rPr>
      <t>( с 01.12.2024 )</t>
    </r>
    <r>
      <rPr>
        <sz val="9"/>
        <rFont val="Times New Roman"/>
        <family val="1"/>
        <charset val="204"/>
      </rPr>
      <t xml:space="preserve"> 4</t>
    </r>
  </si>
  <si>
    <r>
      <rPr>
        <b/>
        <sz val="9"/>
        <color rgb="FFFF0000"/>
        <rFont val="Times New Roman"/>
        <family val="1"/>
        <charset val="204"/>
      </rPr>
      <t>( с 01.12.2024 )</t>
    </r>
    <r>
      <rPr>
        <sz val="9"/>
        <rFont val="Times New Roman"/>
        <family val="1"/>
        <charset val="204"/>
      </rPr>
      <t xml:space="preserve"> 5</t>
    </r>
  </si>
  <si>
    <r>
      <rPr>
        <b/>
        <sz val="9"/>
        <color rgb="FFFF0000"/>
        <rFont val="Times New Roman"/>
        <family val="1"/>
        <charset val="204"/>
      </rPr>
      <t>( с 01.12.2024 )</t>
    </r>
    <r>
      <rPr>
        <sz val="9"/>
        <rFont val="Times New Roman"/>
        <family val="1"/>
        <charset val="204"/>
      </rPr>
      <t xml:space="preserve"> 6</t>
    </r>
  </si>
  <si>
    <r>
      <rPr>
        <b/>
        <sz val="9"/>
        <color rgb="FFFF0000"/>
        <rFont val="Times New Roman"/>
        <family val="1"/>
        <charset val="204"/>
      </rPr>
      <t>( с 01.12.2024 )</t>
    </r>
    <r>
      <rPr>
        <sz val="9"/>
        <rFont val="Times New Roman"/>
        <family val="1"/>
        <charset val="204"/>
      </rPr>
      <t xml:space="preserve"> 7</t>
    </r>
  </si>
  <si>
    <r>
      <rPr>
        <b/>
        <sz val="9"/>
        <color rgb="FFFF0000"/>
        <rFont val="Times New Roman"/>
        <family val="1"/>
        <charset val="204"/>
      </rPr>
      <t>( с 01.12.2024 )</t>
    </r>
    <r>
      <rPr>
        <sz val="9"/>
        <rFont val="Times New Roman"/>
        <family val="1"/>
        <charset val="204"/>
      </rPr>
      <t xml:space="preserve"> 8</t>
    </r>
  </si>
  <si>
    <t xml:space="preserve">На период 
09.01.25 - 31.08.25  – бронирование может быть отменено без штрафных санкций за 24 часа до заезда. Отмена после указанного времени – штраф в размере стоимости первой ночи проживания. 
For the period
09.01.25 - 31.08.25  -
the reservation can be cancel without penalty up to 24 hours before arrival. Cancellation after the specified time - a penalty - the cost of the first night of stay.
</t>
  </si>
  <si>
    <t xml:space="preserve"> NETTO RATES  FIT20</t>
  </si>
  <si>
    <r>
      <rPr>
        <b/>
        <sz val="9"/>
        <color theme="1"/>
        <rFont val="Times New Roman"/>
        <family val="1"/>
        <charset val="204"/>
      </rPr>
      <t>13.12.2024 - 06.04.2025</t>
    </r>
    <r>
      <rPr>
        <sz val="9"/>
        <color theme="1"/>
        <rFont val="Times New Roman"/>
        <family val="1"/>
        <charset val="204"/>
      </rPr>
      <t xml:space="preserve"> - 3 500 руб / сут
</t>
    </r>
    <r>
      <rPr>
        <b/>
        <sz val="9"/>
        <color theme="1"/>
        <rFont val="Times New Roman"/>
        <family val="1"/>
        <charset val="204"/>
      </rPr>
      <t>07.04.2025 - 20.04.2025</t>
    </r>
    <r>
      <rPr>
        <sz val="9"/>
        <color theme="1"/>
        <rFont val="Times New Roman"/>
        <family val="1"/>
        <charset val="204"/>
      </rPr>
      <t xml:space="preserve"> - 2 000 руб / сут</t>
    </r>
  </si>
  <si>
    <r>
      <t xml:space="preserve">Дополнительно ЕДИНОРАЗОВО в стоимость заявки добавляются прогулочные ски-пассы  для каждого взрослого (старше 13 лет), стоимость - 2300 руб. При размещении дополнительных гостей, также ЕДИНОРАЗОВО добавляются в стоимость заявки прогулочные ски-пассы на каждого гостя - 2300 руб (взрослый). Стоимость прогулочных ски-пассов на всех взрослых просим сразу добавлять в заявку.
 </t>
    </r>
    <r>
      <rPr>
        <b/>
        <u/>
        <sz val="10"/>
        <rFont val="Times New Roman"/>
        <family val="1"/>
        <charset val="204"/>
      </rPr>
      <t>Ски-пассы для детей (0-12,99) предоставляются бесплатно.</t>
    </r>
    <r>
      <rPr>
        <sz val="9"/>
        <rFont val="Times New Roman"/>
        <family val="1"/>
        <charset val="204"/>
      </rPr>
      <t xml:space="preserve"> 
 Extra pay for ski-passes per every adult at once. Cost  - 2300 rub (per adult).  The cost of the ski-passes for each guest (at extra bed) is also added - 2300 rub (per adult). Please, add the cost of ski-passes for all adult to the application immediately.
 </t>
    </r>
    <r>
      <rPr>
        <b/>
        <u/>
        <sz val="10"/>
        <rFont val="Times New Roman"/>
        <family val="1"/>
        <charset val="204"/>
      </rPr>
      <t>Ski passes for children (0-12,99)  are provided free of charge.</t>
    </r>
  </si>
  <si>
    <r>
      <t xml:space="preserve">Период продажи: </t>
    </r>
    <r>
      <rPr>
        <b/>
        <sz val="9"/>
        <rFont val="Times New Roman"/>
        <family val="1"/>
        <charset val="204"/>
      </rPr>
      <t>01.04.2025 - 29.09.2025</t>
    </r>
    <r>
      <rPr>
        <sz val="9"/>
        <rFont val="Times New Roman"/>
        <family val="1"/>
        <charset val="204"/>
      </rPr>
      <t xml:space="preserve">/ Period of sales: </t>
    </r>
    <r>
      <rPr>
        <b/>
        <sz val="9"/>
        <rFont val="Times New Roman"/>
        <family val="1"/>
        <charset val="204"/>
      </rPr>
      <t>01.04.2025- 29.09.2025</t>
    </r>
  </si>
  <si>
    <r>
      <t xml:space="preserve">Период проживания: </t>
    </r>
    <r>
      <rPr>
        <b/>
        <sz val="9"/>
        <rFont val="Times New Roman"/>
        <family val="1"/>
        <charset val="204"/>
      </rPr>
      <t>01.06.2025 - 30.09.2025​</t>
    </r>
    <r>
      <rPr>
        <sz val="9"/>
        <rFont val="Times New Roman"/>
        <family val="1"/>
        <charset val="204"/>
      </rPr>
      <t xml:space="preserve">/ Period of stay: </t>
    </r>
    <r>
      <rPr>
        <b/>
        <sz val="9"/>
        <rFont val="Times New Roman"/>
        <family val="1"/>
        <charset val="204"/>
      </rPr>
      <t>01.06.2025 - 30.09.2025</t>
    </r>
  </si>
  <si>
    <t>2300 рублей - взрослый/ 2300 rub - adult</t>
  </si>
  <si>
    <t>3. Подвесной мост - прохождение малого маршрута</t>
  </si>
  <si>
    <t>4.Верёвочный парк - прохождение маршрута "Воздушный сноуборд" для взрослых  (рост от 140 см) либо маршрута "Маугли" для детей (рост от 110 см до 140 см)</t>
  </si>
  <si>
    <t xml:space="preserve">*Пляж функционирует с 01.06.2025-30.09.2025, в график могут быть внесены изменения в зависимости от погодных условий. Трансфер предоставляется ежедневно для всех гостей, проживающих в номере.
Расписание трансфера уточняйте на ресепшн вашего отеля. 
Предварительная запись на трансфер обязательна. 
</t>
  </si>
  <si>
    <t xml:space="preserve">1. Walking tickets "Panorama of Krasnaya Polyana" </t>
  </si>
  <si>
    <t>3. Suspension Bridge - Small Route Walking</t>
  </si>
  <si>
    <t>for all guests in the room 7+</t>
  </si>
  <si>
    <t>4.Rope park - walking the route "Air snowboard" for adults (height from 140 cm) or the route "Mowgli" for children (height from 110 cm to 140 cm)</t>
  </si>
  <si>
    <t xml:space="preserve">1.  Прогулочные билеты "Панорама Красной Поляны" </t>
  </si>
  <si>
    <t>*The beach is open from 06/01/2025-09/30/2025, the schedule may be subject to change depending on weather conditions. A shuttle service is provided daily for all guests staying in a room.Check the transfer schedule at the reception of your hotel. Pre-registration for transfer is required.</t>
  </si>
  <si>
    <r>
      <t xml:space="preserve">Период бронирования / Period of sales:
</t>
    </r>
    <r>
      <rPr>
        <b/>
        <sz val="9"/>
        <rFont val="Times New Roman"/>
        <family val="1"/>
        <charset val="204"/>
      </rPr>
      <t>15.10.2023 - 05.04.2025</t>
    </r>
    <r>
      <rPr>
        <sz val="9"/>
        <rFont val="Times New Roman"/>
        <family val="1"/>
        <charset val="204"/>
      </rPr>
      <t xml:space="preserve">
</t>
    </r>
  </si>
  <si>
    <r>
      <t xml:space="preserve">Период проживания  / Period of stay: </t>
    </r>
    <r>
      <rPr>
        <b/>
        <sz val="9"/>
        <rFont val="Times New Roman"/>
        <family val="1"/>
        <charset val="204"/>
      </rPr>
      <t xml:space="preserve">  
13.01.2025 - 06.04.2025
11.03.2025 - 06.04.2025
</t>
    </r>
  </si>
  <si>
    <r>
      <t xml:space="preserve">Дополнительно в стоимость заявки добавляется стоимость ски-пасса для каждого взрослого ЕЖЕДНЕВНО  (3500 руб/сут до 6.04.25) .
При размещении дополнительных гостей, также ЕЖЕДНЕВНО добавляется стоимость ски-пасса на каждого взрослого гостя  (3500 руб/сут до 6.04.25)
Стоимость ски-пассов на всех взрослых просим сразу добавлять в заявку.
</t>
    </r>
    <r>
      <rPr>
        <sz val="9"/>
        <color rgb="FFFF0000"/>
        <rFont val="Calibri"/>
        <family val="2"/>
        <charset val="204"/>
        <scheme val="minor"/>
      </rPr>
      <t>С</t>
    </r>
    <r>
      <rPr>
        <sz val="10"/>
        <color rgb="FFFF0000"/>
        <rFont val="Calibri"/>
        <family val="2"/>
        <charset val="204"/>
        <scheme val="minor"/>
      </rPr>
      <t xml:space="preserve">ки-пассы на детей гости приобретают на месте при заселении.  
</t>
    </r>
    <r>
      <rPr>
        <sz val="10"/>
        <rFont val="Calibri"/>
        <family val="2"/>
        <charset val="204"/>
        <scheme val="minor"/>
      </rPr>
      <t>Additionally, the cost of a ski pass for each adult is added to the application cost DAILY (3500 rubles/day untill 06.04.25).
When placing additional guests, the cost of a ski pass for each adult guest is also added DAILY (3500 rubles/day untill 06.04.25)..
Please add the cost of ski passes for all adults to the application immediately.
Guests purchase ski passes for children on site upon check-in.</t>
    </r>
  </si>
  <si>
    <t xml:space="preserve">Скидка 15% </t>
  </si>
  <si>
    <t>Скидка 10%</t>
  </si>
  <si>
    <t>*Пляжные полотенца предоставляются бесплатно для всех проживающих гостей. На пляже гостям предоставляется пляжное оборудование (шезлонг и зонт).</t>
  </si>
  <si>
    <r>
      <t>Период продажи:</t>
    </r>
    <r>
      <rPr>
        <b/>
        <sz val="9"/>
        <rFont val="Times New Roman"/>
        <family val="1"/>
        <charset val="204"/>
      </rPr>
      <t xml:space="preserve"> 10.04.25 - 30.05.25</t>
    </r>
    <r>
      <rPr>
        <sz val="9"/>
        <rFont val="Times New Roman"/>
        <family val="1"/>
        <charset val="204"/>
      </rPr>
      <t xml:space="preserve">
Period of sales: </t>
    </r>
    <r>
      <rPr>
        <b/>
        <sz val="9"/>
        <rFont val="Times New Roman"/>
        <family val="1"/>
        <charset val="204"/>
      </rPr>
      <t xml:space="preserve"> 10.04.25 - 30.05.25</t>
    </r>
  </si>
  <si>
    <r>
      <t xml:space="preserve">Период проживания: </t>
    </r>
    <r>
      <rPr>
        <b/>
        <sz val="9"/>
        <rFont val="Times New Roman"/>
        <family val="1"/>
        <charset val="204"/>
      </rPr>
      <t xml:space="preserve"> 
11.04.25 - 30.04.25
10.05.25 - 31.05.25
</t>
    </r>
    <r>
      <rPr>
        <sz val="9"/>
        <rFont val="Times New Roman"/>
        <family val="1"/>
        <charset val="204"/>
      </rPr>
      <t xml:space="preserve">Period of sales: 
</t>
    </r>
    <r>
      <rPr>
        <b/>
        <sz val="9"/>
        <rFont val="Times New Roman"/>
        <family val="1"/>
        <charset val="204"/>
      </rPr>
      <t>11.04.25 - 30.04.25
10.05.25 - 31.05.25</t>
    </r>
  </si>
  <si>
    <r>
      <t xml:space="preserve">Период бронирования/ Period of sales:    
</t>
    </r>
    <r>
      <rPr>
        <b/>
        <sz val="9"/>
        <rFont val="Times New Roman"/>
        <family val="1"/>
        <charset val="204"/>
      </rPr>
      <t xml:space="preserve">02.06.25 – 22.06.25 </t>
    </r>
    <r>
      <rPr>
        <sz val="9"/>
        <rFont val="Times New Roman"/>
        <family val="1"/>
        <charset val="204"/>
      </rPr>
      <t xml:space="preserve">
</t>
    </r>
  </si>
  <si>
    <r>
      <t xml:space="preserve">Период проживания / Period of stay: 
</t>
    </r>
    <r>
      <rPr>
        <b/>
        <sz val="9"/>
        <rFont val="Times New Roman"/>
        <family val="1"/>
        <charset val="204"/>
      </rPr>
      <t xml:space="preserve">15.06.25 – 22.06.25 </t>
    </r>
    <r>
      <rPr>
        <sz val="9"/>
        <rFont val="Times New Roman"/>
        <family val="1"/>
        <charset val="204"/>
      </rPr>
      <t xml:space="preserve">
</t>
    </r>
  </si>
  <si>
    <t>Скидка 20%</t>
  </si>
  <si>
    <r>
      <t xml:space="preserve">Тариф является невозвратным. В случае сокращения или отмены бронирования, взимается штраф в размере </t>
    </r>
    <r>
      <rPr>
        <b/>
        <sz val="9"/>
        <color indexed="8"/>
        <rFont val="Times New Roman"/>
        <family val="1"/>
        <charset val="204"/>
      </rPr>
      <t xml:space="preserve">100% </t>
    </r>
    <r>
      <rPr>
        <sz val="9"/>
        <color indexed="8"/>
        <rFont val="Times New Roman"/>
        <family val="1"/>
        <charset val="204"/>
      </rPr>
      <t xml:space="preserve">от стоимости бронирования, совершенного Заказчиком/
Rate is non-refundable. In case of reduction or cancellation of the reservation, a penalty - </t>
    </r>
    <r>
      <rPr>
        <b/>
        <sz val="9"/>
        <color indexed="8"/>
        <rFont val="Times New Roman"/>
        <family val="1"/>
        <charset val="204"/>
      </rPr>
      <t>100%</t>
    </r>
    <r>
      <rPr>
        <sz val="9"/>
        <color indexed="8"/>
        <rFont val="Times New Roman"/>
        <family val="1"/>
        <charset val="204"/>
      </rPr>
      <t xml:space="preserve"> of the cost of the reservation.</t>
    </r>
  </si>
  <si>
    <r>
      <t>Период продажи:</t>
    </r>
    <r>
      <rPr>
        <b/>
        <sz val="9"/>
        <rFont val="Times New Roman"/>
        <family val="1"/>
        <charset val="204"/>
      </rPr>
      <t xml:space="preserve"> 27.08.25 - 12.12.25</t>
    </r>
    <r>
      <rPr>
        <sz val="9"/>
        <rFont val="Times New Roman"/>
        <family val="1"/>
        <charset val="204"/>
      </rPr>
      <t xml:space="preserve">
Period of sales: </t>
    </r>
    <r>
      <rPr>
        <b/>
        <sz val="9"/>
        <rFont val="Times New Roman"/>
        <family val="1"/>
        <charset val="204"/>
      </rPr>
      <t xml:space="preserve"> 27.08.25 - 12.12.25</t>
    </r>
  </si>
  <si>
    <r>
      <t xml:space="preserve">Период проживания: </t>
    </r>
    <r>
      <rPr>
        <b/>
        <sz val="9"/>
        <rFont val="Times New Roman"/>
        <family val="1"/>
        <charset val="204"/>
      </rPr>
      <t xml:space="preserve">31.08.25-12.12.2025
</t>
    </r>
    <r>
      <rPr>
        <sz val="9"/>
        <rFont val="Times New Roman"/>
        <family val="1"/>
        <charset val="204"/>
      </rPr>
      <t xml:space="preserve">Period of stay: </t>
    </r>
    <r>
      <rPr>
        <b/>
        <sz val="9"/>
        <rFont val="Times New Roman"/>
        <family val="1"/>
        <charset val="204"/>
      </rPr>
      <t xml:space="preserve">   31.08.25-12.12.2025</t>
    </r>
  </si>
  <si>
    <r>
      <t>Период продажи:</t>
    </r>
    <r>
      <rPr>
        <b/>
        <sz val="9"/>
        <rFont val="Times New Roman"/>
        <family val="1"/>
        <charset val="204"/>
      </rPr>
      <t xml:space="preserve"> 27.08.25 - 11.12.25</t>
    </r>
    <r>
      <rPr>
        <sz val="9"/>
        <rFont val="Times New Roman"/>
        <family val="1"/>
        <charset val="204"/>
      </rPr>
      <t xml:space="preserve">
Period of sales: </t>
    </r>
    <r>
      <rPr>
        <b/>
        <sz val="9"/>
        <rFont val="Times New Roman"/>
        <family val="1"/>
        <charset val="204"/>
      </rPr>
      <t xml:space="preserve"> 27.08.25 - 11.12.25</t>
    </r>
  </si>
  <si>
    <r>
      <t xml:space="preserve"> Мин срок проживания: </t>
    </r>
    <r>
      <rPr>
        <b/>
        <sz val="9"/>
        <color theme="1"/>
        <rFont val="Times New Roman"/>
        <family val="1"/>
        <charset val="204"/>
      </rPr>
      <t>7 дней / Minimum stay: 7 days.</t>
    </r>
  </si>
  <si>
    <t xml:space="preserve"> Мин срок проживания: 7 дней / Minimum stay: 7 days.</t>
  </si>
  <si>
    <t xml:space="preserve">На период </t>
  </si>
  <si>
    <t>В предложение «Каникулы в горах» входят бесплатно*:</t>
  </si>
  <si>
    <t>1. Прогулочные билеты «Панорама Красной Поляны» (для всех гостей, проживающих в номере).</t>
  </si>
  <si>
    <t>В случае размещения дополнительных гостей, не указанных в бронировании, все услуги для них приобретаются отдельно в отеле.</t>
  </si>
  <si>
    <t>*НАО «Красная поляна» оставляет за собой право изменять услуги в составе пакета. Предоставление услуг может зависеть от погодных условий и графика работы канатных дорог.</t>
  </si>
  <si>
    <t>**Количество мест ограничено, предварительная запись обязательна.</t>
  </si>
  <si>
    <t>-В период проведения регламентных работ на КД Прогулочные билеты «Панорама Красной Поляны» будут заменены на «Восточный лес» до водопада Поликаря.</t>
  </si>
  <si>
    <t>-Купон «Один маршрут веревочного парка» действует только до 31.10.2025</t>
  </si>
  <si>
    <t>- «Купон Аренда роликов или аренда городского велосипеда на 1 час» действует только до 31.10.2025, с 1.11 купон будет только на аренду городского велосипеда на 1 час</t>
  </si>
  <si>
    <t>-Купон «Обзорная экскурсия по высотам с 540 до 2200» действует только до начала регламентных работ на центральном секторе.</t>
  </si>
  <si>
    <t>03.09.25 - 30.11.25– бронирование может быть отменено без штрафных санкций за 24 часа до заезда. Отмена после указанного времени – штраф в размере стоимости первой ночи проживания. For the period
03.09.25 - 30.11.25
the reservation can be cancel without penalty up to 24 hours before arrival. Cancellation after the specified time - a penalty - the cost of the first night of stay.</t>
  </si>
  <si>
    <r>
      <t>Период продажи:</t>
    </r>
    <r>
      <rPr>
        <b/>
        <sz val="9"/>
        <rFont val="Times New Roman"/>
        <family val="1"/>
        <charset val="204"/>
      </rPr>
      <t xml:space="preserve"> 03.09.25 - 30.11.25</t>
    </r>
    <r>
      <rPr>
        <sz val="9"/>
        <rFont val="Times New Roman"/>
        <family val="1"/>
        <charset val="204"/>
      </rPr>
      <t xml:space="preserve">
Period of sales: </t>
    </r>
    <r>
      <rPr>
        <b/>
        <sz val="9"/>
        <rFont val="Times New Roman"/>
        <family val="1"/>
        <charset val="204"/>
      </rPr>
      <t xml:space="preserve"> 03.09.25 - 30.11.25</t>
    </r>
  </si>
  <si>
    <r>
      <t xml:space="preserve">Период проживания: </t>
    </r>
    <r>
      <rPr>
        <b/>
        <sz val="9"/>
        <rFont val="Times New Roman"/>
        <family val="1"/>
        <charset val="204"/>
      </rPr>
      <t xml:space="preserve">  01.10.25 - 30.11.25
</t>
    </r>
    <r>
      <rPr>
        <sz val="9"/>
        <rFont val="Times New Roman"/>
        <family val="1"/>
        <charset val="204"/>
      </rPr>
      <t xml:space="preserve">Period of stay: </t>
    </r>
    <r>
      <rPr>
        <b/>
        <sz val="9"/>
        <rFont val="Times New Roman"/>
        <family val="1"/>
        <charset val="204"/>
      </rPr>
      <t xml:space="preserve">   01.10.25 - 30.11.25</t>
    </r>
  </si>
  <si>
    <t xml:space="preserve"> - С 03.11 дети до 12 лет могут посетить Оленью ферму бесплатно (при покупке взрослого билета). Также все гости получают скидку 35% на посещение хаски-центра.</t>
  </si>
  <si>
    <t xml:space="preserve">Тариф "Каникулы в горах" comiss rate </t>
  </si>
  <si>
    <t>Специальный тариф "Дети бесплатно"</t>
  </si>
  <si>
    <t xml:space="preserve">Тариф "Каникулы в горах" </t>
  </si>
  <si>
    <t xml:space="preserve"> NETTO RATES  FIT20 +35 </t>
  </si>
  <si>
    <t xml:space="preserve">Тариф "Длительное проживание" </t>
  </si>
  <si>
    <r>
      <t>На период</t>
    </r>
    <r>
      <rPr>
        <b/>
        <sz val="9"/>
        <rFont val="Times New Roman"/>
        <family val="1"/>
        <charset val="204"/>
      </rPr>
      <t xml:space="preserve"> 
09.01.25 - 28.12.25;09.01.26-30.04.2026  </t>
    </r>
    <r>
      <rPr>
        <sz val="9"/>
        <rFont val="Times New Roman"/>
        <family val="1"/>
        <charset val="204"/>
      </rPr>
      <t xml:space="preserve">– бронирование может быть отменено без штрафных санкций за 24 часа до заезда. Отмена после указанного времени – штраф в размере стоимости первой ночи проживания. 
На период
</t>
    </r>
    <r>
      <rPr>
        <b/>
        <sz val="9"/>
        <rFont val="Times New Roman"/>
        <family val="1"/>
        <charset val="204"/>
      </rPr>
      <t>29.12.2025 - 08.01.2026</t>
    </r>
    <r>
      <rPr>
        <sz val="9"/>
        <rFont val="Times New Roman"/>
        <family val="1"/>
        <charset val="204"/>
      </rPr>
      <t xml:space="preserve"> -  бесплатная отмена бронирования за 45 дней до заезда. Бронирование должно быть 100% предоплаченным Заказчиком. Отмена после указанного времени – штраф в 100% размере от стоимости бронирования.
For the period
</t>
    </r>
    <r>
      <rPr>
        <b/>
        <sz val="9"/>
        <rFont val="Times New Roman"/>
        <family val="1"/>
        <charset val="204"/>
      </rPr>
      <t>09.01.25 - 28.12.25;09.01.26-30.04.2026</t>
    </r>
    <r>
      <rPr>
        <sz val="9"/>
        <rFont val="Times New Roman"/>
        <family val="1"/>
        <charset val="204"/>
      </rPr>
      <t xml:space="preserve"> -
the reservation can be cancel without penalty up to 24 hours before arrival. Cancellation after the specified time - a penalty - the cost of the first night of stay.
For the period 
</t>
    </r>
    <r>
      <rPr>
        <b/>
        <sz val="9"/>
        <rFont val="Times New Roman"/>
        <family val="1"/>
        <charset val="204"/>
      </rPr>
      <t>29.12.2025 - 08.01.2026</t>
    </r>
    <r>
      <rPr>
        <sz val="9"/>
        <rFont val="Times New Roman"/>
        <family val="1"/>
        <charset val="204"/>
      </rPr>
      <t xml:space="preserve"> - 
free cancellation 45 days before arrival. Reservation must be 100% prepaid by the Customer. Cancellation after the specified time - a penalty - 100% of the cost of the reservation.   
</t>
    </r>
  </si>
  <si>
    <r>
      <t>Период продажи:</t>
    </r>
    <r>
      <rPr>
        <b/>
        <sz val="9"/>
        <rFont val="Times New Roman"/>
        <family val="1"/>
        <charset val="204"/>
      </rPr>
      <t xml:space="preserve"> 09.01.25 - 30.04.26</t>
    </r>
    <r>
      <rPr>
        <sz val="9"/>
        <rFont val="Times New Roman"/>
        <family val="1"/>
        <charset val="204"/>
      </rPr>
      <t xml:space="preserve">
Period of sales: </t>
    </r>
    <r>
      <rPr>
        <b/>
        <sz val="9"/>
        <rFont val="Times New Roman"/>
        <family val="1"/>
        <charset val="204"/>
      </rPr>
      <t xml:space="preserve"> 09.01.25 - 30.04.26</t>
    </r>
  </si>
  <si>
    <r>
      <t xml:space="preserve">Период проживания: </t>
    </r>
    <r>
      <rPr>
        <b/>
        <sz val="9"/>
        <rFont val="Times New Roman"/>
        <family val="1"/>
        <charset val="204"/>
      </rPr>
      <t xml:space="preserve">  09.01.25 - 28.12.25;09.01.26-30.04.2026
</t>
    </r>
    <r>
      <rPr>
        <sz val="9"/>
        <rFont val="Times New Roman"/>
        <family val="1"/>
        <charset val="204"/>
      </rPr>
      <t xml:space="preserve">Period of stay: </t>
    </r>
    <r>
      <rPr>
        <b/>
        <sz val="9"/>
        <rFont val="Times New Roman"/>
        <family val="1"/>
        <charset val="204"/>
      </rPr>
      <t xml:space="preserve">   09.01.25 - 28.12.25;09.01.26-30.04.2026</t>
    </r>
  </si>
  <si>
    <r>
      <t xml:space="preserve">Период проживания  / Period of stay: </t>
    </r>
    <r>
      <rPr>
        <b/>
        <sz val="9"/>
        <rFont val="Times New Roman"/>
        <family val="1"/>
        <charset val="204"/>
      </rPr>
      <t xml:space="preserve">  
12.12.2025 - 29.12.2025
09.01.2026 - 12.04.2026
</t>
    </r>
  </si>
  <si>
    <r>
      <t xml:space="preserve">Период бронирования / Period of sales:
</t>
    </r>
    <r>
      <rPr>
        <b/>
        <sz val="9"/>
        <rFont val="Times New Roman"/>
        <family val="1"/>
        <charset val="204"/>
      </rPr>
      <t>29.10.2025 - 12.04.2026</t>
    </r>
    <r>
      <rPr>
        <sz val="9"/>
        <rFont val="Times New Roman"/>
        <family val="1"/>
        <charset val="204"/>
      </rPr>
      <t xml:space="preserve">
</t>
    </r>
  </si>
  <si>
    <r>
      <t xml:space="preserve">Дополнительно в стоимость заявки добавляется стоимость ски-пасса для каждого взрослого ЕЖЕДНЕВНО  (3500 руб/сут до 12.04.26) .
При размещении дополнительных гостей, также ЕЖЕДНЕВНО добавляется стоимость ски-пасса на каждого взрослого гостя  (3500 руб/сут до 12.04.26)
Стоимость ски-пассов на всех взрослых просим сразу добавлять в заявку.
</t>
    </r>
    <r>
      <rPr>
        <sz val="9"/>
        <color rgb="FFFF0000"/>
        <rFont val="Calibri"/>
        <family val="2"/>
        <charset val="204"/>
        <scheme val="minor"/>
      </rPr>
      <t>С</t>
    </r>
    <r>
      <rPr>
        <sz val="10"/>
        <color rgb="FFFF0000"/>
        <rFont val="Calibri"/>
        <family val="2"/>
        <charset val="204"/>
        <scheme val="minor"/>
      </rPr>
      <t xml:space="preserve">ки-пассы на детей гости приобретают на месте при заселении.  
</t>
    </r>
    <r>
      <rPr>
        <sz val="10"/>
        <rFont val="Calibri"/>
        <family val="2"/>
        <charset val="204"/>
        <scheme val="minor"/>
      </rPr>
      <t>Additionally, the cost of a ski pass for each adult is added to the application cost DAILY (3500 rubles/day untill 12.04.26).
When placing additional guests, the cost of a ski pass for each adult guest is also added DAILY (3500 rubles/day untill 12.04.26).
Please add the cost of ski passes for all adults to the application immediately.
Guests purchase ski passes for children on site upon check-in.</t>
    </r>
  </si>
  <si>
    <t>2. Один маршрут веревочного парка (для всех гостей, проживающих в номере 4+).</t>
  </si>
  <si>
    <t>3. Аренда роликов или аренда городского велосипеда на 1 час (для всех гостей, проживающих в номере 7+).</t>
  </si>
  <si>
    <t>4. Обзорная экскурсия по высотам с 540 до 2200 (для всех гостей, проживающих в номере)**.</t>
  </si>
  <si>
    <t>5. Стикерпак в подарок (1 стикер на один номер)</t>
  </si>
  <si>
    <t>верёвочный парк работает до 31.10.2025. </t>
  </si>
  <si>
    <r>
      <rPr>
        <b/>
        <sz val="9"/>
        <color theme="1"/>
        <rFont val="Times New Roman"/>
        <family val="1"/>
        <charset val="204"/>
      </rPr>
      <t>12.12.2024 - 12.04.2026</t>
    </r>
    <r>
      <rPr>
        <sz val="9"/>
        <color theme="1"/>
        <rFont val="Times New Roman"/>
        <family val="1"/>
        <charset val="204"/>
      </rPr>
      <t xml:space="preserve"> - 3 500 руб / сут
</t>
    </r>
    <r>
      <rPr>
        <b/>
        <sz val="9"/>
        <color theme="1"/>
        <rFont val="Times New Roman"/>
        <family val="1"/>
        <charset val="204"/>
      </rPr>
      <t/>
    </r>
  </si>
  <si>
    <r>
      <t xml:space="preserve">Период бронирования/ Period of sales:    
</t>
    </r>
    <r>
      <rPr>
        <b/>
        <sz val="9"/>
        <rFont val="Times New Roman"/>
        <family val="1"/>
        <charset val="204"/>
      </rPr>
      <t xml:space="preserve">05.11.25 – 09.12.25 </t>
    </r>
    <r>
      <rPr>
        <sz val="9"/>
        <rFont val="Times New Roman"/>
        <family val="1"/>
        <charset val="204"/>
      </rPr>
      <t xml:space="preserve">
</t>
    </r>
  </si>
  <si>
    <r>
      <t xml:space="preserve">Период проживания / Period of stay: 
</t>
    </r>
    <r>
      <rPr>
        <b/>
        <sz val="9"/>
        <rFont val="Times New Roman"/>
        <family val="1"/>
        <charset val="204"/>
      </rPr>
      <t xml:space="preserve">09.11.25 – 09.12.25 
</t>
    </r>
  </si>
  <si>
    <t xml:space="preserve">На период 
09.01.25 - 29.12.25  – бронирование может быть отменено без штрафных санкций за 24 часа до заезда. Отмена после указанного времени – штраф в размере стоимости первой ночи проживания. 
For the period
09.01.25 - 29.12.25  -
the reservation can be cancel without penalty up to 24 hours before arrival. Cancellation after the specified time - a penalty - the cost of the first night of stay.
</t>
  </si>
  <si>
    <r>
      <t>Период продажи:</t>
    </r>
    <r>
      <rPr>
        <b/>
        <sz val="9"/>
        <rFont val="Times New Roman"/>
        <family val="1"/>
        <charset val="204"/>
      </rPr>
      <t xml:space="preserve"> 11.04.2025 - 11.12.2025 </t>
    </r>
    <r>
      <rPr>
        <sz val="9"/>
        <rFont val="Times New Roman"/>
        <family val="1"/>
        <charset val="204"/>
      </rPr>
      <t xml:space="preserve">
Period of sales: </t>
    </r>
    <r>
      <rPr>
        <b/>
        <sz val="9"/>
        <rFont val="Times New Roman"/>
        <family val="1"/>
        <charset val="204"/>
      </rPr>
      <t xml:space="preserve">11.04.2025 - 11.12.2025  </t>
    </r>
  </si>
  <si>
    <r>
      <t>Период проживания:</t>
    </r>
    <r>
      <rPr>
        <b/>
        <sz val="9"/>
        <rFont val="Times New Roman"/>
        <family val="1"/>
        <charset val="204"/>
      </rPr>
      <t xml:space="preserve">  
28.06.2025 - 11.12.2025 вкл
</t>
    </r>
    <r>
      <rPr>
        <sz val="9"/>
        <rFont val="Times New Roman"/>
        <family val="1"/>
        <charset val="204"/>
      </rPr>
      <t xml:space="preserve">Period of stay: </t>
    </r>
    <r>
      <rPr>
        <b/>
        <sz val="9"/>
        <rFont val="Times New Roman"/>
        <family val="1"/>
        <charset val="204"/>
      </rPr>
      <t xml:space="preserve"> 
28.06.2025 - 11.12.2025 inc</t>
    </r>
  </si>
  <si>
    <r>
      <t>Период продажи:</t>
    </r>
    <r>
      <rPr>
        <b/>
        <sz val="9"/>
        <rFont val="Times New Roman"/>
        <family val="1"/>
        <charset val="204"/>
      </rPr>
      <t xml:space="preserve"> 17.12.25 - 17.01.26</t>
    </r>
    <r>
      <rPr>
        <sz val="9"/>
        <rFont val="Times New Roman"/>
        <family val="1"/>
        <charset val="204"/>
      </rPr>
      <t xml:space="preserve">
Period of sales: </t>
    </r>
    <r>
      <rPr>
        <b/>
        <sz val="9"/>
        <rFont val="Times New Roman"/>
        <family val="1"/>
        <charset val="204"/>
      </rPr>
      <t>17.12.25 - 17.01.26</t>
    </r>
  </si>
  <si>
    <r>
      <t xml:space="preserve">Период проживания: </t>
    </r>
    <r>
      <rPr>
        <b/>
        <sz val="9"/>
        <rFont val="Times New Roman"/>
        <family val="1"/>
        <charset val="204"/>
      </rPr>
      <t xml:space="preserve"> 09.01.26 - 17.01.26
</t>
    </r>
    <r>
      <rPr>
        <sz val="9"/>
        <rFont val="Times New Roman"/>
        <family val="1"/>
        <charset val="204"/>
      </rPr>
      <t xml:space="preserve">Period of sales: </t>
    </r>
    <r>
      <rPr>
        <b/>
        <sz val="9"/>
        <rFont val="Times New Roman"/>
        <family val="1"/>
        <charset val="204"/>
      </rPr>
      <t>09.01.26 - 17.01.26</t>
    </r>
  </si>
  <si>
    <r>
      <t>На период</t>
    </r>
    <r>
      <rPr>
        <b/>
        <sz val="9"/>
        <rFont val="Times New Roman"/>
        <family val="1"/>
        <charset val="204"/>
      </rPr>
      <t xml:space="preserve"> 
09.01.25 - 28.12.25;09.01.26-30.04.2026  </t>
    </r>
    <r>
      <rPr>
        <sz val="9"/>
        <rFont val="Times New Roman"/>
        <family val="1"/>
        <charset val="204"/>
      </rPr>
      <t xml:space="preserve">– бронирование может быть отменено без штрафных санкций за 72 часа до заезда. Отмена после указанного времени – штраф в размере стоимости первой ночи проживания. 
На период
</t>
    </r>
    <r>
      <rPr>
        <b/>
        <sz val="9"/>
        <rFont val="Times New Roman"/>
        <family val="1"/>
        <charset val="204"/>
      </rPr>
      <t>29.12.2025 - 08.01.2026</t>
    </r>
    <r>
      <rPr>
        <sz val="9"/>
        <rFont val="Times New Roman"/>
        <family val="1"/>
        <charset val="204"/>
      </rPr>
      <t xml:space="preserve"> -  бесплатная отмена бронирования за 45 дней до заезда. Бронирование должно быть 100% предоплаченным Заказчиком. Отмена после указанного времени – штраф в 100% размере от стоимости бронирования.
</t>
    </r>
  </si>
  <si>
    <t xml:space="preserve">Бронирование может быть отменено без штрафных санкций за 72 часа до заезда. Отмена после указанного времени – штраф в размере стоимости первой ночи проживания. 
</t>
  </si>
  <si>
    <t>бронирование может быть отменено без штрафных санкций за 72 часа до заезда. Отмена после указанного времени – штраф в размере стоимости первой ночи проживания.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</si>
</sst>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2" x14ac:knownFonts="1">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Calibri"/>
      <family val="2"/>
      <charset val="204"/>
      <scheme val="minor"/>
    </font>
    <font>
      <sz val="10"/>
      <color theme="1"/>
      <name val="Calibri"/>
      <family val="2"/>
      <charset val="204"/>
      <scheme val="minor"/>
    </font>
    <font>
      <sz val="9"/>
      <name val="Times New Roman"/>
      <family val="1"/>
      <charset val="204"/>
    </font>
    <font>
      <b/>
      <sz val="9"/>
      <name val="Times New Roman"/>
      <family val="1"/>
      <charset val="204"/>
    </font>
    <font>
      <sz val="9"/>
      <color theme="1"/>
      <name val="Times New Roman"/>
      <family val="1"/>
      <charset val="204"/>
    </font>
    <font>
      <b/>
      <sz val="8"/>
      <name val="Times New Roman"/>
      <family val="1"/>
      <charset val="204"/>
    </font>
    <font>
      <sz val="8"/>
      <color theme="1"/>
      <name val="Times New Roman"/>
      <family val="1"/>
      <charset val="204"/>
    </font>
    <font>
      <b/>
      <sz val="8"/>
      <color theme="1"/>
      <name val="Times New Roman"/>
      <family val="1"/>
      <charset val="204"/>
    </font>
    <font>
      <sz val="10"/>
      <name val="Arial Cyr"/>
      <charset val="204"/>
    </font>
    <font>
      <b/>
      <sz val="11"/>
      <color theme="1"/>
      <name val="Calibri"/>
      <family val="2"/>
      <charset val="204"/>
      <scheme val="minor"/>
    </font>
    <font>
      <sz val="9"/>
      <color rgb="FF212121"/>
      <name val="Times New Roman"/>
      <family val="1"/>
      <charset val="204"/>
    </font>
    <font>
      <b/>
      <sz val="9"/>
      <color indexed="63"/>
      <name val="Times New Roman"/>
      <family val="1"/>
      <charset val="204"/>
    </font>
    <font>
      <b/>
      <sz val="11"/>
      <color rgb="FF212121"/>
      <name val="Calibri"/>
      <family val="2"/>
      <charset val="204"/>
      <scheme val="minor"/>
    </font>
    <font>
      <sz val="9"/>
      <color theme="1"/>
      <name val="Calibri"/>
      <family val="2"/>
      <charset val="204"/>
      <scheme val="minor"/>
    </font>
    <font>
      <b/>
      <sz val="9"/>
      <color theme="1"/>
      <name val="Calibri"/>
      <family val="2"/>
      <charset val="204"/>
      <scheme val="minor"/>
    </font>
    <font>
      <sz val="9"/>
      <color theme="1"/>
      <name val="Calibri"/>
      <family val="2"/>
      <scheme val="minor"/>
    </font>
    <font>
      <sz val="9"/>
      <name val="Arial Cyr"/>
      <charset val="204"/>
    </font>
    <font>
      <b/>
      <sz val="11"/>
      <color rgb="FFFF0000"/>
      <name val="Calibri"/>
      <family val="2"/>
      <charset val="204"/>
      <scheme val="minor"/>
    </font>
    <font>
      <sz val="11"/>
      <color rgb="FF212121"/>
      <name val="Calibri"/>
      <family val="2"/>
      <charset val="204"/>
      <scheme val="minor"/>
    </font>
    <font>
      <sz val="10"/>
      <name val="Times New Roman"/>
      <family val="1"/>
      <charset val="204"/>
    </font>
    <font>
      <sz val="11"/>
      <name val="Calibri"/>
      <family val="2"/>
      <charset val="204"/>
    </font>
    <font>
      <u/>
      <sz val="9"/>
      <name val="Times New Roman"/>
      <family val="1"/>
      <charset val="204"/>
    </font>
    <font>
      <b/>
      <sz val="9"/>
      <color theme="1"/>
      <name val="Times New Roman"/>
      <family val="1"/>
      <charset val="204"/>
    </font>
    <font>
      <sz val="9"/>
      <name val="Times New Roman"/>
      <family val="1"/>
    </font>
    <font>
      <b/>
      <sz val="9"/>
      <name val="Times New Roman"/>
      <family val="1"/>
    </font>
    <font>
      <i/>
      <sz val="9"/>
      <name val="Times New Roman"/>
      <family val="1"/>
      <charset val="204"/>
    </font>
    <font>
      <sz val="9"/>
      <color indexed="63"/>
      <name val="Times New Roman"/>
      <family val="1"/>
      <charset val="204"/>
    </font>
    <font>
      <b/>
      <i/>
      <sz val="9"/>
      <name val="Times New Roman"/>
      <family val="1"/>
      <charset val="204"/>
    </font>
    <font>
      <sz val="9"/>
      <color indexed="8"/>
      <name val="Times New Roman"/>
      <family val="1"/>
      <charset val="204"/>
    </font>
    <font>
      <b/>
      <sz val="9"/>
      <color rgb="FF000000"/>
      <name val="Times New Roman"/>
      <family val="1"/>
      <charset val="204"/>
    </font>
    <font>
      <b/>
      <sz val="9"/>
      <color indexed="8"/>
      <name val="Times New Roman"/>
      <family val="1"/>
      <charset val="204"/>
    </font>
    <font>
      <sz val="10"/>
      <color theme="1"/>
      <name val="Times New Roman"/>
      <family val="1"/>
      <charset val="204"/>
    </font>
    <font>
      <b/>
      <sz val="10"/>
      <name val="Times New Roman"/>
      <family val="1"/>
      <charset val="204"/>
    </font>
    <font>
      <i/>
      <sz val="10"/>
      <name val="Times New Roman"/>
      <family val="1"/>
      <charset val="204"/>
    </font>
    <font>
      <sz val="8"/>
      <color rgb="FF000000"/>
      <name val="Verdana"/>
      <family val="2"/>
      <charset val="204"/>
    </font>
    <font>
      <b/>
      <sz val="8"/>
      <color rgb="FF000000"/>
      <name val="Verdana"/>
      <family val="2"/>
      <charset val="204"/>
    </font>
    <font>
      <sz val="8"/>
      <color rgb="FF000000"/>
      <name val="Times New Roman"/>
      <family val="1"/>
      <charset val="204"/>
    </font>
    <font>
      <sz val="9"/>
      <color rgb="FF000000"/>
      <name val="Times New Roman"/>
      <family val="1"/>
      <charset val="204"/>
    </font>
    <font>
      <b/>
      <sz val="10"/>
      <name val="Arial Cyr"/>
      <charset val="204"/>
    </font>
    <font>
      <sz val="11"/>
      <color theme="0"/>
      <name val="Calibri"/>
      <family val="2"/>
      <charset val="204"/>
    </font>
    <font>
      <u/>
      <sz val="8"/>
      <color rgb="FF000000"/>
      <name val="Verdana"/>
      <family val="2"/>
      <charset val="204"/>
    </font>
    <font>
      <i/>
      <sz val="8"/>
      <color rgb="FF000000"/>
      <name val="Verdana"/>
      <family val="2"/>
      <charset val="204"/>
    </font>
    <font>
      <b/>
      <sz val="11"/>
      <color rgb="FFFF0000"/>
      <name val="Calibri"/>
      <family val="2"/>
      <charset val="204"/>
    </font>
    <font>
      <i/>
      <sz val="10"/>
      <name val="Arial Cyr"/>
      <charset val="204"/>
    </font>
    <font>
      <sz val="10"/>
      <color rgb="FFFF0000"/>
      <name val="Arial Cyr"/>
      <charset val="204"/>
    </font>
    <font>
      <b/>
      <sz val="10"/>
      <color theme="1"/>
      <name val="Times New Roman"/>
      <family val="1"/>
      <charset val="204"/>
    </font>
    <font>
      <b/>
      <sz val="9"/>
      <color rgb="FFFF0000"/>
      <name val="Times New Roman"/>
      <family val="1"/>
      <charset val="204"/>
    </font>
    <font>
      <b/>
      <i/>
      <sz val="9"/>
      <color rgb="FFFF0000"/>
      <name val="Times New Roman"/>
      <family val="1"/>
      <charset val="204"/>
    </font>
    <font>
      <b/>
      <sz val="10"/>
      <color rgb="FFFF0000"/>
      <name val="Calibri"/>
      <family val="2"/>
      <charset val="204"/>
    </font>
    <font>
      <b/>
      <sz val="10"/>
      <name val="Calibri"/>
      <family val="2"/>
      <charset val="204"/>
    </font>
    <font>
      <b/>
      <u/>
      <sz val="10"/>
      <name val="Times New Roman"/>
      <family val="1"/>
      <charset val="204"/>
    </font>
    <font>
      <b/>
      <i/>
      <sz val="10"/>
      <name val="Times New Roman"/>
      <family val="1"/>
      <charset val="204"/>
    </font>
    <font>
      <b/>
      <sz val="10"/>
      <name val="Calibri"/>
      <family val="2"/>
      <charset val="204"/>
      <scheme val="minor"/>
    </font>
    <font>
      <sz val="9"/>
      <name val="Calibri"/>
      <family val="2"/>
      <charset val="204"/>
      <scheme val="minor"/>
    </font>
    <font>
      <sz val="9"/>
      <color rgb="FFFF0000"/>
      <name val="Calibri"/>
      <family val="2"/>
      <charset val="204"/>
      <scheme val="minor"/>
    </font>
    <font>
      <sz val="10"/>
      <color rgb="FFFF0000"/>
      <name val="Calibri"/>
      <family val="2"/>
      <charset val="204"/>
      <scheme val="minor"/>
    </font>
    <font>
      <b/>
      <sz val="11"/>
      <name val="Calibri"/>
      <family val="2"/>
      <charset val="204"/>
    </font>
    <font>
      <b/>
      <i/>
      <sz val="10"/>
      <name val="Arial Cyr"/>
      <charset val="204"/>
    </font>
  </fonts>
  <fills count="1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6" tint="0.59999389629810485"/>
        <bgColor indexed="64"/>
      </patternFill>
    </fill>
    <fill>
      <patternFill patternType="solid">
        <fgColor rgb="FFFF0000"/>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rgb="FF92D050"/>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rgb="FFFFCCFF"/>
        <bgColor indexed="64"/>
      </patternFill>
    </fill>
    <fill>
      <patternFill patternType="solid">
        <fgColor rgb="FFB2E4A4"/>
        <bgColor indexed="64"/>
      </patternFill>
    </fill>
    <fill>
      <patternFill patternType="solid">
        <fgColor rgb="FFFF99FF"/>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top style="thick">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s>
  <cellStyleXfs count="14">
    <xf numFmtId="0" fontId="0" fillId="0" borderId="0"/>
    <xf numFmtId="0" fontId="22" fillId="0" borderId="0"/>
    <xf numFmtId="0" fontId="11" fillId="0" borderId="0"/>
    <xf numFmtId="0" fontId="22" fillId="0" borderId="0"/>
    <xf numFmtId="0" fontId="10" fillId="0" borderId="0"/>
    <xf numFmtId="0" fontId="9"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cellStyleXfs>
  <cellXfs count="371">
    <xf numFmtId="0" fontId="0" fillId="0" borderId="0" xfId="0"/>
    <xf numFmtId="0" fontId="14" fillId="2" borderId="0" xfId="0" applyFont="1" applyFill="1"/>
    <xf numFmtId="0" fontId="14" fillId="0" borderId="0" xfId="0" applyFont="1" applyFill="1"/>
    <xf numFmtId="0" fontId="15" fillId="4" borderId="2" xfId="0" applyFont="1" applyFill="1" applyBorder="1" applyAlignment="1">
      <alignment horizontal="center" wrapText="1"/>
    </xf>
    <xf numFmtId="0" fontId="16" fillId="2" borderId="1" xfId="0" applyFont="1" applyFill="1" applyBorder="1"/>
    <xf numFmtId="0" fontId="16" fillId="2" borderId="0" xfId="0" applyFont="1" applyFill="1"/>
    <xf numFmtId="0" fontId="16" fillId="0" borderId="0" xfId="0" applyFont="1"/>
    <xf numFmtId="0" fontId="16" fillId="0" borderId="0" xfId="0" applyFont="1" applyFill="1"/>
    <xf numFmtId="0" fontId="16" fillId="2" borderId="1" xfId="0" applyFont="1" applyFill="1" applyBorder="1" applyAlignment="1">
      <alignment horizontal="right"/>
    </xf>
    <xf numFmtId="0" fontId="16" fillId="3" borderId="0" xfId="0" applyFont="1" applyFill="1"/>
    <xf numFmtId="0" fontId="17" fillId="0" borderId="0" xfId="0" applyFont="1" applyFill="1"/>
    <xf numFmtId="0" fontId="17" fillId="5" borderId="3" xfId="0" applyFont="1" applyFill="1" applyBorder="1" applyAlignment="1"/>
    <xf numFmtId="0" fontId="14" fillId="0" borderId="2" xfId="0" applyFont="1" applyFill="1" applyBorder="1" applyAlignment="1">
      <alignment horizontal="center" vertical="center"/>
    </xf>
    <xf numFmtId="0" fontId="19" fillId="5" borderId="1" xfId="0" applyFont="1" applyFill="1" applyBorder="1" applyAlignment="1">
      <alignment horizontal="left" vertical="center"/>
    </xf>
    <xf numFmtId="0" fontId="20" fillId="0" borderId="1" xfId="0" applyFont="1" applyFill="1" applyBorder="1" applyAlignment="1">
      <alignment horizontal="left" vertical="center"/>
    </xf>
    <xf numFmtId="0" fontId="18" fillId="0" borderId="1" xfId="0" applyFont="1" applyFill="1" applyBorder="1" applyAlignment="1">
      <alignment horizontal="left" vertical="center"/>
    </xf>
    <xf numFmtId="0" fontId="16" fillId="2" borderId="0" xfId="0" applyFont="1" applyFill="1" applyBorder="1" applyAlignment="1">
      <alignment horizontal="right"/>
    </xf>
    <xf numFmtId="0" fontId="17" fillId="5" borderId="5" xfId="0" applyFont="1" applyFill="1" applyBorder="1" applyAlignment="1">
      <alignment vertical="center"/>
    </xf>
    <xf numFmtId="0" fontId="24" fillId="0" borderId="6" xfId="0" applyFont="1" applyBorder="1" applyAlignment="1">
      <alignment horizontal="left" vertical="center" wrapText="1"/>
    </xf>
    <xf numFmtId="1" fontId="16" fillId="2" borderId="1" xfId="0" applyNumberFormat="1" applyFont="1" applyFill="1" applyBorder="1"/>
    <xf numFmtId="0" fontId="23" fillId="0" borderId="0" xfId="0" applyFont="1"/>
    <xf numFmtId="0" fontId="0" fillId="4" borderId="0" xfId="0" applyFill="1"/>
    <xf numFmtId="1" fontId="16" fillId="2" borderId="1" xfId="0" applyNumberFormat="1" applyFont="1" applyFill="1" applyBorder="1" applyAlignment="1">
      <alignment horizontal="right"/>
    </xf>
    <xf numFmtId="1" fontId="14" fillId="2" borderId="0" xfId="0" applyNumberFormat="1" applyFont="1" applyFill="1"/>
    <xf numFmtId="1" fontId="16" fillId="0" borderId="0" xfId="0" applyNumberFormat="1" applyFont="1"/>
    <xf numFmtId="1" fontId="16" fillId="3" borderId="0" xfId="0" applyNumberFormat="1" applyFont="1" applyFill="1"/>
    <xf numFmtId="0" fontId="24" fillId="0" borderId="5" xfId="0" applyFont="1" applyBorder="1" applyAlignment="1">
      <alignment horizontal="left" vertical="center" wrapText="1"/>
    </xf>
    <xf numFmtId="0" fontId="18" fillId="0" borderId="5" xfId="1" applyFont="1" applyFill="1" applyBorder="1" applyAlignment="1">
      <alignment horizontal="center" vertical="center" wrapText="1"/>
    </xf>
    <xf numFmtId="0" fontId="16" fillId="0" borderId="5" xfId="0" applyFont="1" applyBorder="1" applyAlignment="1">
      <alignment horizontal="center" wrapText="1"/>
    </xf>
    <xf numFmtId="0" fontId="30" fillId="0" borderId="0" xfId="0" applyFont="1" applyFill="1" applyBorder="1" applyAlignment="1">
      <alignment wrapText="1"/>
    </xf>
    <xf numFmtId="0" fontId="0" fillId="0" borderId="0" xfId="0" applyBorder="1" applyAlignment="1">
      <alignment horizontal="center" vertical="center" wrapText="1"/>
    </xf>
    <xf numFmtId="0" fontId="0" fillId="0" borderId="0" xfId="0"/>
    <xf numFmtId="0" fontId="14" fillId="2" borderId="0" xfId="0" applyFont="1" applyFill="1"/>
    <xf numFmtId="0" fontId="14" fillId="0" borderId="0" xfId="0" applyFont="1" applyFill="1"/>
    <xf numFmtId="0" fontId="16" fillId="2" borderId="1" xfId="0" applyFont="1" applyFill="1" applyBorder="1"/>
    <xf numFmtId="0" fontId="16" fillId="2" borderId="0" xfId="0" applyFont="1" applyFill="1"/>
    <xf numFmtId="0" fontId="16" fillId="0" borderId="0" xfId="0" applyFont="1" applyFill="1"/>
    <xf numFmtId="0" fontId="15" fillId="0" borderId="2" xfId="0" applyFont="1" applyFill="1" applyBorder="1" applyAlignment="1">
      <alignment horizontal="center" wrapText="1"/>
    </xf>
    <xf numFmtId="0" fontId="14" fillId="0" borderId="2" xfId="0" applyFont="1" applyFill="1" applyBorder="1" applyAlignment="1">
      <alignment horizontal="center" wrapText="1"/>
    </xf>
    <xf numFmtId="0" fontId="17" fillId="5" borderId="4" xfId="0" applyFont="1" applyFill="1" applyBorder="1" applyAlignment="1"/>
    <xf numFmtId="0" fontId="14" fillId="0" borderId="2" xfId="0" applyFont="1" applyFill="1" applyBorder="1" applyAlignment="1">
      <alignment horizontal="center" vertical="center"/>
    </xf>
    <xf numFmtId="0" fontId="15" fillId="2" borderId="0" xfId="0" applyFont="1" applyFill="1"/>
    <xf numFmtId="0" fontId="21" fillId="5" borderId="0" xfId="0" applyFont="1" applyFill="1" applyAlignment="1">
      <alignment horizontal="left" vertical="center"/>
    </xf>
    <xf numFmtId="0" fontId="16" fillId="0" borderId="1" xfId="0" applyFont="1" applyFill="1" applyBorder="1"/>
    <xf numFmtId="0" fontId="14" fillId="6" borderId="0" xfId="0" applyFont="1" applyFill="1"/>
    <xf numFmtId="0" fontId="0" fillId="0" borderId="0" xfId="0" applyAlignment="1">
      <alignment horizontal="left" vertical="top"/>
    </xf>
    <xf numFmtId="0" fontId="12" fillId="0" borderId="0" xfId="0" applyFont="1"/>
    <xf numFmtId="0" fontId="26" fillId="0" borderId="0" xfId="0" applyFont="1" applyAlignment="1">
      <alignment horizontal="left" vertical="center" wrapText="1"/>
    </xf>
    <xf numFmtId="0" fontId="32" fillId="0" borderId="0" xfId="0" applyFont="1" applyAlignment="1">
      <alignment horizontal="left" vertical="center" wrapText="1"/>
    </xf>
    <xf numFmtId="0" fontId="14" fillId="0" borderId="1" xfId="0" applyFont="1" applyFill="1" applyBorder="1" applyAlignment="1">
      <alignment horizontal="center" vertical="center"/>
    </xf>
    <xf numFmtId="0" fontId="15" fillId="4" borderId="1" xfId="0" applyFont="1" applyFill="1" applyBorder="1" applyAlignment="1">
      <alignment horizontal="center" wrapText="1"/>
    </xf>
    <xf numFmtId="0" fontId="14" fillId="0" borderId="1" xfId="0" applyFont="1" applyFill="1" applyBorder="1" applyAlignment="1">
      <alignment horizontal="center" wrapText="1"/>
    </xf>
    <xf numFmtId="0" fontId="16" fillId="0" borderId="1" xfId="0" applyFont="1" applyFill="1" applyBorder="1" applyAlignment="1">
      <alignment horizontal="right"/>
    </xf>
    <xf numFmtId="0" fontId="16" fillId="4" borderId="1" xfId="0" applyFont="1" applyFill="1" applyBorder="1"/>
    <xf numFmtId="0" fontId="14" fillId="7" borderId="0" xfId="0" applyFont="1" applyFill="1"/>
    <xf numFmtId="0" fontId="14" fillId="8" borderId="0" xfId="0" applyFont="1" applyFill="1"/>
    <xf numFmtId="0" fontId="14" fillId="4" borderId="0" xfId="0" applyFont="1" applyFill="1"/>
    <xf numFmtId="1" fontId="16" fillId="0" borderId="1" xfId="0" applyNumberFormat="1" applyFont="1" applyFill="1" applyBorder="1"/>
    <xf numFmtId="0" fontId="30" fillId="0" borderId="13" xfId="0" applyFont="1" applyFill="1" applyBorder="1" applyAlignment="1">
      <alignment wrapText="1"/>
    </xf>
    <xf numFmtId="0" fontId="30" fillId="0" borderId="14" xfId="0" applyFont="1" applyFill="1" applyBorder="1" applyAlignment="1">
      <alignment wrapText="1"/>
    </xf>
    <xf numFmtId="1" fontId="14" fillId="0" borderId="1" xfId="0" applyNumberFormat="1" applyFont="1" applyFill="1" applyBorder="1" applyAlignment="1">
      <alignment horizontal="center" wrapText="1"/>
    </xf>
    <xf numFmtId="0" fontId="16" fillId="4" borderId="0" xfId="0" applyFont="1" applyFill="1"/>
    <xf numFmtId="0" fontId="35" fillId="2" borderId="1" xfId="0" applyFont="1" applyFill="1" applyBorder="1"/>
    <xf numFmtId="0" fontId="36" fillId="0" borderId="0" xfId="0" applyFont="1"/>
    <xf numFmtId="0" fontId="36" fillId="0" borderId="1" xfId="2" applyFont="1" applyBorder="1" applyAlignment="1">
      <alignment horizontal="center" vertical="center" wrapText="1"/>
    </xf>
    <xf numFmtId="0" fontId="18" fillId="0" borderId="12" xfId="0" applyFont="1" applyBorder="1"/>
    <xf numFmtId="0" fontId="18" fillId="0" borderId="1" xfId="0" applyFont="1" applyBorder="1"/>
    <xf numFmtId="0" fontId="17" fillId="9" borderId="0" xfId="3" applyFont="1" applyFill="1" applyAlignment="1">
      <alignment horizontal="left" vertical="center"/>
    </xf>
    <xf numFmtId="0" fontId="16" fillId="0" borderId="0" xfId="3" applyFont="1" applyAlignment="1">
      <alignment horizontal="left" vertical="center"/>
    </xf>
    <xf numFmtId="0" fontId="18" fillId="0" borderId="0" xfId="3" applyFont="1" applyAlignment="1">
      <alignment horizontal="left" vertical="center"/>
    </xf>
    <xf numFmtId="0" fontId="36" fillId="9" borderId="0" xfId="2" applyFont="1" applyFill="1" applyAlignment="1">
      <alignment horizontal="left" vertical="center"/>
    </xf>
    <xf numFmtId="0" fontId="37" fillId="0" borderId="0" xfId="0" applyFont="1" applyAlignment="1">
      <alignment vertical="center" wrapText="1"/>
    </xf>
    <xf numFmtId="0" fontId="36" fillId="9" borderId="0" xfId="0" applyFont="1" applyFill="1"/>
    <xf numFmtId="0" fontId="16" fillId="0" borderId="0" xfId="0" applyFont="1" applyAlignment="1">
      <alignment vertical="center" wrapText="1"/>
    </xf>
    <xf numFmtId="0" fontId="24" fillId="0" borderId="0" xfId="0" applyFont="1" applyAlignment="1">
      <alignment vertical="center" wrapText="1"/>
    </xf>
    <xf numFmtId="0" fontId="39" fillId="0" borderId="0" xfId="0" applyFont="1" applyAlignment="1">
      <alignment wrapText="1"/>
    </xf>
    <xf numFmtId="0" fontId="18" fillId="0" borderId="0" xfId="0" applyFont="1" applyAlignment="1">
      <alignment horizontal="left" vertical="center" wrapText="1"/>
    </xf>
    <xf numFmtId="0" fontId="18" fillId="0" borderId="0" xfId="0" applyFont="1" applyAlignment="1">
      <alignment horizontal="right" vertical="center" wrapText="1"/>
    </xf>
    <xf numFmtId="0" fontId="14" fillId="2" borderId="0" xfId="0" applyFont="1" applyFill="1" applyAlignment="1">
      <alignment wrapText="1"/>
    </xf>
    <xf numFmtId="0" fontId="17" fillId="5" borderId="0" xfId="0" applyFont="1" applyFill="1" applyAlignment="1">
      <alignment horizontal="left"/>
    </xf>
    <xf numFmtId="0" fontId="14" fillId="2" borderId="2" xfId="0" applyFont="1" applyFill="1" applyBorder="1" applyAlignment="1">
      <alignment horizontal="center" wrapText="1"/>
    </xf>
    <xf numFmtId="0" fontId="15" fillId="2" borderId="2" xfId="0" applyFont="1" applyFill="1" applyBorder="1" applyAlignment="1">
      <alignment horizontal="center" wrapText="1"/>
    </xf>
    <xf numFmtId="0" fontId="15" fillId="2" borderId="1" xfId="0" applyFont="1" applyFill="1" applyBorder="1" applyAlignment="1">
      <alignment horizontal="center" wrapText="1"/>
    </xf>
    <xf numFmtId="0" fontId="14" fillId="2" borderId="1" xfId="0" applyFont="1" applyFill="1" applyBorder="1" applyAlignment="1">
      <alignment horizontal="center" wrapText="1"/>
    </xf>
    <xf numFmtId="0" fontId="0" fillId="2" borderId="0" xfId="0" applyFill="1"/>
    <xf numFmtId="0" fontId="16" fillId="2" borderId="0" xfId="0" applyFont="1" applyFill="1" applyBorder="1"/>
    <xf numFmtId="0" fontId="21" fillId="10" borderId="0" xfId="0" applyFont="1" applyFill="1" applyAlignment="1">
      <alignment horizontal="left" vertical="center"/>
    </xf>
    <xf numFmtId="0" fontId="16" fillId="10" borderId="0" xfId="0" applyFont="1" applyFill="1"/>
    <xf numFmtId="0" fontId="36" fillId="0" borderId="1" xfId="2" applyFont="1" applyFill="1" applyBorder="1" applyAlignment="1">
      <alignment horizontal="center" vertical="center" wrapText="1"/>
    </xf>
    <xf numFmtId="0" fontId="16" fillId="0" borderId="0" xfId="0" applyFont="1" applyFill="1" applyBorder="1" applyAlignment="1">
      <alignment horizontal="right"/>
    </xf>
    <xf numFmtId="0" fontId="23" fillId="4" borderId="0" xfId="0" applyFont="1" applyFill="1"/>
    <xf numFmtId="0" fontId="45" fillId="0" borderId="0" xfId="0" applyFont="1" applyAlignment="1">
      <alignment horizontal="left" vertical="center" wrapText="1"/>
    </xf>
    <xf numFmtId="1" fontId="14" fillId="2" borderId="1" xfId="0" applyNumberFormat="1" applyFont="1" applyFill="1" applyBorder="1" applyAlignment="1">
      <alignment horizontal="center" wrapText="1"/>
    </xf>
    <xf numFmtId="0" fontId="17" fillId="0" borderId="0" xfId="0" applyFont="1" applyAlignment="1">
      <alignment horizontal="left"/>
    </xf>
    <xf numFmtId="0" fontId="17" fillId="5" borderId="0" xfId="3" applyFont="1" applyFill="1" applyAlignment="1">
      <alignment horizontal="left" vertical="center"/>
    </xf>
    <xf numFmtId="0" fontId="36" fillId="5" borderId="0" xfId="2" applyFont="1" applyFill="1" applyAlignment="1">
      <alignment horizontal="left" vertical="center"/>
    </xf>
    <xf numFmtId="0" fontId="36" fillId="5" borderId="0" xfId="0" applyFont="1" applyFill="1" applyAlignment="1">
      <alignment horizontal="left" vertical="center"/>
    </xf>
    <xf numFmtId="0" fontId="36" fillId="5" borderId="0" xfId="0" applyFont="1" applyFill="1"/>
    <xf numFmtId="0" fontId="36" fillId="5" borderId="0" xfId="0" applyFont="1" applyFill="1" applyAlignment="1">
      <alignment horizontal="left" vertical="center" wrapText="1"/>
    </xf>
    <xf numFmtId="0" fontId="36" fillId="5" borderId="0" xfId="0" applyFont="1" applyFill="1" applyAlignment="1">
      <alignment vertical="top" wrapText="1"/>
    </xf>
    <xf numFmtId="0" fontId="45" fillId="5" borderId="0" xfId="0" applyFont="1" applyFill="1" applyAlignment="1">
      <alignment horizontal="left" vertical="center" wrapText="1"/>
    </xf>
    <xf numFmtId="0" fontId="33" fillId="0" borderId="9" xfId="0" applyFont="1" applyBorder="1" applyAlignment="1">
      <alignment wrapText="1"/>
    </xf>
    <xf numFmtId="0" fontId="33" fillId="0" borderId="0" xfId="0" applyFont="1" applyBorder="1" applyAlignment="1">
      <alignment wrapText="1"/>
    </xf>
    <xf numFmtId="0" fontId="34" fillId="2" borderId="0" xfId="0" applyFont="1" applyFill="1" applyAlignment="1">
      <alignment vertical="center"/>
    </xf>
    <xf numFmtId="0" fontId="36" fillId="0" borderId="12" xfId="2" applyFont="1" applyFill="1" applyBorder="1" applyAlignment="1">
      <alignment horizontal="center" vertical="center" wrapText="1"/>
    </xf>
    <xf numFmtId="0" fontId="14" fillId="0" borderId="0" xfId="0" applyFont="1" applyFill="1" applyBorder="1" applyAlignment="1">
      <alignment horizontal="center" wrapText="1"/>
    </xf>
    <xf numFmtId="0" fontId="14" fillId="4" borderId="0" xfId="0" applyFont="1" applyFill="1" applyBorder="1" applyAlignment="1">
      <alignment horizontal="center" wrapText="1"/>
    </xf>
    <xf numFmtId="0" fontId="36" fillId="0" borderId="12" xfId="2" applyFont="1" applyBorder="1" applyAlignment="1">
      <alignment horizontal="center" vertical="center" wrapText="1"/>
    </xf>
    <xf numFmtId="14" fontId="15" fillId="0" borderId="1" xfId="0" applyNumberFormat="1" applyFont="1" applyFill="1" applyBorder="1" applyAlignment="1">
      <alignment horizontal="center" vertical="center" wrapText="1"/>
    </xf>
    <xf numFmtId="14" fontId="15" fillId="2" borderId="1" xfId="0" applyNumberFormat="1" applyFont="1" applyFill="1" applyBorder="1" applyAlignment="1">
      <alignment horizontal="center" vertical="center" wrapText="1"/>
    </xf>
    <xf numFmtId="0" fontId="14" fillId="2" borderId="0" xfId="0" applyFont="1" applyFill="1" applyBorder="1" applyAlignment="1">
      <alignment horizontal="center" wrapText="1"/>
    </xf>
    <xf numFmtId="0" fontId="14" fillId="2" borderId="18" xfId="0" applyFont="1" applyFill="1" applyBorder="1" applyAlignment="1">
      <alignment horizontal="center" wrapText="1"/>
    </xf>
    <xf numFmtId="14" fontId="14" fillId="2" borderId="1" xfId="0" applyNumberFormat="1" applyFont="1" applyFill="1" applyBorder="1" applyAlignment="1">
      <alignment horizontal="center" wrapText="1"/>
    </xf>
    <xf numFmtId="14" fontId="14" fillId="2" borderId="1" xfId="0" applyNumberFormat="1" applyFont="1" applyFill="1" applyBorder="1" applyAlignment="1">
      <alignment horizontal="center" vertical="center" wrapText="1"/>
    </xf>
    <xf numFmtId="0" fontId="14" fillId="0" borderId="18" xfId="0" applyFont="1" applyFill="1" applyBorder="1" applyAlignment="1">
      <alignment horizontal="center" wrapText="1"/>
    </xf>
    <xf numFmtId="14" fontId="14" fillId="0" borderId="1" xfId="0" applyNumberFormat="1" applyFont="1" applyFill="1" applyBorder="1" applyAlignment="1">
      <alignment horizontal="center" vertical="center" wrapText="1"/>
    </xf>
    <xf numFmtId="0" fontId="14" fillId="0" borderId="6" xfId="0" applyFont="1" applyFill="1" applyBorder="1" applyAlignment="1">
      <alignment horizontal="center" wrapText="1"/>
    </xf>
    <xf numFmtId="0" fontId="14" fillId="2" borderId="6" xfId="0" applyFont="1" applyFill="1" applyBorder="1" applyAlignment="1">
      <alignment horizontal="center" wrapText="1"/>
    </xf>
    <xf numFmtId="0" fontId="14" fillId="11" borderId="0" xfId="0" applyFont="1" applyFill="1"/>
    <xf numFmtId="0" fontId="17" fillId="4" borderId="20" xfId="0" applyFont="1" applyFill="1" applyBorder="1"/>
    <xf numFmtId="1" fontId="14" fillId="0" borderId="2" xfId="0" applyNumberFormat="1" applyFont="1" applyFill="1" applyBorder="1" applyAlignment="1">
      <alignment horizontal="center" wrapText="1"/>
    </xf>
    <xf numFmtId="0" fontId="16" fillId="0" borderId="3" xfId="0" applyFont="1" applyFill="1" applyBorder="1" applyAlignment="1">
      <alignment horizontal="right"/>
    </xf>
    <xf numFmtId="0" fontId="48" fillId="0" borderId="0" xfId="0" applyFont="1" applyAlignment="1">
      <alignment vertical="center" wrapText="1"/>
    </xf>
    <xf numFmtId="0" fontId="48" fillId="0" borderId="0" xfId="0" applyFont="1"/>
    <xf numFmtId="0" fontId="48" fillId="0" borderId="0" xfId="0" applyFont="1" applyAlignment="1">
      <alignment vertical="top" wrapText="1"/>
    </xf>
    <xf numFmtId="0" fontId="48" fillId="0" borderId="0" xfId="0" applyFont="1" applyAlignment="1">
      <alignment vertical="top"/>
    </xf>
    <xf numFmtId="0" fontId="51" fillId="0" borderId="0" xfId="0" applyFont="1" applyAlignment="1">
      <alignment vertical="top" wrapText="1"/>
    </xf>
    <xf numFmtId="0" fontId="52" fillId="0" borderId="0" xfId="0" applyFont="1" applyAlignment="1"/>
    <xf numFmtId="0" fontId="52" fillId="12" borderId="0" xfId="0" applyFont="1" applyFill="1" applyAlignment="1"/>
    <xf numFmtId="14" fontId="14" fillId="0" borderId="2" xfId="0" applyNumberFormat="1" applyFont="1" applyFill="1" applyBorder="1" applyAlignment="1">
      <alignment horizontal="center" wrapText="1"/>
    </xf>
    <xf numFmtId="14" fontId="14" fillId="4" borderId="2" xfId="0" applyNumberFormat="1" applyFont="1" applyFill="1" applyBorder="1" applyAlignment="1">
      <alignment horizontal="center" wrapText="1"/>
    </xf>
    <xf numFmtId="0" fontId="36" fillId="0" borderId="1" xfId="0" applyFont="1" applyBorder="1" applyAlignment="1">
      <alignment vertical="top" wrapText="1"/>
    </xf>
    <xf numFmtId="0" fontId="16" fillId="0" borderId="1" xfId="0" applyFont="1" applyBorder="1"/>
    <xf numFmtId="0" fontId="14" fillId="2" borderId="1" xfId="0" applyFont="1" applyFill="1" applyBorder="1"/>
    <xf numFmtId="14" fontId="14" fillId="4" borderId="1" xfId="0" applyNumberFormat="1" applyFont="1" applyFill="1" applyBorder="1" applyAlignment="1">
      <alignment horizontal="center" vertical="center" wrapText="1"/>
    </xf>
    <xf numFmtId="0" fontId="14" fillId="2" borderId="6" xfId="0" applyFont="1" applyFill="1" applyBorder="1"/>
    <xf numFmtId="0" fontId="14" fillId="2" borderId="0" xfId="0" applyFont="1" applyFill="1" applyBorder="1"/>
    <xf numFmtId="0" fontId="0" fillId="0" borderId="0" xfId="0" applyBorder="1"/>
    <xf numFmtId="0" fontId="16" fillId="0" borderId="1" xfId="0" applyFont="1" applyBorder="1" applyAlignment="1">
      <alignment horizontal="left" vertical="top" wrapText="1"/>
    </xf>
    <xf numFmtId="0" fontId="16" fillId="0" borderId="5" xfId="0" applyFont="1" applyBorder="1" applyAlignment="1">
      <alignment vertical="top"/>
    </xf>
    <xf numFmtId="0" fontId="16" fillId="0" borderId="0" xfId="0" applyFont="1" applyBorder="1" applyAlignment="1">
      <alignment vertical="top"/>
    </xf>
    <xf numFmtId="0" fontId="48" fillId="0" borderId="0" xfId="0" applyFont="1" applyAlignment="1">
      <alignment vertical="center"/>
    </xf>
    <xf numFmtId="0" fontId="0" fillId="0" borderId="0" xfId="0" applyAlignment="1"/>
    <xf numFmtId="0" fontId="18" fillId="5" borderId="20" xfId="3" applyFont="1" applyFill="1" applyBorder="1" applyAlignment="1">
      <alignment horizontal="left" vertical="top" wrapText="1"/>
    </xf>
    <xf numFmtId="0" fontId="36" fillId="5" borderId="1" xfId="2" applyFont="1" applyFill="1" applyBorder="1" applyAlignment="1">
      <alignment horizontal="center" vertical="center" wrapText="1"/>
    </xf>
    <xf numFmtId="0" fontId="18" fillId="0" borderId="1" xfId="0" applyFont="1" applyFill="1" applyBorder="1"/>
    <xf numFmtId="0" fontId="30" fillId="5" borderId="0" xfId="0" applyFont="1" applyFill="1"/>
    <xf numFmtId="0" fontId="30" fillId="0" borderId="0" xfId="0" applyFont="1"/>
    <xf numFmtId="1" fontId="16" fillId="4" borderId="1" xfId="0" applyNumberFormat="1" applyFont="1" applyFill="1" applyBorder="1"/>
    <xf numFmtId="0" fontId="18" fillId="4" borderId="0" xfId="0" applyFont="1" applyFill="1"/>
    <xf numFmtId="0" fontId="36" fillId="0" borderId="1" xfId="4" applyFont="1" applyBorder="1" applyAlignment="1">
      <alignment horizontal="center" vertical="center" wrapText="1"/>
    </xf>
    <xf numFmtId="0" fontId="18" fillId="0" borderId="0" xfId="3" applyFont="1" applyAlignment="1">
      <alignment horizontal="left" vertical="center" wrapText="1"/>
    </xf>
    <xf numFmtId="0" fontId="18" fillId="0" borderId="0" xfId="3" applyFont="1" applyFill="1" applyAlignment="1">
      <alignment horizontal="left" vertical="center" wrapText="1"/>
    </xf>
    <xf numFmtId="0" fontId="17" fillId="5" borderId="0" xfId="0" applyFont="1" applyFill="1" applyAlignment="1"/>
    <xf numFmtId="0" fontId="0" fillId="0" borderId="0" xfId="0" applyFill="1"/>
    <xf numFmtId="0" fontId="17" fillId="5" borderId="3" xfId="0" applyFont="1" applyFill="1" applyBorder="1" applyAlignment="1">
      <alignment horizontal="left" vertical="top" wrapText="1"/>
    </xf>
    <xf numFmtId="0" fontId="36" fillId="5" borderId="1" xfId="0" applyFont="1" applyFill="1" applyBorder="1" applyAlignment="1">
      <alignment wrapText="1"/>
    </xf>
    <xf numFmtId="0" fontId="16" fillId="0" borderId="1" xfId="0" applyFont="1" applyFill="1" applyBorder="1" applyAlignment="1">
      <alignment wrapText="1"/>
    </xf>
    <xf numFmtId="0" fontId="45" fillId="5" borderId="1" xfId="0" applyFont="1" applyFill="1" applyBorder="1" applyAlignment="1">
      <alignment horizontal="left" vertical="center" wrapText="1"/>
    </xf>
    <xf numFmtId="0" fontId="49" fillId="0" borderId="1" xfId="0" applyFont="1" applyBorder="1" applyAlignment="1">
      <alignment vertical="center" wrapText="1"/>
    </xf>
    <xf numFmtId="0" fontId="48" fillId="0" borderId="1" xfId="0" applyFont="1" applyBorder="1" applyAlignment="1">
      <alignment vertical="center" wrapText="1"/>
    </xf>
    <xf numFmtId="0" fontId="30" fillId="0" borderId="0" xfId="0" applyFont="1" applyFill="1"/>
    <xf numFmtId="0" fontId="48" fillId="0" borderId="1" xfId="0" applyFont="1" applyBorder="1" applyAlignment="1">
      <alignment wrapText="1"/>
    </xf>
    <xf numFmtId="0" fontId="18" fillId="0" borderId="12" xfId="0" applyFont="1" applyFill="1" applyBorder="1"/>
    <xf numFmtId="0" fontId="16" fillId="0" borderId="0" xfId="0" applyFont="1" applyFill="1" applyBorder="1"/>
    <xf numFmtId="0" fontId="53" fillId="0" borderId="0" xfId="0" applyFont="1" applyFill="1" applyAlignment="1">
      <alignment vertical="top" wrapText="1"/>
    </xf>
    <xf numFmtId="0" fontId="14" fillId="0" borderId="1" xfId="0" applyNumberFormat="1" applyFont="1" applyFill="1" applyBorder="1" applyAlignment="1">
      <alignment horizontal="center" vertical="center" wrapText="1"/>
    </xf>
    <xf numFmtId="0" fontId="17" fillId="5" borderId="4" xfId="0" applyFont="1" applyFill="1" applyBorder="1" applyAlignment="1">
      <alignment wrapText="1"/>
    </xf>
    <xf numFmtId="0" fontId="58" fillId="0" borderId="0" xfId="0" applyFont="1"/>
    <xf numFmtId="0" fontId="48" fillId="0" borderId="1" xfId="0" applyFont="1" applyFill="1" applyBorder="1" applyAlignment="1">
      <alignment horizontal="left" vertical="center" wrapText="1" indent="1"/>
    </xf>
    <xf numFmtId="0" fontId="0" fillId="0" borderId="0" xfId="0" applyFill="1" applyBorder="1"/>
    <xf numFmtId="0" fontId="17" fillId="5" borderId="1" xfId="3" applyFont="1" applyFill="1" applyBorder="1" applyAlignment="1">
      <alignment horizontal="left" vertical="center"/>
    </xf>
    <xf numFmtId="0" fontId="16" fillId="0" borderId="1" xfId="3" applyFont="1" applyBorder="1" applyAlignment="1">
      <alignment horizontal="left" vertical="center" wrapText="1"/>
    </xf>
    <xf numFmtId="0" fontId="18" fillId="0" borderId="1" xfId="3" applyFont="1" applyBorder="1" applyAlignment="1">
      <alignment horizontal="left" vertical="center" wrapText="1"/>
    </xf>
    <xf numFmtId="0" fontId="17" fillId="5" borderId="1" xfId="3" applyFont="1" applyFill="1" applyBorder="1" applyAlignment="1">
      <alignment horizontal="left" vertical="center" wrapText="1"/>
    </xf>
    <xf numFmtId="0" fontId="18" fillId="0" borderId="1" xfId="3" applyFont="1" applyFill="1" applyBorder="1" applyAlignment="1">
      <alignment horizontal="left" vertical="center" wrapText="1"/>
    </xf>
    <xf numFmtId="0" fontId="18" fillId="0" borderId="1" xfId="0" applyFont="1" applyFill="1" applyBorder="1" applyAlignment="1">
      <alignment horizontal="left" vertical="center" wrapText="1"/>
    </xf>
    <xf numFmtId="0" fontId="17" fillId="5" borderId="1" xfId="0" applyFont="1" applyFill="1" applyBorder="1" applyAlignment="1">
      <alignment wrapText="1"/>
    </xf>
    <xf numFmtId="0" fontId="16" fillId="0" borderId="1" xfId="3" applyFont="1" applyFill="1" applyBorder="1" applyAlignment="1">
      <alignment horizontal="left" vertical="center" wrapText="1"/>
    </xf>
    <xf numFmtId="0" fontId="17" fillId="0" borderId="1" xfId="3" applyFont="1" applyFill="1" applyBorder="1" applyAlignment="1">
      <alignment horizontal="left" vertical="center" wrapText="1"/>
    </xf>
    <xf numFmtId="0" fontId="36" fillId="0" borderId="0" xfId="0" applyFont="1" applyAlignment="1">
      <alignment wrapText="1"/>
    </xf>
    <xf numFmtId="0" fontId="16" fillId="0" borderId="22" xfId="0" applyFont="1" applyFill="1" applyBorder="1"/>
    <xf numFmtId="14" fontId="14" fillId="0" borderId="22" xfId="0" applyNumberFormat="1" applyFont="1" applyFill="1" applyBorder="1" applyAlignment="1">
      <alignment horizontal="center" vertical="center" wrapText="1"/>
    </xf>
    <xf numFmtId="0" fontId="16" fillId="0" borderId="6" xfId="0" applyFont="1" applyFill="1" applyBorder="1" applyAlignment="1">
      <alignment horizontal="right"/>
    </xf>
    <xf numFmtId="0" fontId="16" fillId="0" borderId="12" xfId="0" applyFont="1" applyFill="1" applyBorder="1"/>
    <xf numFmtId="0" fontId="16" fillId="0" borderId="1" xfId="0" applyFont="1" applyFill="1" applyBorder="1" applyAlignment="1">
      <alignment vertical="top" wrapText="1"/>
    </xf>
    <xf numFmtId="0" fontId="16" fillId="0" borderId="1" xfId="0" applyFont="1" applyFill="1" applyBorder="1" applyAlignment="1">
      <alignment horizontal="left" vertical="top" wrapText="1"/>
    </xf>
    <xf numFmtId="0" fontId="17" fillId="14" borderId="25" xfId="0" applyFont="1" applyFill="1" applyBorder="1" applyAlignment="1">
      <alignment horizontal="center" vertical="center" wrapText="1"/>
    </xf>
    <xf numFmtId="0" fontId="17" fillId="14" borderId="24" xfId="0" applyFont="1" applyFill="1" applyBorder="1" applyAlignment="1">
      <alignment horizontal="center" wrapText="1"/>
    </xf>
    <xf numFmtId="0" fontId="18" fillId="0" borderId="26" xfId="0" applyFont="1" applyFill="1" applyBorder="1"/>
    <xf numFmtId="0" fontId="17" fillId="5" borderId="1" xfId="0" applyFont="1" applyFill="1" applyBorder="1" applyAlignment="1">
      <alignment vertical="top" wrapText="1"/>
    </xf>
    <xf numFmtId="0" fontId="16" fillId="0" borderId="1" xfId="0" applyFont="1" applyBorder="1" applyAlignment="1">
      <alignment wrapText="1"/>
    </xf>
    <xf numFmtId="0" fontId="39" fillId="0" borderId="1" xfId="0" applyFont="1" applyBorder="1" applyAlignment="1">
      <alignment vertical="top" wrapText="1"/>
    </xf>
    <xf numFmtId="0" fontId="18" fillId="0" borderId="0" xfId="0" applyFont="1" applyFill="1" applyBorder="1"/>
    <xf numFmtId="1" fontId="16" fillId="0" borderId="0" xfId="0" applyNumberFormat="1" applyFont="1" applyFill="1" applyBorder="1"/>
    <xf numFmtId="0" fontId="16" fillId="0" borderId="25" xfId="0" applyFont="1" applyFill="1" applyBorder="1" applyAlignment="1">
      <alignment horizontal="right"/>
    </xf>
    <xf numFmtId="0" fontId="16" fillId="0" borderId="28" xfId="0" applyFont="1" applyFill="1" applyBorder="1" applyAlignment="1">
      <alignment horizontal="right"/>
    </xf>
    <xf numFmtId="0" fontId="17" fillId="5" borderId="29" xfId="0" applyFont="1" applyFill="1" applyBorder="1" applyAlignment="1">
      <alignment wrapText="1"/>
    </xf>
    <xf numFmtId="0" fontId="16" fillId="0" borderId="24" xfId="0" applyFont="1" applyFill="1" applyBorder="1" applyAlignment="1">
      <alignment horizontal="right"/>
    </xf>
    <xf numFmtId="0" fontId="17" fillId="0" borderId="3" xfId="0" applyFont="1" applyFill="1" applyBorder="1" applyAlignment="1"/>
    <xf numFmtId="0" fontId="16" fillId="14" borderId="25" xfId="0" applyFont="1" applyFill="1" applyBorder="1" applyAlignment="1">
      <alignment horizontal="right"/>
    </xf>
    <xf numFmtId="0" fontId="36" fillId="0" borderId="1" xfId="11" applyFont="1" applyFill="1" applyBorder="1" applyAlignment="1">
      <alignment horizontal="center" vertical="center" wrapText="1"/>
    </xf>
    <xf numFmtId="0" fontId="36" fillId="0" borderId="12" xfId="11" applyFont="1" applyFill="1" applyBorder="1" applyAlignment="1">
      <alignment horizontal="center" vertical="center" wrapText="1"/>
    </xf>
    <xf numFmtId="0" fontId="39" fillId="0" borderId="1" xfId="0" applyFont="1" applyFill="1" applyBorder="1" applyAlignment="1">
      <alignment wrapText="1"/>
    </xf>
    <xf numFmtId="0" fontId="18" fillId="0" borderId="1" xfId="0" applyFont="1" applyFill="1" applyBorder="1" applyAlignment="1">
      <alignment horizontal="left" vertical="top" wrapText="1"/>
    </xf>
    <xf numFmtId="0" fontId="18" fillId="0" borderId="12" xfId="0" applyFont="1" applyFill="1" applyBorder="1" applyAlignment="1">
      <alignment horizontal="left" vertical="center" wrapText="1"/>
    </xf>
    <xf numFmtId="0" fontId="17" fillId="5" borderId="1" xfId="0" applyFont="1" applyFill="1" applyBorder="1" applyAlignment="1">
      <alignment vertical="center" wrapText="1"/>
    </xf>
    <xf numFmtId="0" fontId="36" fillId="0" borderId="2" xfId="0" applyFont="1" applyFill="1" applyBorder="1" applyAlignment="1">
      <alignment horizontal="left" vertical="center" wrapText="1"/>
    </xf>
    <xf numFmtId="0" fontId="18" fillId="0" borderId="12" xfId="0" applyFont="1" applyFill="1" applyBorder="1" applyAlignment="1">
      <alignment horizontal="left" vertical="top" wrapText="1"/>
    </xf>
    <xf numFmtId="0" fontId="36" fillId="0" borderId="1" xfId="12" applyFont="1" applyBorder="1" applyAlignment="1">
      <alignment horizontal="center" vertical="center" wrapText="1"/>
    </xf>
    <xf numFmtId="0" fontId="17" fillId="0" borderId="0" xfId="0" applyFont="1" applyFill="1" applyBorder="1" applyAlignment="1">
      <alignment horizontal="left"/>
    </xf>
    <xf numFmtId="0" fontId="36" fillId="0" borderId="6" xfId="12" applyFont="1" applyBorder="1" applyAlignment="1">
      <alignment horizontal="center" vertical="center" wrapText="1"/>
    </xf>
    <xf numFmtId="0" fontId="36" fillId="5" borderId="1" xfId="0" applyFont="1" applyFill="1" applyBorder="1"/>
    <xf numFmtId="0" fontId="16" fillId="4" borderId="1" xfId="0" applyFont="1" applyFill="1" applyBorder="1" applyAlignment="1">
      <alignment vertical="top" wrapText="1"/>
    </xf>
    <xf numFmtId="0" fontId="17" fillId="0" borderId="1" xfId="0" applyFont="1" applyFill="1" applyBorder="1" applyAlignment="1">
      <alignment wrapText="1"/>
    </xf>
    <xf numFmtId="0" fontId="18" fillId="0" borderId="2" xfId="0" applyFont="1" applyFill="1" applyBorder="1" applyAlignment="1">
      <alignment horizontal="left" vertical="center" wrapText="1"/>
    </xf>
    <xf numFmtId="0" fontId="16" fillId="3" borderId="1" xfId="0" applyFont="1" applyFill="1" applyBorder="1"/>
    <xf numFmtId="1" fontId="16" fillId="15" borderId="1" xfId="0" applyNumberFormat="1" applyFont="1" applyFill="1" applyBorder="1"/>
    <xf numFmtId="0" fontId="16" fillId="16" borderId="1" xfId="0" applyFont="1" applyFill="1" applyBorder="1"/>
    <xf numFmtId="0" fontId="18" fillId="4" borderId="1" xfId="0" applyFont="1" applyFill="1" applyBorder="1" applyAlignment="1">
      <alignment horizontal="left" vertical="top" wrapText="1"/>
    </xf>
    <xf numFmtId="0" fontId="16" fillId="4" borderId="1" xfId="0" applyFont="1" applyFill="1" applyBorder="1" applyAlignment="1">
      <alignment horizontal="left" vertical="top" wrapText="1"/>
    </xf>
    <xf numFmtId="0" fontId="39" fillId="0" borderId="0" xfId="0" applyFont="1" applyFill="1" applyBorder="1" applyAlignment="1">
      <alignment wrapText="1"/>
    </xf>
    <xf numFmtId="0" fontId="17" fillId="5" borderId="0" xfId="0" applyFont="1" applyFill="1" applyAlignment="1">
      <alignment horizontal="left"/>
    </xf>
    <xf numFmtId="0" fontId="18" fillId="0" borderId="1" xfId="3" applyFont="1" applyBorder="1" applyAlignment="1">
      <alignment horizontal="left" vertical="top" wrapText="1"/>
    </xf>
    <xf numFmtId="0" fontId="36" fillId="0" borderId="2" xfId="0" applyFont="1" applyFill="1" applyBorder="1" applyAlignment="1">
      <alignment horizontal="left" vertical="center"/>
    </xf>
    <xf numFmtId="0" fontId="18" fillId="0" borderId="12" xfId="0" applyFont="1" applyFill="1" applyBorder="1" applyAlignment="1">
      <alignment horizontal="left" vertical="center"/>
    </xf>
    <xf numFmtId="0" fontId="18" fillId="0" borderId="12" xfId="0" applyFont="1" applyFill="1" applyBorder="1" applyAlignment="1">
      <alignment horizontal="left" vertical="top"/>
    </xf>
    <xf numFmtId="0" fontId="18" fillId="0" borderId="2" xfId="0" applyFont="1" applyFill="1" applyBorder="1" applyAlignment="1">
      <alignment horizontal="left" vertical="center"/>
    </xf>
    <xf numFmtId="0" fontId="18" fillId="0" borderId="21" xfId="0" applyFont="1" applyFill="1" applyBorder="1" applyAlignment="1">
      <alignment horizontal="left" vertical="top"/>
    </xf>
    <xf numFmtId="0" fontId="0" fillId="0" borderId="0" xfId="0" applyFill="1" applyBorder="1" applyAlignment="1">
      <alignment wrapText="1"/>
    </xf>
    <xf numFmtId="0" fontId="0" fillId="0" borderId="0" xfId="0" applyAlignment="1">
      <alignment wrapText="1"/>
    </xf>
    <xf numFmtId="0" fontId="0" fillId="0" borderId="0" xfId="0" applyFill="1" applyAlignment="1">
      <alignment wrapText="1"/>
    </xf>
    <xf numFmtId="0" fontId="18" fillId="0" borderId="24" xfId="0" applyFont="1" applyFill="1" applyBorder="1" applyAlignment="1">
      <alignment horizontal="left" vertical="top" wrapText="1"/>
    </xf>
    <xf numFmtId="0" fontId="18" fillId="0" borderId="30" xfId="0" applyFont="1" applyFill="1" applyBorder="1" applyAlignment="1">
      <alignment horizontal="left" vertical="top" wrapText="1"/>
    </xf>
    <xf numFmtId="0" fontId="18" fillId="0" borderId="24" xfId="0" applyFont="1" applyFill="1" applyBorder="1" applyAlignment="1">
      <alignment horizontal="left" vertical="center" wrapText="1"/>
    </xf>
    <xf numFmtId="0" fontId="18" fillId="0" borderId="30" xfId="0" applyFont="1" applyFill="1" applyBorder="1" applyAlignment="1">
      <alignment horizontal="left" vertical="center" wrapText="1"/>
    </xf>
    <xf numFmtId="0" fontId="16" fillId="0" borderId="6" xfId="0" applyFont="1" applyFill="1" applyBorder="1" applyAlignment="1">
      <alignment wrapText="1"/>
    </xf>
    <xf numFmtId="0" fontId="16" fillId="0" borderId="6" xfId="0" applyFont="1" applyFill="1" applyBorder="1" applyAlignment="1">
      <alignment horizontal="right" wrapText="1"/>
    </xf>
    <xf numFmtId="0" fontId="59" fillId="5" borderId="2" xfId="0" applyFont="1" applyFill="1" applyBorder="1" applyAlignment="1">
      <alignment horizontal="left" vertical="center" wrapText="1"/>
    </xf>
    <xf numFmtId="0" fontId="36" fillId="0" borderId="1" xfId="13" applyFont="1" applyFill="1" applyBorder="1" applyAlignment="1">
      <alignment horizontal="center" vertical="center" wrapText="1"/>
    </xf>
    <xf numFmtId="0" fontId="36" fillId="0" borderId="12" xfId="13" applyFont="1" applyFill="1" applyBorder="1" applyAlignment="1">
      <alignment horizontal="center" vertical="center" wrapText="1"/>
    </xf>
    <xf numFmtId="0" fontId="16" fillId="0" borderId="5" xfId="0" applyFont="1" applyFill="1" applyBorder="1" applyAlignment="1">
      <alignment vertical="top" wrapText="1"/>
    </xf>
    <xf numFmtId="0" fontId="36" fillId="4" borderId="2" xfId="0" applyFont="1" applyFill="1" applyBorder="1" applyAlignment="1">
      <alignment horizontal="left" vertical="center"/>
    </xf>
    <xf numFmtId="0" fontId="16" fillId="0" borderId="23" xfId="0" applyFont="1" applyFill="1" applyBorder="1" applyAlignment="1">
      <alignment vertical="center" wrapText="1"/>
    </xf>
    <xf numFmtId="0" fontId="18" fillId="0" borderId="1" xfId="0" applyFont="1" applyFill="1" applyBorder="1" applyAlignment="1">
      <alignment horizontal="left" vertical="top"/>
    </xf>
    <xf numFmtId="0" fontId="43" fillId="0" borderId="29" xfId="0" applyFont="1" applyBorder="1" applyAlignment="1">
      <alignment vertical="center" wrapText="1"/>
    </xf>
    <xf numFmtId="0" fontId="51" fillId="0" borderId="30" xfId="0" applyFont="1" applyBorder="1" applyAlignment="1">
      <alignment vertical="center" wrapText="1"/>
    </xf>
    <xf numFmtId="0" fontId="43" fillId="0" borderId="20" xfId="0" applyFont="1" applyBorder="1" applyAlignment="1">
      <alignment vertical="center" wrapText="1"/>
    </xf>
    <xf numFmtId="0" fontId="36" fillId="0" borderId="2" xfId="0" applyFont="1" applyFill="1" applyBorder="1" applyAlignment="1">
      <alignment horizontal="left" vertical="top" wrapText="1"/>
    </xf>
    <xf numFmtId="0" fontId="0" fillId="0" borderId="0" xfId="0" applyFill="1" applyAlignment="1">
      <alignment horizontal="left" vertical="top"/>
    </xf>
    <xf numFmtId="0" fontId="66" fillId="2" borderId="0" xfId="0" applyFont="1" applyFill="1"/>
    <xf numFmtId="0" fontId="16" fillId="0" borderId="0" xfId="0" applyFont="1" applyFill="1" applyBorder="1" applyAlignment="1">
      <alignment horizontal="right" wrapText="1"/>
    </xf>
    <xf numFmtId="0" fontId="18" fillId="0" borderId="0" xfId="0" applyFont="1" applyFill="1" applyBorder="1" applyAlignment="1">
      <alignment horizontal="right"/>
    </xf>
    <xf numFmtId="0" fontId="36" fillId="2" borderId="0" xfId="0" applyFont="1" applyFill="1" applyAlignment="1">
      <alignment vertical="center" wrapText="1"/>
    </xf>
    <xf numFmtId="0" fontId="17" fillId="2" borderId="3" xfId="0" applyFont="1" applyFill="1" applyBorder="1" applyAlignment="1"/>
    <xf numFmtId="0" fontId="0" fillId="2" borderId="0" xfId="0" applyFill="1" applyBorder="1"/>
    <xf numFmtId="0" fontId="16" fillId="2" borderId="0" xfId="0" applyFont="1" applyFill="1" applyAlignment="1">
      <alignment wrapText="1"/>
    </xf>
    <xf numFmtId="0" fontId="16" fillId="0" borderId="3" xfId="0" applyFont="1" applyFill="1" applyBorder="1"/>
    <xf numFmtId="0" fontId="67" fillId="4" borderId="23" xfId="0" applyFont="1" applyFill="1" applyBorder="1" applyAlignment="1">
      <alignment vertical="top" wrapText="1"/>
    </xf>
    <xf numFmtId="0" fontId="18" fillId="4" borderId="1" xfId="0" applyFont="1" applyFill="1" applyBorder="1" applyAlignment="1">
      <alignment horizontal="left" vertical="center" wrapText="1"/>
    </xf>
    <xf numFmtId="0" fontId="36" fillId="2" borderId="2" xfId="0" applyFont="1" applyFill="1" applyBorder="1" applyAlignment="1">
      <alignment horizontal="left" vertical="center" wrapText="1"/>
    </xf>
    <xf numFmtId="0" fontId="18" fillId="4" borderId="1" xfId="3" applyFont="1" applyFill="1" applyBorder="1" applyAlignment="1">
      <alignment horizontal="left" vertical="center" wrapText="1"/>
    </xf>
    <xf numFmtId="0" fontId="16" fillId="4" borderId="1" xfId="0" applyFont="1" applyFill="1" applyBorder="1" applyAlignment="1">
      <alignment vertical="center" wrapText="1"/>
    </xf>
    <xf numFmtId="1" fontId="16" fillId="0" borderId="1" xfId="0" applyNumberFormat="1" applyFont="1" applyFill="1" applyBorder="1" applyAlignment="1"/>
    <xf numFmtId="0" fontId="17" fillId="14" borderId="1" xfId="3" applyFont="1" applyFill="1" applyBorder="1" applyAlignment="1">
      <alignment horizontal="left" vertical="center" wrapText="1"/>
    </xf>
    <xf numFmtId="0" fontId="16" fillId="2" borderId="3" xfId="0" applyFont="1" applyFill="1" applyBorder="1"/>
    <xf numFmtId="0" fontId="16" fillId="2" borderId="6" xfId="0" applyFont="1" applyFill="1" applyBorder="1" applyAlignment="1">
      <alignment horizontal="right"/>
    </xf>
    <xf numFmtId="0" fontId="16" fillId="2" borderId="32" xfId="0" applyFont="1" applyFill="1" applyBorder="1"/>
    <xf numFmtId="0" fontId="16" fillId="2" borderId="15" xfId="0" applyFont="1" applyFill="1" applyBorder="1"/>
    <xf numFmtId="0" fontId="16" fillId="2" borderId="6" xfId="0" applyFont="1" applyFill="1" applyBorder="1" applyAlignment="1">
      <alignment wrapText="1"/>
    </xf>
    <xf numFmtId="0" fontId="16" fillId="2" borderId="6" xfId="0" applyFont="1" applyFill="1" applyBorder="1" applyAlignment="1">
      <alignment horizontal="right" wrapText="1"/>
    </xf>
    <xf numFmtId="0" fontId="16" fillId="2" borderId="22" xfId="0" applyFont="1" applyFill="1" applyBorder="1"/>
    <xf numFmtId="0" fontId="16" fillId="2" borderId="6" xfId="0" applyFont="1" applyFill="1" applyBorder="1"/>
    <xf numFmtId="0" fontId="17" fillId="4" borderId="1" xfId="3" applyFont="1" applyFill="1" applyBorder="1" applyAlignment="1">
      <alignment horizontal="left" vertical="center" wrapText="1"/>
    </xf>
    <xf numFmtId="0" fontId="60" fillId="4" borderId="1" xfId="3" applyFont="1" applyFill="1" applyBorder="1" applyAlignment="1">
      <alignment horizontal="left" vertical="center" wrapText="1"/>
    </xf>
    <xf numFmtId="0" fontId="14" fillId="0" borderId="0" xfId="0" applyFont="1" applyFill="1" applyAlignment="1">
      <alignment wrapText="1"/>
    </xf>
    <xf numFmtId="0" fontId="34" fillId="0" borderId="0" xfId="0" applyFont="1" applyAlignment="1">
      <alignment vertical="center" wrapText="1"/>
    </xf>
    <xf numFmtId="0" fontId="16" fillId="0" borderId="0" xfId="0" applyFont="1" applyFill="1" applyBorder="1" applyAlignment="1">
      <alignment horizontal="center" wrapText="1"/>
    </xf>
    <xf numFmtId="0" fontId="57" fillId="4" borderId="0" xfId="0" applyFont="1" applyFill="1" applyAlignment="1">
      <alignment horizontal="center" wrapText="1"/>
    </xf>
    <xf numFmtId="0" fontId="16" fillId="0" borderId="5" xfId="0" applyFont="1" applyFill="1" applyBorder="1" applyAlignment="1">
      <alignment horizontal="center" vertical="center" wrapText="1"/>
    </xf>
    <xf numFmtId="0" fontId="57" fillId="2" borderId="0" xfId="0" applyFont="1" applyFill="1" applyAlignment="1">
      <alignment horizontal="center" wrapText="1"/>
    </xf>
    <xf numFmtId="14" fontId="14" fillId="2" borderId="22" xfId="0" applyNumberFormat="1" applyFont="1" applyFill="1" applyBorder="1" applyAlignment="1">
      <alignment horizontal="center" vertical="center" wrapText="1"/>
    </xf>
    <xf numFmtId="0" fontId="16" fillId="2" borderId="1" xfId="0" applyFont="1" applyFill="1" applyBorder="1" applyAlignment="1">
      <alignment vertical="center" wrapText="1"/>
    </xf>
    <xf numFmtId="0" fontId="16" fillId="2" borderId="1" xfId="0" applyFont="1" applyFill="1" applyBorder="1" applyAlignment="1">
      <alignment vertical="top" wrapText="1"/>
    </xf>
    <xf numFmtId="0" fontId="70" fillId="4" borderId="0" xfId="0" applyFont="1" applyFill="1" applyAlignment="1">
      <alignment vertical="center" wrapText="1"/>
    </xf>
    <xf numFmtId="0" fontId="34" fillId="4" borderId="0" xfId="0" applyFont="1" applyFill="1" applyAlignment="1">
      <alignment vertical="center" wrapText="1"/>
    </xf>
    <xf numFmtId="0" fontId="67" fillId="2" borderId="23" xfId="0" applyFont="1" applyFill="1" applyBorder="1" applyAlignment="1">
      <alignment vertical="top" wrapText="1"/>
    </xf>
    <xf numFmtId="0" fontId="17" fillId="2" borderId="6" xfId="3" applyFont="1" applyFill="1" applyBorder="1" applyAlignment="1">
      <alignment horizontal="left" vertical="center" wrapText="1"/>
    </xf>
    <xf numFmtId="0" fontId="16" fillId="2" borderId="6" xfId="3" applyFont="1" applyFill="1" applyBorder="1" applyAlignment="1">
      <alignment horizontal="left" vertical="center" wrapText="1"/>
    </xf>
    <xf numFmtId="0" fontId="18" fillId="2" borderId="6" xfId="3" applyFont="1" applyFill="1" applyBorder="1" applyAlignment="1">
      <alignment horizontal="left" vertical="center" wrapText="1"/>
    </xf>
    <xf numFmtId="0" fontId="59" fillId="2" borderId="18" xfId="0" applyFont="1" applyFill="1" applyBorder="1" applyAlignment="1">
      <alignment horizontal="left" vertical="center" wrapText="1"/>
    </xf>
    <xf numFmtId="0" fontId="14" fillId="2" borderId="22" xfId="0" applyFont="1" applyFill="1" applyBorder="1"/>
    <xf numFmtId="0" fontId="14" fillId="2" borderId="34" xfId="0" applyFont="1" applyFill="1" applyBorder="1"/>
    <xf numFmtId="0" fontId="14" fillId="2" borderId="35" xfId="0" applyFont="1" applyFill="1" applyBorder="1"/>
    <xf numFmtId="0" fontId="14" fillId="2" borderId="36" xfId="0" applyFont="1" applyFill="1" applyBorder="1"/>
    <xf numFmtId="0" fontId="16" fillId="2" borderId="36" xfId="0" applyFont="1" applyFill="1" applyBorder="1"/>
    <xf numFmtId="0" fontId="14" fillId="2" borderId="37" xfId="0" applyFont="1" applyFill="1" applyBorder="1"/>
    <xf numFmtId="0" fontId="14" fillId="2" borderId="31" xfId="0" applyFont="1" applyFill="1" applyBorder="1"/>
    <xf numFmtId="0" fontId="14" fillId="2" borderId="13" xfId="0" applyFont="1" applyFill="1" applyBorder="1"/>
    <xf numFmtId="0" fontId="14" fillId="2" borderId="14" xfId="0" applyFont="1" applyFill="1" applyBorder="1"/>
    <xf numFmtId="0" fontId="14" fillId="2" borderId="32" xfId="0" applyFont="1" applyFill="1" applyBorder="1"/>
    <xf numFmtId="0" fontId="14" fillId="2" borderId="15" xfId="0" applyFont="1" applyFill="1" applyBorder="1"/>
    <xf numFmtId="0" fontId="14" fillId="2" borderId="33" xfId="0" applyFont="1" applyFill="1" applyBorder="1"/>
    <xf numFmtId="0" fontId="16" fillId="2" borderId="38" xfId="0" applyFont="1" applyFill="1" applyBorder="1"/>
    <xf numFmtId="0" fontId="36" fillId="2" borderId="6" xfId="2" applyFont="1" applyFill="1" applyBorder="1" applyAlignment="1">
      <alignment horizontal="center" vertical="center" wrapText="1"/>
    </xf>
    <xf numFmtId="14" fontId="14" fillId="2" borderId="6" xfId="0" applyNumberFormat="1" applyFont="1" applyFill="1" applyBorder="1" applyAlignment="1">
      <alignment horizontal="center" vertical="center" wrapText="1"/>
    </xf>
    <xf numFmtId="14" fontId="14" fillId="2" borderId="36" xfId="0" applyNumberFormat="1" applyFont="1" applyFill="1" applyBorder="1" applyAlignment="1">
      <alignment horizontal="center" vertical="center" wrapText="1"/>
    </xf>
    <xf numFmtId="14" fontId="14" fillId="2" borderId="32" xfId="0" applyNumberFormat="1" applyFont="1" applyFill="1" applyBorder="1" applyAlignment="1">
      <alignment horizontal="center" vertical="center" wrapText="1"/>
    </xf>
    <xf numFmtId="14" fontId="14" fillId="2" borderId="15" xfId="0" applyNumberFormat="1" applyFont="1" applyFill="1" applyBorder="1" applyAlignment="1">
      <alignment horizontal="center" vertical="center" wrapText="1"/>
    </xf>
    <xf numFmtId="0" fontId="36" fillId="2" borderId="3" xfId="2" applyFont="1" applyFill="1" applyBorder="1" applyAlignment="1">
      <alignment horizontal="center" vertical="center" wrapText="1"/>
    </xf>
    <xf numFmtId="0" fontId="16" fillId="2" borderId="9" xfId="0" applyFont="1" applyFill="1" applyBorder="1"/>
    <xf numFmtId="0" fontId="16" fillId="2" borderId="39" xfId="0" applyFont="1" applyFill="1" applyBorder="1"/>
    <xf numFmtId="14" fontId="14" fillId="4" borderId="6" xfId="0" applyNumberFormat="1" applyFont="1" applyFill="1" applyBorder="1" applyAlignment="1">
      <alignment horizontal="center" vertical="center" wrapText="1"/>
    </xf>
    <xf numFmtId="14" fontId="14" fillId="0" borderId="6" xfId="0" applyNumberFormat="1" applyFont="1" applyFill="1" applyBorder="1" applyAlignment="1">
      <alignment horizontal="center" vertical="center" wrapText="1"/>
    </xf>
    <xf numFmtId="0" fontId="14" fillId="0" borderId="1" xfId="0" applyFont="1" applyFill="1" applyBorder="1"/>
    <xf numFmtId="0" fontId="14" fillId="2" borderId="2" xfId="0" applyFont="1" applyFill="1" applyBorder="1"/>
    <xf numFmtId="14" fontId="14" fillId="4" borderId="31" xfId="0" applyNumberFormat="1" applyFont="1" applyFill="1" applyBorder="1" applyAlignment="1">
      <alignment horizontal="center" vertical="center" wrapText="1"/>
    </xf>
    <xf numFmtId="14" fontId="14" fillId="4" borderId="13" xfId="0" applyNumberFormat="1" applyFont="1" applyFill="1" applyBorder="1" applyAlignment="1">
      <alignment horizontal="center" vertical="center" wrapText="1"/>
    </xf>
    <xf numFmtId="14" fontId="14" fillId="4" borderId="14" xfId="0" applyNumberFormat="1" applyFont="1" applyFill="1" applyBorder="1" applyAlignment="1">
      <alignment horizontal="center" vertical="center" wrapText="1"/>
    </xf>
    <xf numFmtId="14" fontId="14" fillId="4" borderId="32" xfId="0" applyNumberFormat="1" applyFont="1" applyFill="1" applyBorder="1" applyAlignment="1">
      <alignment horizontal="center" vertical="center" wrapText="1"/>
    </xf>
    <xf numFmtId="14" fontId="14" fillId="4" borderId="15" xfId="0" applyNumberFormat="1" applyFont="1" applyFill="1" applyBorder="1" applyAlignment="1">
      <alignment horizontal="center" vertical="center" wrapText="1"/>
    </xf>
    <xf numFmtId="0" fontId="16" fillId="2" borderId="40" xfId="0" applyFont="1" applyFill="1" applyBorder="1"/>
    <xf numFmtId="0" fontId="18" fillId="0" borderId="7" xfId="0" applyFont="1" applyFill="1" applyBorder="1" applyAlignment="1">
      <alignment horizontal="left" vertical="top" wrapText="1"/>
    </xf>
    <xf numFmtId="0" fontId="18" fillId="0" borderId="9" xfId="0" applyFont="1" applyFill="1" applyBorder="1" applyAlignment="1">
      <alignment horizontal="left" vertical="top" wrapText="1"/>
    </xf>
    <xf numFmtId="0" fontId="18" fillId="0" borderId="10" xfId="0" applyFont="1" applyFill="1" applyBorder="1" applyAlignment="1">
      <alignment horizontal="left" vertical="top" wrapText="1"/>
    </xf>
    <xf numFmtId="0" fontId="27" fillId="0" borderId="0" xfId="0" applyFont="1" applyAlignment="1">
      <alignment horizontal="left" vertical="top" wrapText="1"/>
    </xf>
    <xf numFmtId="0" fontId="29" fillId="0" borderId="0" xfId="0" applyFont="1" applyAlignment="1">
      <alignment horizontal="left" vertical="top"/>
    </xf>
    <xf numFmtId="0" fontId="23" fillId="0" borderId="7" xfId="0" applyFont="1" applyBorder="1" applyAlignment="1">
      <alignment horizontal="left" vertical="top" wrapText="1"/>
    </xf>
    <xf numFmtId="0" fontId="23" fillId="0" borderId="8" xfId="0" applyFont="1" applyBorder="1" applyAlignment="1">
      <alignment horizontal="left" vertical="top" wrapText="1"/>
    </xf>
    <xf numFmtId="0" fontId="23" fillId="0" borderId="9" xfId="0" applyFont="1" applyBorder="1" applyAlignment="1">
      <alignment horizontal="left" vertical="top" wrapText="1"/>
    </xf>
    <xf numFmtId="0" fontId="23" fillId="0" borderId="0" xfId="0" applyFont="1" applyBorder="1" applyAlignment="1">
      <alignment horizontal="left" vertical="top" wrapText="1"/>
    </xf>
    <xf numFmtId="0" fontId="23" fillId="0" borderId="10" xfId="0" applyFont="1" applyBorder="1" applyAlignment="1">
      <alignment horizontal="left" vertical="top" wrapText="1"/>
    </xf>
    <xf numFmtId="0" fontId="23" fillId="0" borderId="11" xfId="0" applyFont="1" applyBorder="1" applyAlignment="1">
      <alignment horizontal="left" vertical="top" wrapText="1"/>
    </xf>
    <xf numFmtId="0" fontId="17" fillId="0" borderId="0" xfId="0" applyFont="1" applyAlignment="1">
      <alignment horizontal="left"/>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16" xfId="0" applyBorder="1" applyAlignment="1">
      <alignment horizontal="center" vertical="center" wrapText="1"/>
    </xf>
    <xf numFmtId="0" fontId="0" fillId="0" borderId="15" xfId="0" applyBorder="1" applyAlignment="1">
      <alignment horizontal="center" vertical="center" wrapText="1"/>
    </xf>
    <xf numFmtId="0" fontId="0" fillId="0" borderId="19" xfId="0" applyBorder="1" applyAlignment="1">
      <alignment horizontal="center" vertical="center" wrapText="1"/>
    </xf>
    <xf numFmtId="0" fontId="0" fillId="0" borderId="17" xfId="0" applyBorder="1" applyAlignment="1">
      <alignment horizontal="center" vertical="center" wrapText="1"/>
    </xf>
    <xf numFmtId="0" fontId="57" fillId="4" borderId="0" xfId="0" applyFont="1" applyFill="1" applyAlignment="1">
      <alignment horizontal="center" wrapText="1"/>
    </xf>
    <xf numFmtId="0" fontId="16" fillId="0" borderId="27" xfId="0" applyFont="1" applyFill="1" applyBorder="1" applyAlignment="1">
      <alignment horizontal="left" vertical="top" wrapText="1"/>
    </xf>
    <xf numFmtId="0" fontId="16" fillId="0" borderId="0" xfId="0" applyFont="1" applyFill="1" applyBorder="1" applyAlignment="1">
      <alignment horizontal="left" vertical="top" wrapText="1"/>
    </xf>
    <xf numFmtId="0" fontId="57" fillId="2" borderId="0" xfId="0" applyFont="1" applyFill="1" applyBorder="1" applyAlignment="1">
      <alignment horizontal="center" wrapText="1"/>
    </xf>
    <xf numFmtId="0" fontId="16" fillId="2" borderId="7" xfId="0" applyFont="1" applyFill="1" applyBorder="1" applyAlignment="1">
      <alignment horizontal="left" vertical="top" wrapText="1"/>
    </xf>
    <xf numFmtId="0" fontId="16" fillId="2" borderId="9" xfId="0" applyFont="1" applyFill="1" applyBorder="1" applyAlignment="1">
      <alignment horizontal="left" vertical="top" wrapText="1"/>
    </xf>
    <xf numFmtId="0" fontId="16" fillId="2" borderId="10" xfId="0" applyFont="1" applyFill="1" applyBorder="1" applyAlignment="1">
      <alignment horizontal="left" vertical="top" wrapText="1"/>
    </xf>
    <xf numFmtId="0" fontId="16" fillId="4" borderId="29" xfId="0" applyFont="1" applyFill="1" applyBorder="1" applyAlignment="1">
      <alignment horizontal="left" vertical="top" wrapText="1"/>
    </xf>
    <xf numFmtId="0" fontId="16" fillId="4" borderId="20" xfId="0" applyFont="1" applyFill="1" applyBorder="1" applyAlignment="1">
      <alignment horizontal="left" vertical="top" wrapText="1"/>
    </xf>
    <xf numFmtId="0" fontId="16" fillId="4" borderId="30" xfId="0" applyFont="1" applyFill="1" applyBorder="1" applyAlignment="1">
      <alignment horizontal="left" vertical="top" wrapText="1"/>
    </xf>
    <xf numFmtId="0" fontId="13" fillId="0" borderId="0" xfId="0" applyFont="1" applyAlignment="1">
      <alignment horizontal="left" wrapText="1"/>
    </xf>
    <xf numFmtId="0" fontId="0" fillId="0" borderId="0" xfId="0" applyFont="1" applyAlignment="1">
      <alignment horizontal="left" wrapText="1"/>
    </xf>
    <xf numFmtId="0" fontId="52" fillId="5" borderId="0" xfId="0" applyFont="1" applyFill="1" applyAlignment="1">
      <alignment horizontal="center" vertical="top" wrapText="1"/>
    </xf>
    <xf numFmtId="0" fontId="36" fillId="0" borderId="0" xfId="0" applyFont="1" applyAlignment="1">
      <alignment horizontal="center" vertical="top" wrapText="1"/>
    </xf>
    <xf numFmtId="0" fontId="50" fillId="0" borderId="0" xfId="0" applyFont="1" applyAlignment="1">
      <alignment horizontal="left" vertical="top" wrapText="1"/>
    </xf>
    <xf numFmtId="0" fontId="51" fillId="0" borderId="0" xfId="0" applyFont="1" applyAlignment="1">
      <alignment horizontal="left" vertical="top" wrapText="1"/>
    </xf>
    <xf numFmtId="0" fontId="52" fillId="5" borderId="0" xfId="0" applyFont="1" applyFill="1" applyAlignment="1">
      <alignment horizontal="left" vertical="top" wrapText="1"/>
    </xf>
    <xf numFmtId="0" fontId="39" fillId="0" borderId="2" xfId="0" applyFont="1" applyFill="1" applyBorder="1" applyAlignment="1">
      <alignment horizontal="left" vertical="top" wrapText="1"/>
    </xf>
    <xf numFmtId="0" fontId="39" fillId="0" borderId="21" xfId="0" applyFont="1" applyFill="1" applyBorder="1" applyAlignment="1">
      <alignment horizontal="left" vertical="top" wrapText="1"/>
    </xf>
    <xf numFmtId="0" fontId="39" fillId="0" borderId="12" xfId="0" applyFont="1" applyFill="1" applyBorder="1" applyAlignment="1">
      <alignment horizontal="left" vertical="top" wrapText="1"/>
    </xf>
    <xf numFmtId="0" fontId="34" fillId="13" borderId="0" xfId="0" applyFont="1" applyFill="1" applyAlignment="1">
      <alignment horizontal="center" vertical="top" wrapText="1"/>
    </xf>
    <xf numFmtId="0" fontId="16" fillId="2" borderId="5" xfId="0" applyFont="1" applyFill="1" applyBorder="1" applyAlignment="1">
      <alignment horizontal="center" vertical="center" wrapText="1"/>
    </xf>
    <xf numFmtId="0" fontId="71" fillId="4" borderId="0" xfId="0" applyFont="1" applyFill="1" applyAlignment="1">
      <alignment horizontal="center" wrapText="1"/>
    </xf>
    <xf numFmtId="0" fontId="16" fillId="0" borderId="9"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7" fillId="0" borderId="5" xfId="0" applyFont="1" applyFill="1" applyBorder="1" applyAlignment="1">
      <alignment horizontal="center" vertical="top" wrapText="1"/>
    </xf>
    <xf numFmtId="0" fontId="17" fillId="0" borderId="0" xfId="0" applyFont="1" applyFill="1" applyBorder="1" applyAlignment="1">
      <alignment horizontal="center" vertical="top" wrapText="1"/>
    </xf>
    <xf numFmtId="0" fontId="39" fillId="0" borderId="2" xfId="0" applyFont="1" applyFill="1" applyBorder="1" applyAlignment="1">
      <alignment horizontal="center" wrapText="1"/>
    </xf>
    <xf numFmtId="0" fontId="39" fillId="0" borderId="21" xfId="0" applyFont="1" applyFill="1" applyBorder="1" applyAlignment="1">
      <alignment horizontal="center" wrapText="1"/>
    </xf>
    <xf numFmtId="0" fontId="39" fillId="0" borderId="12" xfId="0" applyFont="1" applyFill="1" applyBorder="1" applyAlignment="1">
      <alignment horizontal="center" wrapText="1"/>
    </xf>
    <xf numFmtId="0" fontId="16" fillId="0" borderId="5" xfId="0" applyFont="1" applyFill="1" applyBorder="1" applyAlignment="1">
      <alignment horizontal="center" vertical="center" wrapText="1"/>
    </xf>
  </cellXfs>
  <cellStyles count="14">
    <cellStyle name="Обычный" xfId="0" builtinId="0"/>
    <cellStyle name="Обычный 2" xfId="3" xr:uid="{00000000-0005-0000-0000-000001000000}"/>
    <cellStyle name="Обычный 3 2" xfId="1" xr:uid="{00000000-0005-0000-0000-000002000000}"/>
    <cellStyle name="Обычный 4" xfId="2" xr:uid="{00000000-0005-0000-0000-000003000000}"/>
    <cellStyle name="Обычный 4 2" xfId="4" xr:uid="{00000000-0005-0000-0000-000004000000}"/>
    <cellStyle name="Обычный 4 2 2" xfId="6" xr:uid="{00000000-0005-0000-0000-000005000000}"/>
    <cellStyle name="Обычный 4 2 3" xfId="7" xr:uid="{00000000-0005-0000-0000-000006000000}"/>
    <cellStyle name="Обычный 4 2 3 2" xfId="9" xr:uid="{00000000-0005-0000-0000-000007000000}"/>
    <cellStyle name="Обычный 4 2 3 2 2" xfId="12" xr:uid="{00000000-0005-0000-0000-000008000000}"/>
    <cellStyle name="Обычный 4 2 4" xfId="8" xr:uid="{00000000-0005-0000-0000-000009000000}"/>
    <cellStyle name="Обычный 4 2 4 2" xfId="10" xr:uid="{00000000-0005-0000-0000-00000A000000}"/>
    <cellStyle name="Обычный 4 3" xfId="5" xr:uid="{00000000-0005-0000-0000-00000B000000}"/>
    <cellStyle name="Обычный 4 4" xfId="11" xr:uid="{00000000-0005-0000-0000-00000C000000}"/>
    <cellStyle name="Обычный 4 4 2" xfId="13" xr:uid="{00000000-0005-0000-0000-00000D000000}"/>
  </cellStyles>
  <dxfs count="0"/>
  <tableStyles count="0" defaultTableStyle="TableStyleMedium9" defaultPivotStyle="PivotStyleLight16"/>
  <colors>
    <mruColors>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calcChain" Target="calcChain.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theme" Target="theme/theme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47</xdr:row>
      <xdr:rowOff>66675</xdr:rowOff>
    </xdr:from>
    <xdr:to>
      <xdr:col>18</xdr:col>
      <xdr:colOff>502881</xdr:colOff>
      <xdr:row>81</xdr:row>
      <xdr:rowOff>113569</xdr:rowOff>
    </xdr:to>
    <xdr:pic>
      <xdr:nvPicPr>
        <xdr:cNvPr id="2" name="Рисунок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9601200"/>
          <a:ext cx="15552381" cy="58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77</xdr:row>
      <xdr:rowOff>2257425</xdr:rowOff>
    </xdr:from>
    <xdr:to>
      <xdr:col>20</xdr:col>
      <xdr:colOff>378908</xdr:colOff>
      <xdr:row>108</xdr:row>
      <xdr:rowOff>151774</xdr:rowOff>
    </xdr:to>
    <xdr:pic>
      <xdr:nvPicPr>
        <xdr:cNvPr id="2" name="Рисунок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8905875"/>
          <a:ext cx="16733333" cy="5009524"/>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02"/>
  <sheetViews>
    <sheetView showGridLines="0" zoomScaleNormal="100" workbookViewId="0">
      <pane xSplit="1" ySplit="3" topLeftCell="B4" activePane="bottomRight" state="frozen"/>
      <selection pane="topRight" activeCell="B1" sqref="B1"/>
      <selection pane="bottomLeft" activeCell="A3" sqref="A3"/>
      <selection pane="bottomRight" activeCell="B41" sqref="B41"/>
    </sheetView>
  </sheetViews>
  <sheetFormatPr defaultColWidth="9.140625" defaultRowHeight="12.75" x14ac:dyDescent="0.2"/>
  <cols>
    <col min="1" max="1" width="50.42578125" style="1" customWidth="1"/>
    <col min="2" max="16384" width="9.140625" style="1"/>
  </cols>
  <sheetData>
    <row r="1" spans="1:43" x14ac:dyDescent="0.2">
      <c r="A1" s="10" t="s">
        <v>12</v>
      </c>
      <c r="B1" s="5"/>
      <c r="C1" s="5"/>
      <c r="D1" s="5"/>
      <c r="E1" s="5"/>
      <c r="F1" s="5"/>
      <c r="G1" s="5"/>
      <c r="H1" s="5"/>
      <c r="I1" s="5"/>
      <c r="J1" s="5"/>
      <c r="K1" s="5"/>
      <c r="L1" s="5"/>
      <c r="M1" s="5"/>
      <c r="N1" s="5"/>
      <c r="O1" s="5"/>
      <c r="P1" s="5"/>
      <c r="Q1" s="5"/>
      <c r="R1" s="5"/>
      <c r="S1" s="5"/>
    </row>
    <row r="2" spans="1:43" hidden="1" x14ac:dyDescent="0.2">
      <c r="A2" s="11" t="s">
        <v>16</v>
      </c>
    </row>
    <row r="3" spans="1:43" s="2" customFormat="1" ht="26.25" hidden="1" customHeight="1" x14ac:dyDescent="0.2">
      <c r="A3" s="12" t="s">
        <v>0</v>
      </c>
    </row>
    <row r="4" spans="1:43" s="7" customFormat="1" ht="12" hidden="1" customHeight="1" x14ac:dyDescent="0.2">
      <c r="A4" s="4" t="s">
        <v>26</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6"/>
      <c r="AK4" s="6"/>
      <c r="AL4" s="6"/>
      <c r="AM4" s="6"/>
      <c r="AN4" s="6"/>
      <c r="AO4" s="6"/>
      <c r="AP4" s="6"/>
      <c r="AQ4" s="6"/>
    </row>
    <row r="5" spans="1:43" s="9" customFormat="1" ht="12" hidden="1" customHeight="1" x14ac:dyDescent="0.2">
      <c r="A5" s="8">
        <v>1</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6"/>
      <c r="AK5" s="6"/>
      <c r="AL5" s="6"/>
      <c r="AM5" s="6"/>
      <c r="AN5" s="6"/>
      <c r="AO5" s="6"/>
      <c r="AP5" s="6"/>
      <c r="AQ5" s="6"/>
    </row>
    <row r="6" spans="1:43" s="9" customFormat="1" ht="12" hidden="1" customHeight="1" x14ac:dyDescent="0.2">
      <c r="A6" s="8">
        <v>2</v>
      </c>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6"/>
      <c r="AK6" s="6"/>
      <c r="AL6" s="6"/>
      <c r="AM6" s="6"/>
      <c r="AN6" s="6"/>
      <c r="AO6" s="6"/>
      <c r="AP6" s="6"/>
      <c r="AQ6" s="6"/>
    </row>
    <row r="7" spans="1:43" s="7" customFormat="1" ht="12" hidden="1" customHeight="1" x14ac:dyDescent="0.2">
      <c r="A7" s="4" t="s">
        <v>1</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6"/>
      <c r="AK7" s="6"/>
      <c r="AL7" s="6"/>
      <c r="AM7" s="6"/>
      <c r="AN7" s="6"/>
      <c r="AO7" s="6"/>
      <c r="AP7" s="6"/>
      <c r="AQ7" s="6"/>
    </row>
    <row r="8" spans="1:43" s="9" customFormat="1" ht="12" hidden="1" customHeight="1" x14ac:dyDescent="0.2">
      <c r="A8" s="8">
        <v>1</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6"/>
      <c r="AK8" s="6"/>
      <c r="AL8" s="6"/>
      <c r="AM8" s="6"/>
      <c r="AN8" s="6"/>
      <c r="AO8" s="6"/>
      <c r="AP8" s="6"/>
      <c r="AQ8" s="6"/>
    </row>
    <row r="9" spans="1:43" s="9" customFormat="1" ht="12" hidden="1" customHeight="1" x14ac:dyDescent="0.2">
      <c r="A9" s="8">
        <v>2</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6"/>
      <c r="AK9" s="6"/>
      <c r="AL9" s="6"/>
      <c r="AM9" s="6"/>
      <c r="AN9" s="6"/>
      <c r="AO9" s="6"/>
      <c r="AP9" s="6"/>
      <c r="AQ9" s="6"/>
    </row>
    <row r="10" spans="1:43" s="7" customFormat="1" ht="12" hidden="1" customHeight="1" x14ac:dyDescent="0.2">
      <c r="A10" s="4" t="s">
        <v>27</v>
      </c>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6"/>
      <c r="AK10" s="6"/>
      <c r="AL10" s="6"/>
      <c r="AM10" s="6"/>
      <c r="AN10" s="6"/>
      <c r="AO10" s="6"/>
      <c r="AP10" s="6"/>
      <c r="AQ10" s="6"/>
    </row>
    <row r="11" spans="1:43" s="9" customFormat="1" ht="12" hidden="1" customHeight="1" x14ac:dyDescent="0.2">
      <c r="A11" s="8">
        <v>1</v>
      </c>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6"/>
      <c r="AK11" s="6"/>
      <c r="AL11" s="6"/>
      <c r="AM11" s="6"/>
      <c r="AN11" s="6"/>
      <c r="AO11" s="6"/>
      <c r="AP11" s="6"/>
      <c r="AQ11" s="6"/>
    </row>
    <row r="12" spans="1:43" s="9" customFormat="1" ht="12" hidden="1" customHeight="1" x14ac:dyDescent="0.2">
      <c r="A12" s="8">
        <v>2</v>
      </c>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6"/>
      <c r="AK12" s="6"/>
      <c r="AL12" s="6"/>
      <c r="AM12" s="6"/>
      <c r="AN12" s="6"/>
      <c r="AO12" s="6"/>
      <c r="AP12" s="6"/>
      <c r="AQ12" s="6"/>
    </row>
    <row r="13" spans="1:43" s="7" customFormat="1" ht="12" hidden="1" customHeight="1" x14ac:dyDescent="0.2">
      <c r="A13" s="4" t="s">
        <v>2</v>
      </c>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6"/>
      <c r="AK13" s="6"/>
      <c r="AL13" s="6"/>
      <c r="AM13" s="6"/>
      <c r="AN13" s="6"/>
      <c r="AO13" s="6"/>
      <c r="AP13" s="6"/>
      <c r="AQ13" s="6"/>
    </row>
    <row r="14" spans="1:43" s="9" customFormat="1" ht="12" hidden="1" customHeight="1" x14ac:dyDescent="0.2">
      <c r="A14" s="8">
        <v>1</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6"/>
      <c r="AK14" s="6"/>
      <c r="AL14" s="6"/>
      <c r="AM14" s="6"/>
      <c r="AN14" s="6"/>
      <c r="AO14" s="6"/>
      <c r="AP14" s="6"/>
      <c r="AQ14" s="6"/>
    </row>
    <row r="15" spans="1:43" s="9" customFormat="1" ht="12" hidden="1" customHeight="1" x14ac:dyDescent="0.2">
      <c r="A15" s="8">
        <v>2</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6"/>
      <c r="AK15" s="6"/>
      <c r="AL15" s="6"/>
      <c r="AM15" s="6"/>
      <c r="AN15" s="6"/>
      <c r="AO15" s="6"/>
      <c r="AP15" s="6"/>
      <c r="AQ15" s="6"/>
    </row>
    <row r="16" spans="1:43" s="7" customFormat="1" ht="12" hidden="1" customHeight="1" x14ac:dyDescent="0.2">
      <c r="A16" s="4" t="s">
        <v>3</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6"/>
      <c r="AK16" s="6"/>
      <c r="AL16" s="6"/>
      <c r="AM16" s="6"/>
      <c r="AN16" s="6"/>
      <c r="AO16" s="6"/>
      <c r="AP16" s="6"/>
      <c r="AQ16" s="6"/>
    </row>
    <row r="17" spans="1:43" s="9" customFormat="1" ht="12" hidden="1" customHeight="1" x14ac:dyDescent="0.2">
      <c r="A17" s="8">
        <v>1</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6"/>
      <c r="AK17" s="6"/>
      <c r="AL17" s="6"/>
      <c r="AM17" s="6"/>
      <c r="AN17" s="6"/>
      <c r="AO17" s="6"/>
      <c r="AP17" s="6"/>
      <c r="AQ17" s="6"/>
    </row>
    <row r="18" spans="1:43" s="9" customFormat="1" ht="12" hidden="1" customHeight="1" x14ac:dyDescent="0.2">
      <c r="A18" s="8">
        <v>2</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6"/>
      <c r="AK18" s="6"/>
      <c r="AL18" s="6"/>
      <c r="AM18" s="6"/>
      <c r="AN18" s="6"/>
      <c r="AO18" s="6"/>
      <c r="AP18" s="6"/>
      <c r="AQ18" s="6"/>
    </row>
    <row r="19" spans="1:43" s="7" customFormat="1" ht="12" hidden="1" customHeight="1" x14ac:dyDescent="0.2">
      <c r="A19" s="4" t="s">
        <v>4</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6"/>
      <c r="AK19" s="6"/>
      <c r="AL19" s="6"/>
      <c r="AM19" s="6"/>
      <c r="AN19" s="6"/>
      <c r="AO19" s="6"/>
      <c r="AP19" s="6"/>
      <c r="AQ19" s="6"/>
    </row>
    <row r="20" spans="1:43" s="9" customFormat="1" ht="12" hidden="1" customHeight="1" x14ac:dyDescent="0.2">
      <c r="A20" s="8" t="s">
        <v>37</v>
      </c>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6"/>
      <c r="AK20" s="6"/>
      <c r="AL20" s="6"/>
      <c r="AM20" s="6"/>
      <c r="AN20" s="6"/>
      <c r="AO20" s="6"/>
      <c r="AP20" s="6"/>
      <c r="AQ20" s="6"/>
    </row>
    <row r="21" spans="1:43" s="9" customFormat="1" ht="12" hidden="1" customHeight="1" x14ac:dyDescent="0.2">
      <c r="A21" s="8">
        <v>2</v>
      </c>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6"/>
      <c r="AK21" s="6"/>
      <c r="AL21" s="6"/>
      <c r="AM21" s="6"/>
      <c r="AN21" s="6"/>
      <c r="AO21" s="6"/>
      <c r="AP21" s="6"/>
      <c r="AQ21" s="6"/>
    </row>
    <row r="22" spans="1:43" s="7" customFormat="1" ht="12" hidden="1" customHeight="1" x14ac:dyDescent="0.2">
      <c r="A22" s="4" t="s">
        <v>5</v>
      </c>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6"/>
      <c r="AK22" s="6"/>
      <c r="AL22" s="6"/>
      <c r="AM22" s="6"/>
      <c r="AN22" s="6"/>
      <c r="AO22" s="6"/>
      <c r="AP22" s="6"/>
      <c r="AQ22" s="6"/>
    </row>
    <row r="23" spans="1:43" s="25" customFormat="1" ht="12" hidden="1" customHeight="1" x14ac:dyDescent="0.2">
      <c r="A23" s="22" t="s">
        <v>37</v>
      </c>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4"/>
      <c r="AK23" s="24"/>
      <c r="AL23" s="24"/>
      <c r="AM23" s="24"/>
      <c r="AN23" s="24"/>
      <c r="AO23" s="24"/>
      <c r="AP23" s="24"/>
      <c r="AQ23" s="24"/>
    </row>
    <row r="24" spans="1:43" s="25" customFormat="1" ht="12" hidden="1" customHeight="1" x14ac:dyDescent="0.2">
      <c r="A24" s="22">
        <v>2</v>
      </c>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4"/>
      <c r="AK24" s="24"/>
      <c r="AL24" s="24"/>
      <c r="AM24" s="24"/>
      <c r="AN24" s="24"/>
      <c r="AO24" s="24"/>
      <c r="AP24" s="24"/>
      <c r="AQ24" s="24"/>
    </row>
    <row r="25" spans="1:43" s="7" customFormat="1" ht="12" hidden="1" customHeight="1" x14ac:dyDescent="0.2">
      <c r="A25" s="4" t="s">
        <v>6</v>
      </c>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6"/>
      <c r="AK25" s="6"/>
      <c r="AL25" s="6"/>
      <c r="AM25" s="6"/>
      <c r="AN25" s="6"/>
      <c r="AO25" s="6"/>
      <c r="AP25" s="6"/>
      <c r="AQ25" s="6"/>
    </row>
    <row r="26" spans="1:43" s="9" customFormat="1" ht="12" hidden="1" customHeight="1" x14ac:dyDescent="0.2">
      <c r="A26" s="8" t="s">
        <v>14</v>
      </c>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6"/>
      <c r="AK26" s="6"/>
      <c r="AL26" s="6"/>
      <c r="AM26" s="6"/>
      <c r="AN26" s="6"/>
      <c r="AO26" s="6"/>
      <c r="AP26" s="6"/>
      <c r="AQ26" s="6"/>
    </row>
    <row r="27" spans="1:43" s="7" customFormat="1" ht="12" hidden="1" customHeight="1" x14ac:dyDescent="0.2">
      <c r="A27" s="4" t="s">
        <v>7</v>
      </c>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6"/>
      <c r="AK27" s="6"/>
      <c r="AL27" s="6"/>
      <c r="AM27" s="6"/>
      <c r="AN27" s="6"/>
      <c r="AO27" s="6"/>
      <c r="AP27" s="6"/>
      <c r="AQ27" s="6"/>
    </row>
    <row r="28" spans="1:43" s="9" customFormat="1" ht="12" hidden="1" customHeight="1" x14ac:dyDescent="0.2">
      <c r="A28" s="8" t="s">
        <v>14</v>
      </c>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6"/>
      <c r="AK28" s="6"/>
      <c r="AL28" s="6"/>
      <c r="AM28" s="6"/>
      <c r="AN28" s="6"/>
      <c r="AO28" s="6"/>
      <c r="AP28" s="6"/>
      <c r="AQ28" s="6"/>
    </row>
    <row r="29" spans="1:43" s="7" customFormat="1" ht="12" hidden="1" customHeight="1" x14ac:dyDescent="0.2">
      <c r="A29" s="4" t="s">
        <v>8</v>
      </c>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6"/>
      <c r="AK29" s="6"/>
      <c r="AL29" s="6"/>
      <c r="AM29" s="6"/>
      <c r="AN29" s="6"/>
      <c r="AO29" s="6"/>
      <c r="AP29" s="6"/>
      <c r="AQ29" s="6"/>
    </row>
    <row r="30" spans="1:43" s="9" customFormat="1" ht="12" hidden="1" customHeight="1" x14ac:dyDescent="0.2">
      <c r="A30" s="8" t="s">
        <v>13</v>
      </c>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6"/>
      <c r="AK30" s="6"/>
      <c r="AL30" s="6"/>
      <c r="AM30" s="6"/>
      <c r="AN30" s="6"/>
      <c r="AO30" s="6"/>
      <c r="AP30" s="6"/>
      <c r="AQ30" s="6"/>
    </row>
    <row r="31" spans="1:43" s="7" customFormat="1" ht="12" hidden="1" customHeight="1" x14ac:dyDescent="0.2">
      <c r="A31" s="4" t="s">
        <v>9</v>
      </c>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6"/>
      <c r="AK31" s="6"/>
      <c r="AL31" s="6"/>
      <c r="AM31" s="6"/>
      <c r="AN31" s="6"/>
      <c r="AO31" s="6"/>
      <c r="AP31" s="6"/>
      <c r="AQ31" s="6"/>
    </row>
    <row r="32" spans="1:43" s="9" customFormat="1" ht="12" hidden="1" customHeight="1" x14ac:dyDescent="0.2">
      <c r="A32" s="8" t="s">
        <v>15</v>
      </c>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6"/>
      <c r="AK32" s="6"/>
      <c r="AL32" s="6"/>
      <c r="AM32" s="6"/>
      <c r="AN32" s="6"/>
      <c r="AO32" s="6"/>
      <c r="AP32" s="6"/>
      <c r="AQ32" s="6"/>
    </row>
    <row r="33" spans="1:43" s="7" customFormat="1" ht="12" hidden="1" customHeight="1" x14ac:dyDescent="0.2">
      <c r="A33" s="4" t="s">
        <v>11</v>
      </c>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6"/>
      <c r="AK33" s="6"/>
      <c r="AL33" s="6"/>
      <c r="AM33" s="6"/>
      <c r="AN33" s="6"/>
      <c r="AO33" s="6"/>
      <c r="AP33" s="6"/>
      <c r="AQ33" s="6"/>
    </row>
    <row r="34" spans="1:43" s="9" customFormat="1" ht="12" hidden="1" customHeight="1" x14ac:dyDescent="0.2">
      <c r="A34" s="8" t="s">
        <v>37</v>
      </c>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6"/>
      <c r="AK34" s="6"/>
      <c r="AL34" s="6"/>
      <c r="AM34" s="6"/>
      <c r="AN34" s="6"/>
      <c r="AO34" s="6"/>
      <c r="AP34" s="6"/>
      <c r="AQ34" s="6"/>
    </row>
    <row r="35" spans="1:43" s="9" customFormat="1" ht="12" hidden="1" customHeight="1" x14ac:dyDescent="0.2">
      <c r="A35" s="8">
        <v>2</v>
      </c>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6"/>
      <c r="AK35" s="6"/>
      <c r="AL35" s="6"/>
      <c r="AM35" s="6"/>
      <c r="AN35" s="6"/>
      <c r="AO35" s="6"/>
      <c r="AP35" s="6"/>
      <c r="AQ35" s="6"/>
    </row>
    <row r="36" spans="1:43" s="7" customFormat="1" ht="12" hidden="1" customHeight="1" x14ac:dyDescent="0.2">
      <c r="A36" s="4" t="s">
        <v>10</v>
      </c>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6"/>
      <c r="AK36" s="6"/>
      <c r="AL36" s="6"/>
      <c r="AM36" s="6"/>
      <c r="AN36" s="6"/>
      <c r="AO36" s="6"/>
      <c r="AP36" s="6"/>
      <c r="AQ36" s="6"/>
    </row>
    <row r="37" spans="1:43" s="9" customFormat="1" ht="12" hidden="1" customHeight="1" x14ac:dyDescent="0.2">
      <c r="A37" s="8" t="s">
        <v>13</v>
      </c>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6"/>
      <c r="AK37" s="6"/>
      <c r="AL37" s="6"/>
      <c r="AM37" s="6"/>
      <c r="AN37" s="6"/>
      <c r="AO37" s="6"/>
      <c r="AP37" s="6"/>
      <c r="AQ37" s="6"/>
    </row>
    <row r="38" spans="1:43" hidden="1" x14ac:dyDescent="0.2"/>
    <row r="39" spans="1:43" hidden="1" x14ac:dyDescent="0.2"/>
    <row r="40" spans="1:43" x14ac:dyDescent="0.2">
      <c r="A40" s="11" t="s">
        <v>51</v>
      </c>
    </row>
    <row r="41" spans="1:43" s="2" customFormat="1" ht="26.25" customHeight="1" x14ac:dyDescent="0.2">
      <c r="A41" s="12" t="s">
        <v>0</v>
      </c>
      <c r="B41" s="44" t="s">
        <v>53</v>
      </c>
      <c r="C41" s="44"/>
      <c r="D41" s="44"/>
    </row>
    <row r="42" spans="1:43" s="7" customFormat="1" ht="12" customHeight="1" x14ac:dyDescent="0.2">
      <c r="A42" s="4" t="s">
        <v>26</v>
      </c>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6"/>
      <c r="AK42" s="6"/>
      <c r="AL42" s="6"/>
      <c r="AM42" s="6"/>
      <c r="AN42" s="6"/>
      <c r="AO42" s="6"/>
      <c r="AP42" s="6"/>
      <c r="AQ42" s="6"/>
    </row>
    <row r="43" spans="1:43" s="9" customFormat="1" ht="12" customHeight="1" x14ac:dyDescent="0.2">
      <c r="A43" s="8">
        <v>1</v>
      </c>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6"/>
      <c r="AK43" s="6"/>
      <c r="AL43" s="6"/>
      <c r="AM43" s="6"/>
      <c r="AN43" s="6"/>
      <c r="AO43" s="6"/>
      <c r="AP43" s="6"/>
      <c r="AQ43" s="6"/>
    </row>
    <row r="44" spans="1:43" s="9" customFormat="1" ht="12" customHeight="1" x14ac:dyDescent="0.2">
      <c r="A44" s="8">
        <v>2</v>
      </c>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6"/>
      <c r="AK44" s="6"/>
      <c r="AL44" s="6"/>
      <c r="AM44" s="6"/>
      <c r="AN44" s="6"/>
      <c r="AO44" s="6"/>
      <c r="AP44" s="6"/>
      <c r="AQ44" s="6"/>
    </row>
    <row r="45" spans="1:43" s="7" customFormat="1" ht="12" hidden="1" customHeight="1" x14ac:dyDescent="0.2">
      <c r="A45" s="4" t="s">
        <v>1</v>
      </c>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6"/>
      <c r="AK45" s="6"/>
      <c r="AL45" s="6"/>
      <c r="AM45" s="6"/>
      <c r="AN45" s="6"/>
      <c r="AO45" s="6"/>
      <c r="AP45" s="6"/>
      <c r="AQ45" s="6"/>
    </row>
    <row r="46" spans="1:43" s="9" customFormat="1" ht="12" hidden="1" customHeight="1" x14ac:dyDescent="0.2">
      <c r="A46" s="8">
        <v>1</v>
      </c>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6"/>
      <c r="AK46" s="6"/>
      <c r="AL46" s="6"/>
      <c r="AM46" s="6"/>
      <c r="AN46" s="6"/>
      <c r="AO46" s="6"/>
      <c r="AP46" s="6"/>
      <c r="AQ46" s="6"/>
    </row>
    <row r="47" spans="1:43" s="9" customFormat="1" ht="12" hidden="1" customHeight="1" x14ac:dyDescent="0.2">
      <c r="A47" s="8">
        <v>2</v>
      </c>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6"/>
      <c r="AK47" s="6"/>
      <c r="AL47" s="6"/>
      <c r="AM47" s="6"/>
      <c r="AN47" s="6"/>
      <c r="AO47" s="6"/>
      <c r="AP47" s="6"/>
      <c r="AQ47" s="6"/>
    </row>
    <row r="48" spans="1:43" s="7" customFormat="1" ht="12" customHeight="1" x14ac:dyDescent="0.2">
      <c r="A48" s="4" t="s">
        <v>27</v>
      </c>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6"/>
      <c r="AK48" s="6"/>
      <c r="AL48" s="6"/>
      <c r="AM48" s="6"/>
      <c r="AN48" s="6"/>
      <c r="AO48" s="6"/>
      <c r="AP48" s="6"/>
      <c r="AQ48" s="6"/>
    </row>
    <row r="49" spans="1:43" s="9" customFormat="1" ht="12" customHeight="1" x14ac:dyDescent="0.2">
      <c r="A49" s="8">
        <v>1</v>
      </c>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6"/>
      <c r="AK49" s="6"/>
      <c r="AL49" s="6"/>
      <c r="AM49" s="6"/>
      <c r="AN49" s="6"/>
      <c r="AO49" s="6"/>
      <c r="AP49" s="6"/>
      <c r="AQ49" s="6"/>
    </row>
    <row r="50" spans="1:43" s="9" customFormat="1" ht="12" customHeight="1" x14ac:dyDescent="0.2">
      <c r="A50" s="8">
        <v>2</v>
      </c>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6"/>
      <c r="AK50" s="6"/>
      <c r="AL50" s="6"/>
      <c r="AM50" s="6"/>
      <c r="AN50" s="6"/>
      <c r="AO50" s="6"/>
      <c r="AP50" s="6"/>
      <c r="AQ50" s="6"/>
    </row>
    <row r="51" spans="1:43" s="7" customFormat="1" ht="12" hidden="1" customHeight="1" x14ac:dyDescent="0.2">
      <c r="A51" s="4" t="s">
        <v>2</v>
      </c>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6"/>
      <c r="AK51" s="6"/>
      <c r="AL51" s="6"/>
      <c r="AM51" s="6"/>
      <c r="AN51" s="6"/>
      <c r="AO51" s="6"/>
      <c r="AP51" s="6"/>
      <c r="AQ51" s="6"/>
    </row>
    <row r="52" spans="1:43" s="9" customFormat="1" ht="12" hidden="1" customHeight="1" x14ac:dyDescent="0.2">
      <c r="A52" s="8">
        <v>1</v>
      </c>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6"/>
      <c r="AK52" s="6"/>
      <c r="AL52" s="6"/>
      <c r="AM52" s="6"/>
      <c r="AN52" s="6"/>
      <c r="AO52" s="6"/>
      <c r="AP52" s="6"/>
      <c r="AQ52" s="6"/>
    </row>
    <row r="53" spans="1:43" s="9" customFormat="1" ht="12" hidden="1" customHeight="1" x14ac:dyDescent="0.2">
      <c r="A53" s="8">
        <v>2</v>
      </c>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6"/>
      <c r="AK53" s="6"/>
      <c r="AL53" s="6"/>
      <c r="AM53" s="6"/>
      <c r="AN53" s="6"/>
      <c r="AO53" s="6"/>
      <c r="AP53" s="6"/>
      <c r="AQ53" s="6"/>
    </row>
    <row r="54" spans="1:43" s="7" customFormat="1" ht="12" customHeight="1" x14ac:dyDescent="0.2">
      <c r="A54" s="4" t="s">
        <v>3</v>
      </c>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6"/>
      <c r="AK54" s="6"/>
      <c r="AL54" s="6"/>
      <c r="AM54" s="6"/>
      <c r="AN54" s="6"/>
      <c r="AO54" s="6"/>
      <c r="AP54" s="6"/>
      <c r="AQ54" s="6"/>
    </row>
    <row r="55" spans="1:43" s="9" customFormat="1" ht="12" customHeight="1" x14ac:dyDescent="0.2">
      <c r="A55" s="8">
        <v>1</v>
      </c>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6"/>
      <c r="AK55" s="6"/>
      <c r="AL55" s="6"/>
      <c r="AM55" s="6"/>
      <c r="AN55" s="6"/>
      <c r="AO55" s="6"/>
      <c r="AP55" s="6"/>
      <c r="AQ55" s="6"/>
    </row>
    <row r="56" spans="1:43" s="9" customFormat="1" ht="12" customHeight="1" x14ac:dyDescent="0.2">
      <c r="A56" s="8">
        <v>2</v>
      </c>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6"/>
      <c r="AK56" s="6"/>
      <c r="AL56" s="6"/>
      <c r="AM56" s="6"/>
      <c r="AN56" s="6"/>
      <c r="AO56" s="6"/>
      <c r="AP56" s="6"/>
      <c r="AQ56" s="6"/>
    </row>
    <row r="57" spans="1:43" s="7" customFormat="1" ht="12" customHeight="1" x14ac:dyDescent="0.2">
      <c r="A57" s="4" t="s">
        <v>4</v>
      </c>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6"/>
      <c r="AK57" s="6"/>
      <c r="AL57" s="6"/>
      <c r="AM57" s="6"/>
      <c r="AN57" s="6"/>
      <c r="AO57" s="6"/>
      <c r="AP57" s="6"/>
      <c r="AQ57" s="6"/>
    </row>
    <row r="58" spans="1:43" s="9" customFormat="1" ht="12" customHeight="1" x14ac:dyDescent="0.2">
      <c r="A58" s="8" t="s">
        <v>37</v>
      </c>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6"/>
      <c r="AK58" s="6"/>
      <c r="AL58" s="6"/>
      <c r="AM58" s="6"/>
      <c r="AN58" s="6"/>
      <c r="AO58" s="6"/>
      <c r="AP58" s="6"/>
      <c r="AQ58" s="6"/>
    </row>
    <row r="59" spans="1:43" s="9" customFormat="1" ht="12" hidden="1" customHeight="1" x14ac:dyDescent="0.2">
      <c r="A59" s="8">
        <v>2</v>
      </c>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6"/>
      <c r="AK59" s="6"/>
      <c r="AL59" s="6"/>
      <c r="AM59" s="6"/>
      <c r="AN59" s="6"/>
      <c r="AO59" s="6"/>
      <c r="AP59" s="6"/>
      <c r="AQ59" s="6"/>
    </row>
    <row r="60" spans="1:43" s="7" customFormat="1" ht="12" customHeight="1" x14ac:dyDescent="0.2">
      <c r="A60" s="4" t="s">
        <v>5</v>
      </c>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6"/>
      <c r="AK60" s="6"/>
      <c r="AL60" s="6"/>
      <c r="AM60" s="6"/>
      <c r="AN60" s="6"/>
      <c r="AO60" s="6"/>
      <c r="AP60" s="6"/>
      <c r="AQ60" s="6"/>
    </row>
    <row r="61" spans="1:43" s="9" customFormat="1" ht="12" customHeight="1" x14ac:dyDescent="0.2">
      <c r="A61" s="8" t="s">
        <v>37</v>
      </c>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6"/>
      <c r="AK61" s="6"/>
      <c r="AL61" s="6"/>
      <c r="AM61" s="6"/>
      <c r="AN61" s="6"/>
      <c r="AO61" s="6"/>
      <c r="AP61" s="6"/>
      <c r="AQ61" s="6"/>
    </row>
    <row r="62" spans="1:43" s="9" customFormat="1" ht="12" hidden="1" customHeight="1" x14ac:dyDescent="0.2">
      <c r="A62" s="8">
        <v>2</v>
      </c>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6"/>
      <c r="AK62" s="6"/>
      <c r="AL62" s="6"/>
      <c r="AM62" s="6"/>
      <c r="AN62" s="6"/>
      <c r="AO62" s="6"/>
      <c r="AP62" s="6"/>
      <c r="AQ62" s="6"/>
    </row>
    <row r="63" spans="1:43" s="7" customFormat="1" ht="12" customHeight="1" x14ac:dyDescent="0.2">
      <c r="A63" s="4" t="s">
        <v>6</v>
      </c>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6"/>
      <c r="AK63" s="6"/>
      <c r="AL63" s="6"/>
      <c r="AM63" s="6"/>
      <c r="AN63" s="6"/>
      <c r="AO63" s="6"/>
      <c r="AP63" s="6"/>
      <c r="AQ63" s="6"/>
    </row>
    <row r="64" spans="1:43" s="9" customFormat="1" ht="12" customHeight="1" x14ac:dyDescent="0.2">
      <c r="A64" s="8" t="s">
        <v>14</v>
      </c>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6"/>
      <c r="AK64" s="6"/>
      <c r="AL64" s="6"/>
      <c r="AM64" s="6"/>
      <c r="AN64" s="6"/>
      <c r="AO64" s="6"/>
      <c r="AP64" s="6"/>
      <c r="AQ64" s="6"/>
    </row>
    <row r="65" spans="1:43" s="7" customFormat="1" ht="12" customHeight="1" x14ac:dyDescent="0.2">
      <c r="A65" s="4" t="s">
        <v>7</v>
      </c>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6"/>
      <c r="AK65" s="6"/>
      <c r="AL65" s="6"/>
      <c r="AM65" s="6"/>
      <c r="AN65" s="6"/>
      <c r="AO65" s="6"/>
      <c r="AP65" s="6"/>
      <c r="AQ65" s="6"/>
    </row>
    <row r="66" spans="1:43" s="9" customFormat="1" ht="12" customHeight="1" x14ac:dyDescent="0.2">
      <c r="A66" s="8" t="s">
        <v>14</v>
      </c>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6"/>
      <c r="AK66" s="6"/>
      <c r="AL66" s="6"/>
      <c r="AM66" s="6"/>
      <c r="AN66" s="6"/>
      <c r="AO66" s="6"/>
      <c r="AP66" s="6"/>
      <c r="AQ66" s="6"/>
    </row>
    <row r="67" spans="1:43" s="7" customFormat="1" ht="12" customHeight="1" x14ac:dyDescent="0.2">
      <c r="A67" s="4" t="s">
        <v>8</v>
      </c>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6"/>
      <c r="AK67" s="6"/>
      <c r="AL67" s="6"/>
      <c r="AM67" s="6"/>
      <c r="AN67" s="6"/>
      <c r="AO67" s="6"/>
      <c r="AP67" s="6"/>
      <c r="AQ67" s="6"/>
    </row>
    <row r="68" spans="1:43" s="9" customFormat="1" ht="12" customHeight="1" x14ac:dyDescent="0.2">
      <c r="A68" s="8" t="s">
        <v>13</v>
      </c>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6"/>
      <c r="AK68" s="6"/>
      <c r="AL68" s="6"/>
      <c r="AM68" s="6"/>
      <c r="AN68" s="6"/>
      <c r="AO68" s="6"/>
      <c r="AP68" s="6"/>
      <c r="AQ68" s="6"/>
    </row>
    <row r="69" spans="1:43" s="7" customFormat="1" ht="12" customHeight="1" x14ac:dyDescent="0.2">
      <c r="A69" s="4" t="s">
        <v>9</v>
      </c>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6"/>
      <c r="AK69" s="6"/>
      <c r="AL69" s="6"/>
      <c r="AM69" s="6"/>
      <c r="AN69" s="6"/>
      <c r="AO69" s="6"/>
      <c r="AP69" s="6"/>
      <c r="AQ69" s="6"/>
    </row>
    <row r="70" spans="1:43" s="9" customFormat="1" ht="12" customHeight="1" x14ac:dyDescent="0.2">
      <c r="A70" s="8" t="s">
        <v>15</v>
      </c>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6"/>
      <c r="AK70" s="6"/>
      <c r="AL70" s="6"/>
      <c r="AM70" s="6"/>
      <c r="AN70" s="6"/>
      <c r="AO70" s="6"/>
      <c r="AP70" s="6"/>
      <c r="AQ70" s="6"/>
    </row>
    <row r="71" spans="1:43" s="7" customFormat="1" ht="12" customHeight="1" x14ac:dyDescent="0.2">
      <c r="A71" s="4" t="s">
        <v>11</v>
      </c>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6"/>
      <c r="AK71" s="6"/>
      <c r="AL71" s="6"/>
      <c r="AM71" s="6"/>
      <c r="AN71" s="6"/>
      <c r="AO71" s="6"/>
      <c r="AP71" s="6"/>
      <c r="AQ71" s="6"/>
    </row>
    <row r="72" spans="1:43" s="9" customFormat="1" ht="12" customHeight="1" x14ac:dyDescent="0.2">
      <c r="A72" s="8" t="s">
        <v>37</v>
      </c>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6"/>
      <c r="AK72" s="6"/>
      <c r="AL72" s="6"/>
      <c r="AM72" s="6"/>
      <c r="AN72" s="6"/>
      <c r="AO72" s="6"/>
      <c r="AP72" s="6"/>
      <c r="AQ72" s="6"/>
    </row>
    <row r="73" spans="1:43" s="9" customFormat="1" ht="12" hidden="1" customHeight="1" x14ac:dyDescent="0.2">
      <c r="A73" s="8">
        <v>2</v>
      </c>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6"/>
      <c r="AK73" s="6"/>
      <c r="AL73" s="6"/>
      <c r="AM73" s="6"/>
      <c r="AN73" s="6"/>
      <c r="AO73" s="6"/>
      <c r="AP73" s="6"/>
      <c r="AQ73" s="6"/>
    </row>
    <row r="74" spans="1:43" s="7" customFormat="1" ht="12" customHeight="1" x14ac:dyDescent="0.2">
      <c r="A74" s="4" t="s">
        <v>10</v>
      </c>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6"/>
      <c r="AK74" s="6"/>
      <c r="AL74" s="6"/>
      <c r="AM74" s="6"/>
      <c r="AN74" s="6"/>
      <c r="AO74" s="6"/>
      <c r="AP74" s="6"/>
      <c r="AQ74" s="6"/>
    </row>
    <row r="75" spans="1:43" s="9" customFormat="1" ht="12" customHeight="1" x14ac:dyDescent="0.2">
      <c r="A75" s="8" t="s">
        <v>13</v>
      </c>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6"/>
      <c r="AK75" s="6"/>
      <c r="AL75" s="6"/>
      <c r="AM75" s="6"/>
      <c r="AN75" s="6"/>
      <c r="AO75" s="6"/>
      <c r="AP75" s="6"/>
      <c r="AQ75" s="6"/>
    </row>
    <row r="76" spans="1:43" s="9" customFormat="1" ht="12" customHeight="1" x14ac:dyDescent="0.2">
      <c r="A76" s="8"/>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6"/>
      <c r="AK76" s="6"/>
      <c r="AL76" s="6"/>
      <c r="AM76" s="6"/>
      <c r="AN76" s="6"/>
      <c r="AO76" s="6"/>
      <c r="AP76" s="6"/>
      <c r="AQ76" s="6"/>
    </row>
    <row r="77" spans="1:43" s="9" customFormat="1" ht="12" customHeight="1" x14ac:dyDescent="0.2">
      <c r="A77" s="16"/>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6"/>
      <c r="AK77" s="6"/>
      <c r="AL77" s="6"/>
      <c r="AM77" s="6"/>
      <c r="AN77" s="6"/>
      <c r="AO77" s="6"/>
      <c r="AP77" s="6"/>
      <c r="AQ77" s="6"/>
    </row>
    <row r="78" spans="1:43" x14ac:dyDescent="0.2">
      <c r="A78" s="1" t="s">
        <v>28</v>
      </c>
    </row>
    <row r="79" spans="1:43" s="6" customFormat="1" ht="12.75" customHeight="1" x14ac:dyDescent="0.2">
      <c r="A79" s="13" t="s">
        <v>17</v>
      </c>
    </row>
    <row r="80" spans="1:43" s="6" customFormat="1" ht="12.75" customHeight="1" x14ac:dyDescent="0.2">
      <c r="A80" s="14" t="s">
        <v>18</v>
      </c>
    </row>
    <row r="81" spans="1:1" s="6" customFormat="1" ht="12.75" customHeight="1" x14ac:dyDescent="0.2">
      <c r="A81" s="14" t="s">
        <v>19</v>
      </c>
    </row>
    <row r="82" spans="1:1" s="6" customFormat="1" ht="12.75" customHeight="1" x14ac:dyDescent="0.2">
      <c r="A82" s="14" t="s">
        <v>20</v>
      </c>
    </row>
    <row r="83" spans="1:1" s="6" customFormat="1" ht="12.75" customHeight="1" x14ac:dyDescent="0.2">
      <c r="A83" s="14" t="s">
        <v>21</v>
      </c>
    </row>
    <row r="84" spans="1:1" s="6" customFormat="1" ht="12.75" customHeight="1" x14ac:dyDescent="0.2">
      <c r="A84" s="14" t="s">
        <v>22</v>
      </c>
    </row>
    <row r="85" spans="1:1" s="6" customFormat="1" ht="12.75" customHeight="1" x14ac:dyDescent="0.2">
      <c r="A85" s="15" t="s">
        <v>23</v>
      </c>
    </row>
    <row r="86" spans="1:1" s="6" customFormat="1" ht="12.75" customHeight="1" x14ac:dyDescent="0.2"/>
    <row r="88" spans="1:1" x14ac:dyDescent="0.2">
      <c r="A88" s="17" t="s">
        <v>29</v>
      </c>
    </row>
    <row r="89" spans="1:1" ht="12.75" customHeight="1" x14ac:dyDescent="0.2">
      <c r="A89" s="27" t="s">
        <v>30</v>
      </c>
    </row>
    <row r="90" spans="1:1" ht="12.75" customHeight="1" x14ac:dyDescent="0.2">
      <c r="A90" s="28" t="s">
        <v>31</v>
      </c>
    </row>
    <row r="91" spans="1:1" x14ac:dyDescent="0.2">
      <c r="A91" s="26" t="s">
        <v>32</v>
      </c>
    </row>
    <row r="92" spans="1:1" x14ac:dyDescent="0.2">
      <c r="A92" s="26" t="s">
        <v>33</v>
      </c>
    </row>
    <row r="93" spans="1:1" x14ac:dyDescent="0.2">
      <c r="A93" s="18" t="s">
        <v>34</v>
      </c>
    </row>
    <row r="94" spans="1:1" x14ac:dyDescent="0.2">
      <c r="A94" s="26" t="s">
        <v>35</v>
      </c>
    </row>
    <row r="96" spans="1:1" ht="13.5" thickBot="1" x14ac:dyDescent="0.25">
      <c r="A96" s="42" t="s">
        <v>24</v>
      </c>
    </row>
    <row r="97" spans="1:1" ht="12.75" customHeight="1" x14ac:dyDescent="0.2">
      <c r="A97" s="322" t="s">
        <v>36</v>
      </c>
    </row>
    <row r="98" spans="1:1" x14ac:dyDescent="0.2">
      <c r="A98" s="323"/>
    </row>
    <row r="99" spans="1:1" x14ac:dyDescent="0.2">
      <c r="A99" s="323"/>
    </row>
    <row r="100" spans="1:1" x14ac:dyDescent="0.2">
      <c r="A100" s="323"/>
    </row>
    <row r="101" spans="1:1" x14ac:dyDescent="0.2">
      <c r="A101" s="323"/>
    </row>
    <row r="102" spans="1:1" ht="13.5" thickBot="1" x14ac:dyDescent="0.25">
      <c r="A102" s="324"/>
    </row>
  </sheetData>
  <mergeCells count="1">
    <mergeCell ref="A97:A102"/>
  </mergeCells>
  <pageMargins left="0.75" right="0.75" top="1" bottom="1" header="0.5" footer="0.5"/>
  <pageSetup paperSize="9" orientation="portrait" horizontalDpi="4294967295" verticalDpi="4294967295"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Q78"/>
  <sheetViews>
    <sheetView showGridLines="0" zoomScaleNormal="100" workbookViewId="0">
      <pane xSplit="1" ySplit="3" topLeftCell="B4" activePane="bottomRight" state="frozen"/>
      <selection pane="topRight" activeCell="B1" sqref="B1"/>
      <selection pane="bottomLeft" activeCell="A3" sqref="A3"/>
      <selection pane="bottomRight" activeCell="D54" sqref="D54"/>
    </sheetView>
  </sheetViews>
  <sheetFormatPr defaultColWidth="9.140625" defaultRowHeight="12.75" x14ac:dyDescent="0.2"/>
  <cols>
    <col min="1" max="1" width="58" style="32" customWidth="1"/>
    <col min="2" max="2" width="10.42578125" style="32" customWidth="1"/>
    <col min="3" max="6" width="9.7109375" style="32" customWidth="1"/>
    <col min="7" max="9" width="10.28515625" style="32" customWidth="1"/>
    <col min="10" max="10" width="10" style="32" customWidth="1"/>
    <col min="11" max="55" width="9.7109375" style="32" customWidth="1"/>
    <col min="56" max="57" width="9.85546875" style="32" customWidth="1"/>
    <col min="58" max="58" width="10.42578125" style="32" customWidth="1"/>
    <col min="59" max="67" width="9.85546875" style="32" customWidth="1"/>
    <col min="68" max="68" width="10.140625" style="32" customWidth="1"/>
    <col min="69" max="69" width="9.85546875" style="32" customWidth="1"/>
    <col min="70" max="16384" width="9.140625" style="32"/>
  </cols>
  <sheetData>
    <row r="1" spans="1:69" ht="27" customHeight="1" x14ac:dyDescent="0.2">
      <c r="A1" s="180" t="str">
        <f>'BAR BB| Open rates'!A1</f>
        <v>Сочи Марриотт Красная Поляна 5*/ Sochi Marriott Krasnaya Polyana 5*</v>
      </c>
    </row>
    <row r="2" spans="1:69" hidden="1" x14ac:dyDescent="0.2">
      <c r="A2" s="11" t="s">
        <v>16</v>
      </c>
    </row>
    <row r="3" spans="1:69" s="33" customFormat="1" ht="26.25" hidden="1" customHeight="1" x14ac:dyDescent="0.2">
      <c r="A3" s="64" t="s">
        <v>62</v>
      </c>
      <c r="B3" s="108" t="e">
        <f>'BAR BB| Open rates'!#REF!</f>
        <v>#REF!</v>
      </c>
      <c r="C3" s="108" t="e">
        <f>'BAR BB| Open rates'!#REF!</f>
        <v>#REF!</v>
      </c>
      <c r="D3" s="108" t="e">
        <f>'BAR BB| Open rates'!#REF!</f>
        <v>#REF!</v>
      </c>
      <c r="E3" s="108" t="e">
        <f>'BAR BB| Open rates'!#REF!</f>
        <v>#REF!</v>
      </c>
      <c r="F3" s="108" t="e">
        <f>'BAR BB| Open rates'!#REF!</f>
        <v>#REF!</v>
      </c>
      <c r="G3" s="108" t="e">
        <f>'BAR BB| Open rates'!#REF!</f>
        <v>#REF!</v>
      </c>
      <c r="H3" s="108" t="e">
        <f>'BAR BB| Open rates'!#REF!</f>
        <v>#REF!</v>
      </c>
      <c r="I3" s="108" t="e">
        <f>'BAR BB| Open rates'!#REF!</f>
        <v>#REF!</v>
      </c>
      <c r="J3" s="108" t="e">
        <f>'BAR BB| Open rates'!#REF!</f>
        <v>#REF!</v>
      </c>
      <c r="K3" s="108" t="e">
        <f>'BAR BB| Open rates'!#REF!</f>
        <v>#REF!</v>
      </c>
      <c r="L3" s="108" t="e">
        <f>'BAR BB| Open rates'!#REF!</f>
        <v>#REF!</v>
      </c>
      <c r="M3" s="108" t="e">
        <f>'BAR BB| Open rates'!#REF!</f>
        <v>#REF!</v>
      </c>
      <c r="N3" s="108" t="e">
        <f>'BAR BB| Open rates'!#REF!</f>
        <v>#REF!</v>
      </c>
      <c r="O3" s="108" t="e">
        <f>'BAR BB| Open rates'!#REF!</f>
        <v>#REF!</v>
      </c>
      <c r="P3" s="108" t="e">
        <f>'BAR BB| Open rates'!#REF!</f>
        <v>#REF!</v>
      </c>
      <c r="Q3" s="108" t="e">
        <f>'BAR BB| Open rates'!#REF!</f>
        <v>#REF!</v>
      </c>
      <c r="R3" s="108" t="e">
        <f>'BAR BB| Open rates'!#REF!</f>
        <v>#REF!</v>
      </c>
      <c r="S3" s="108" t="e">
        <f>'BAR BB| Open rates'!#REF!</f>
        <v>#REF!</v>
      </c>
      <c r="T3" s="108" t="e">
        <f>'BAR BB| Open rates'!#REF!</f>
        <v>#REF!</v>
      </c>
      <c r="U3" s="108" t="e">
        <f>'BAR BB| Open rates'!#REF!</f>
        <v>#REF!</v>
      </c>
      <c r="V3" s="108" t="e">
        <f>'BAR BB| Open rates'!#REF!</f>
        <v>#REF!</v>
      </c>
      <c r="W3" s="108" t="e">
        <f>'BAR BB| Open rates'!#REF!</f>
        <v>#REF!</v>
      </c>
      <c r="X3" s="108" t="e">
        <f>'BAR BB| Open rates'!#REF!</f>
        <v>#REF!</v>
      </c>
      <c r="Y3" s="108" t="e">
        <f>'BAR BB| Open rates'!#REF!</f>
        <v>#REF!</v>
      </c>
      <c r="Z3" s="108" t="e">
        <f>'BAR BB| Open rates'!#REF!</f>
        <v>#REF!</v>
      </c>
      <c r="AA3" s="108" t="e">
        <f>'BAR BB| Open rates'!#REF!</f>
        <v>#REF!</v>
      </c>
      <c r="AB3" s="108" t="e">
        <f>'BAR BB| Open rates'!#REF!</f>
        <v>#REF!</v>
      </c>
      <c r="AC3" s="108" t="e">
        <f>'BAR BB| Open rates'!#REF!</f>
        <v>#REF!</v>
      </c>
      <c r="AD3" s="108" t="e">
        <f>'BAR BB| Open rates'!#REF!</f>
        <v>#REF!</v>
      </c>
      <c r="AE3" s="108" t="e">
        <f>'BAR BB| Open rates'!#REF!</f>
        <v>#REF!</v>
      </c>
      <c r="AF3" s="108" t="e">
        <f>'BAR BB| Open rates'!#REF!</f>
        <v>#REF!</v>
      </c>
      <c r="AG3" s="108" t="e">
        <f>'BAR BB| Open rates'!#REF!</f>
        <v>#REF!</v>
      </c>
      <c r="AH3" s="108" t="e">
        <f>'BAR BB| Open rates'!#REF!</f>
        <v>#REF!</v>
      </c>
      <c r="AI3" s="108" t="e">
        <f>'BAR BB| Open rates'!#REF!</f>
        <v>#REF!</v>
      </c>
      <c r="AJ3" s="108" t="e">
        <f>'BAR BB| Open rates'!#REF!</f>
        <v>#REF!</v>
      </c>
      <c r="AK3" s="108" t="e">
        <f>'BAR BB| Open rates'!#REF!</f>
        <v>#REF!</v>
      </c>
      <c r="AL3" s="108" t="e">
        <f>'BAR BB| Open rates'!#REF!</f>
        <v>#REF!</v>
      </c>
      <c r="AM3" s="108" t="e">
        <f>'BAR BB| Open rates'!#REF!</f>
        <v>#REF!</v>
      </c>
      <c r="AN3" s="108" t="e">
        <f>'BAR BB| Open rates'!#REF!</f>
        <v>#REF!</v>
      </c>
      <c r="AO3" s="108" t="e">
        <f>'BAR BB| Open rates'!#REF!</f>
        <v>#REF!</v>
      </c>
      <c r="AP3" s="108" t="e">
        <f>'BAR BB| Open rates'!#REF!</f>
        <v>#REF!</v>
      </c>
      <c r="AQ3" s="108" t="e">
        <f>'BAR BB| Open rates'!#REF!</f>
        <v>#REF!</v>
      </c>
      <c r="AR3" s="108" t="e">
        <f>'BAR BB| Open rates'!#REF!</f>
        <v>#REF!</v>
      </c>
      <c r="AS3" s="108" t="e">
        <f>'BAR BB| Open rates'!#REF!</f>
        <v>#REF!</v>
      </c>
      <c r="AT3" s="108" t="e">
        <f>'BAR BB| Open rates'!#REF!</f>
        <v>#REF!</v>
      </c>
      <c r="AU3" s="108" t="e">
        <f>'BAR BB| Open rates'!#REF!</f>
        <v>#REF!</v>
      </c>
      <c r="AV3" s="108" t="e">
        <f>'BAR BB| Open rates'!#REF!</f>
        <v>#REF!</v>
      </c>
      <c r="AW3" s="108" t="e">
        <f>'BAR BB| Open rates'!#REF!</f>
        <v>#REF!</v>
      </c>
      <c r="AX3" s="108" t="e">
        <f>'BAR BB| Open rates'!#REF!</f>
        <v>#REF!</v>
      </c>
      <c r="AY3" s="108" t="e">
        <f>'BAR BB| Open rates'!#REF!</f>
        <v>#REF!</v>
      </c>
      <c r="AZ3" s="108" t="e">
        <f>'BAR BB| Open rates'!#REF!</f>
        <v>#REF!</v>
      </c>
      <c r="BA3" s="108" t="e">
        <f>'BAR BB| Open rates'!#REF!</f>
        <v>#REF!</v>
      </c>
      <c r="BB3" s="108" t="e">
        <f>'BAR BB| Open rates'!#REF!</f>
        <v>#REF!</v>
      </c>
      <c r="BC3" s="108" t="e">
        <f>'BAR BB| Open rates'!#REF!</f>
        <v>#REF!</v>
      </c>
      <c r="BD3" s="108" t="e">
        <f>'BAR BB| Open rates'!#REF!</f>
        <v>#REF!</v>
      </c>
      <c r="BE3" s="108" t="e">
        <f>'BAR BB| Open rates'!#REF!</f>
        <v>#REF!</v>
      </c>
      <c r="BF3" s="108" t="e">
        <f>'BAR BB| Open rates'!#REF!</f>
        <v>#REF!</v>
      </c>
      <c r="BG3" s="108" t="e">
        <f>'BAR BB| Open rates'!#REF!</f>
        <v>#REF!</v>
      </c>
      <c r="BH3" s="108" t="e">
        <f>'BAR BB| Open rates'!#REF!</f>
        <v>#REF!</v>
      </c>
      <c r="BI3" s="108" t="e">
        <f>'BAR BB| Open rates'!#REF!</f>
        <v>#REF!</v>
      </c>
      <c r="BJ3" s="108" t="e">
        <f>'BAR BB| Open rates'!#REF!</f>
        <v>#REF!</v>
      </c>
      <c r="BK3" s="108" t="e">
        <f>'BAR BB| Open rates'!#REF!</f>
        <v>#REF!</v>
      </c>
      <c r="BL3" s="108" t="e">
        <f>'BAR BB| Open rates'!#REF!</f>
        <v>#REF!</v>
      </c>
      <c r="BM3" s="108" t="e">
        <f>'BAR BB| Open rates'!#REF!</f>
        <v>#REF!</v>
      </c>
      <c r="BN3" s="108" t="e">
        <f>'BAR BB| Open rates'!#REF!</f>
        <v>#REF!</v>
      </c>
      <c r="BO3" s="108" t="e">
        <f>'BAR BB| Open rates'!#REF!</f>
        <v>#REF!</v>
      </c>
      <c r="BP3" s="108" t="e">
        <f>'BAR BB| Open rates'!#REF!</f>
        <v>#REF!</v>
      </c>
      <c r="BQ3" s="108" t="e">
        <f>'BAR BB| Open rates'!#REF!</f>
        <v>#REF!</v>
      </c>
    </row>
    <row r="4" spans="1:69" s="33" customFormat="1" ht="26.25" hidden="1" customHeight="1" x14ac:dyDescent="0.2">
      <c r="A4" s="49"/>
      <c r="B4" s="108" t="e">
        <f>'BAR BB| Open rates'!#REF!</f>
        <v>#REF!</v>
      </c>
      <c r="C4" s="108" t="e">
        <f>'BAR BB| Open rates'!#REF!</f>
        <v>#REF!</v>
      </c>
      <c r="D4" s="108" t="e">
        <f>'BAR BB| Open rates'!#REF!</f>
        <v>#REF!</v>
      </c>
      <c r="E4" s="108" t="e">
        <f>'BAR BB| Open rates'!#REF!</f>
        <v>#REF!</v>
      </c>
      <c r="F4" s="108" t="e">
        <f>'BAR BB| Open rates'!#REF!</f>
        <v>#REF!</v>
      </c>
      <c r="G4" s="108" t="e">
        <f>'BAR BB| Open rates'!#REF!</f>
        <v>#REF!</v>
      </c>
      <c r="H4" s="108" t="e">
        <f>'BAR BB| Open rates'!#REF!</f>
        <v>#REF!</v>
      </c>
      <c r="I4" s="108" t="e">
        <f>'BAR BB| Open rates'!#REF!</f>
        <v>#REF!</v>
      </c>
      <c r="J4" s="108" t="e">
        <f>'BAR BB| Open rates'!#REF!</f>
        <v>#REF!</v>
      </c>
      <c r="K4" s="108" t="e">
        <f>'BAR BB| Open rates'!#REF!</f>
        <v>#REF!</v>
      </c>
      <c r="L4" s="108" t="e">
        <f>'BAR BB| Open rates'!#REF!</f>
        <v>#REF!</v>
      </c>
      <c r="M4" s="108" t="e">
        <f>'BAR BB| Open rates'!#REF!</f>
        <v>#REF!</v>
      </c>
      <c r="N4" s="108" t="e">
        <f>'BAR BB| Open rates'!#REF!</f>
        <v>#REF!</v>
      </c>
      <c r="O4" s="108" t="e">
        <f>'BAR BB| Open rates'!#REF!</f>
        <v>#REF!</v>
      </c>
      <c r="P4" s="108" t="e">
        <f>'BAR BB| Open rates'!#REF!</f>
        <v>#REF!</v>
      </c>
      <c r="Q4" s="108" t="e">
        <f>'BAR BB| Open rates'!#REF!</f>
        <v>#REF!</v>
      </c>
      <c r="R4" s="108" t="e">
        <f>'BAR BB| Open rates'!#REF!</f>
        <v>#REF!</v>
      </c>
      <c r="S4" s="108" t="e">
        <f>'BAR BB| Open rates'!#REF!</f>
        <v>#REF!</v>
      </c>
      <c r="T4" s="108" t="e">
        <f>'BAR BB| Open rates'!#REF!</f>
        <v>#REF!</v>
      </c>
      <c r="U4" s="108" t="e">
        <f>'BAR BB| Open rates'!#REF!</f>
        <v>#REF!</v>
      </c>
      <c r="V4" s="108" t="e">
        <f>'BAR BB| Open rates'!#REF!</f>
        <v>#REF!</v>
      </c>
      <c r="W4" s="108" t="e">
        <f>'BAR BB| Open rates'!#REF!</f>
        <v>#REF!</v>
      </c>
      <c r="X4" s="108" t="e">
        <f>'BAR BB| Open rates'!#REF!</f>
        <v>#REF!</v>
      </c>
      <c r="Y4" s="108" t="e">
        <f>'BAR BB| Open rates'!#REF!</f>
        <v>#REF!</v>
      </c>
      <c r="Z4" s="108" t="e">
        <f>'BAR BB| Open rates'!#REF!</f>
        <v>#REF!</v>
      </c>
      <c r="AA4" s="108" t="e">
        <f>'BAR BB| Open rates'!#REF!</f>
        <v>#REF!</v>
      </c>
      <c r="AB4" s="108" t="e">
        <f>'BAR BB| Open rates'!#REF!</f>
        <v>#REF!</v>
      </c>
      <c r="AC4" s="108" t="e">
        <f>'BAR BB| Open rates'!#REF!</f>
        <v>#REF!</v>
      </c>
      <c r="AD4" s="108" t="e">
        <f>'BAR BB| Open rates'!#REF!</f>
        <v>#REF!</v>
      </c>
      <c r="AE4" s="108" t="e">
        <f>'BAR BB| Open rates'!#REF!</f>
        <v>#REF!</v>
      </c>
      <c r="AF4" s="108" t="e">
        <f>'BAR BB| Open rates'!#REF!</f>
        <v>#REF!</v>
      </c>
      <c r="AG4" s="108" t="e">
        <f>'BAR BB| Open rates'!#REF!</f>
        <v>#REF!</v>
      </c>
      <c r="AH4" s="108" t="e">
        <f>'BAR BB| Open rates'!#REF!</f>
        <v>#REF!</v>
      </c>
      <c r="AI4" s="108" t="e">
        <f>'BAR BB| Open rates'!#REF!</f>
        <v>#REF!</v>
      </c>
      <c r="AJ4" s="108" t="e">
        <f>'BAR BB| Open rates'!#REF!</f>
        <v>#REF!</v>
      </c>
      <c r="AK4" s="108" t="e">
        <f>'BAR BB| Open rates'!#REF!</f>
        <v>#REF!</v>
      </c>
      <c r="AL4" s="108" t="e">
        <f>'BAR BB| Open rates'!#REF!</f>
        <v>#REF!</v>
      </c>
      <c r="AM4" s="108" t="e">
        <f>'BAR BB| Open rates'!#REF!</f>
        <v>#REF!</v>
      </c>
      <c r="AN4" s="108" t="e">
        <f>'BAR BB| Open rates'!#REF!</f>
        <v>#REF!</v>
      </c>
      <c r="AO4" s="108" t="e">
        <f>'BAR BB| Open rates'!#REF!</f>
        <v>#REF!</v>
      </c>
      <c r="AP4" s="108" t="e">
        <f>'BAR BB| Open rates'!#REF!</f>
        <v>#REF!</v>
      </c>
      <c r="AQ4" s="108" t="e">
        <f>'BAR BB| Open rates'!#REF!</f>
        <v>#REF!</v>
      </c>
      <c r="AR4" s="108" t="e">
        <f>'BAR BB| Open rates'!#REF!</f>
        <v>#REF!</v>
      </c>
      <c r="AS4" s="108" t="e">
        <f>'BAR BB| Open rates'!#REF!</f>
        <v>#REF!</v>
      </c>
      <c r="AT4" s="108" t="e">
        <f>'BAR BB| Open rates'!#REF!</f>
        <v>#REF!</v>
      </c>
      <c r="AU4" s="108" t="e">
        <f>'BAR BB| Open rates'!#REF!</f>
        <v>#REF!</v>
      </c>
      <c r="AV4" s="108" t="e">
        <f>'BAR BB| Open rates'!#REF!</f>
        <v>#REF!</v>
      </c>
      <c r="AW4" s="108" t="e">
        <f>'BAR BB| Open rates'!#REF!</f>
        <v>#REF!</v>
      </c>
      <c r="AX4" s="108" t="e">
        <f>'BAR BB| Open rates'!#REF!</f>
        <v>#REF!</v>
      </c>
      <c r="AY4" s="108" t="e">
        <f>'BAR BB| Open rates'!#REF!</f>
        <v>#REF!</v>
      </c>
      <c r="AZ4" s="108" t="e">
        <f>'BAR BB| Open rates'!#REF!</f>
        <v>#REF!</v>
      </c>
      <c r="BA4" s="108" t="e">
        <f>'BAR BB| Open rates'!#REF!</f>
        <v>#REF!</v>
      </c>
      <c r="BB4" s="108" t="e">
        <f>'BAR BB| Open rates'!#REF!</f>
        <v>#REF!</v>
      </c>
      <c r="BC4" s="108" t="e">
        <f>'BAR BB| Open rates'!#REF!</f>
        <v>#REF!</v>
      </c>
      <c r="BD4" s="108" t="e">
        <f>'BAR BB| Open rates'!#REF!</f>
        <v>#REF!</v>
      </c>
      <c r="BE4" s="108" t="e">
        <f>'BAR BB| Open rates'!#REF!</f>
        <v>#REF!</v>
      </c>
      <c r="BF4" s="108" t="e">
        <f>'BAR BB| Open rates'!#REF!</f>
        <v>#REF!</v>
      </c>
      <c r="BG4" s="108" t="e">
        <f>'BAR BB| Open rates'!#REF!</f>
        <v>#REF!</v>
      </c>
      <c r="BH4" s="108" t="e">
        <f>'BAR BB| Open rates'!#REF!</f>
        <v>#REF!</v>
      </c>
      <c r="BI4" s="108" t="e">
        <f>'BAR BB| Open rates'!#REF!</f>
        <v>#REF!</v>
      </c>
      <c r="BJ4" s="108" t="e">
        <f>'BAR BB| Open rates'!#REF!</f>
        <v>#REF!</v>
      </c>
      <c r="BK4" s="108" t="e">
        <f>'BAR BB| Open rates'!#REF!</f>
        <v>#REF!</v>
      </c>
      <c r="BL4" s="108" t="e">
        <f>'BAR BB| Open rates'!#REF!</f>
        <v>#REF!</v>
      </c>
      <c r="BM4" s="108" t="e">
        <f>'BAR BB| Open rates'!#REF!</f>
        <v>#REF!</v>
      </c>
      <c r="BN4" s="108" t="e">
        <f>'BAR BB| Open rates'!#REF!</f>
        <v>#REF!</v>
      </c>
      <c r="BO4" s="108" t="e">
        <f>'BAR BB| Open rates'!#REF!</f>
        <v>#REF!</v>
      </c>
      <c r="BP4" s="108" t="e">
        <f>'BAR BB| Open rates'!#REF!</f>
        <v>#REF!</v>
      </c>
      <c r="BQ4" s="108" t="e">
        <f>'BAR BB| Open rates'!#REF!</f>
        <v>#REF!</v>
      </c>
    </row>
    <row r="5" spans="1:69" s="36" customFormat="1" ht="12" hidden="1" customHeight="1" x14ac:dyDescent="0.2">
      <c r="A5" s="163" t="str">
        <f>'BAR BB| Open rates'!A5</f>
        <v>Делюкс/ Deluxe</v>
      </c>
    </row>
    <row r="6" spans="1:69" s="36" customFormat="1" ht="12" hidden="1" customHeight="1" x14ac:dyDescent="0.2">
      <c r="A6" s="52">
        <f>'BAR BB| Open rates'!A6</f>
        <v>1</v>
      </c>
      <c r="B6" s="43" t="e">
        <f>'BAR BB| Open rates'!#REF!</f>
        <v>#REF!</v>
      </c>
      <c r="C6" s="43" t="e">
        <f>'BAR BB| Open rates'!#REF!</f>
        <v>#REF!</v>
      </c>
      <c r="D6" s="43" t="e">
        <f>'BAR BB| Open rates'!#REF!</f>
        <v>#REF!</v>
      </c>
      <c r="E6" s="43" t="e">
        <f>'BAR BB| Open rates'!#REF!</f>
        <v>#REF!</v>
      </c>
      <c r="F6" s="43" t="e">
        <f>'BAR BB| Open rates'!#REF!</f>
        <v>#REF!</v>
      </c>
      <c r="G6" s="43" t="e">
        <f>'BAR BB| Open rates'!#REF!</f>
        <v>#REF!</v>
      </c>
      <c r="H6" s="43" t="e">
        <f>'BAR BB| Open rates'!#REF!</f>
        <v>#REF!</v>
      </c>
      <c r="I6" s="43" t="e">
        <f>'BAR BB| Open rates'!#REF!</f>
        <v>#REF!</v>
      </c>
      <c r="J6" s="43" t="e">
        <f>'BAR BB| Open rates'!#REF!</f>
        <v>#REF!</v>
      </c>
      <c r="K6" s="43" t="e">
        <f>'BAR BB| Open rates'!#REF!</f>
        <v>#REF!</v>
      </c>
      <c r="L6" s="43" t="e">
        <f>'BAR BB| Open rates'!#REF!</f>
        <v>#REF!</v>
      </c>
      <c r="M6" s="43" t="e">
        <f>'BAR BB| Open rates'!#REF!</f>
        <v>#REF!</v>
      </c>
      <c r="N6" s="43" t="e">
        <f>'BAR BB| Open rates'!#REF!</f>
        <v>#REF!</v>
      </c>
      <c r="O6" s="43" t="e">
        <f>'BAR BB| Open rates'!#REF!</f>
        <v>#REF!</v>
      </c>
      <c r="P6" s="43" t="e">
        <f>'BAR BB| Open rates'!#REF!</f>
        <v>#REF!</v>
      </c>
      <c r="Q6" s="43" t="e">
        <f>'BAR BB| Open rates'!#REF!</f>
        <v>#REF!</v>
      </c>
      <c r="R6" s="43" t="e">
        <f>'BAR BB| Open rates'!#REF!</f>
        <v>#REF!</v>
      </c>
      <c r="S6" s="43" t="e">
        <f>'BAR BB| Open rates'!#REF!</f>
        <v>#REF!</v>
      </c>
      <c r="T6" s="43" t="e">
        <f>'BAR BB| Open rates'!#REF!</f>
        <v>#REF!</v>
      </c>
      <c r="U6" s="43" t="e">
        <f>'BAR BB| Open rates'!#REF!</f>
        <v>#REF!</v>
      </c>
      <c r="V6" s="43" t="e">
        <f>'BAR BB| Open rates'!#REF!</f>
        <v>#REF!</v>
      </c>
      <c r="W6" s="43" t="e">
        <f>'BAR BB| Open rates'!#REF!</f>
        <v>#REF!</v>
      </c>
      <c r="X6" s="43" t="e">
        <f>'BAR BB| Open rates'!#REF!</f>
        <v>#REF!</v>
      </c>
      <c r="Y6" s="43" t="e">
        <f>'BAR BB| Open rates'!#REF!</f>
        <v>#REF!</v>
      </c>
      <c r="Z6" s="43" t="e">
        <f>'BAR BB| Open rates'!#REF!</f>
        <v>#REF!</v>
      </c>
      <c r="AA6" s="43" t="e">
        <f>'BAR BB| Open rates'!#REF!</f>
        <v>#REF!</v>
      </c>
      <c r="AB6" s="43" t="e">
        <f>'BAR BB| Open rates'!#REF!</f>
        <v>#REF!</v>
      </c>
      <c r="AC6" s="43" t="e">
        <f>'BAR BB| Open rates'!#REF!</f>
        <v>#REF!</v>
      </c>
      <c r="AD6" s="43" t="e">
        <f>'BAR BB| Open rates'!#REF!</f>
        <v>#REF!</v>
      </c>
      <c r="AE6" s="43" t="e">
        <f>'BAR BB| Open rates'!#REF!</f>
        <v>#REF!</v>
      </c>
      <c r="AF6" s="43" t="e">
        <f>'BAR BB| Open rates'!#REF!</f>
        <v>#REF!</v>
      </c>
      <c r="AG6" s="43" t="e">
        <f>'BAR BB| Open rates'!#REF!</f>
        <v>#REF!</v>
      </c>
      <c r="AH6" s="43" t="e">
        <f>'BAR BB| Open rates'!#REF!</f>
        <v>#REF!</v>
      </c>
      <c r="AI6" s="43" t="e">
        <f>'BAR BB| Open rates'!#REF!</f>
        <v>#REF!</v>
      </c>
      <c r="AJ6" s="43" t="e">
        <f>'BAR BB| Open rates'!#REF!</f>
        <v>#REF!</v>
      </c>
      <c r="AK6" s="43" t="e">
        <f>'BAR BB| Open rates'!#REF!</f>
        <v>#REF!</v>
      </c>
      <c r="AL6" s="43" t="e">
        <f>'BAR BB| Open rates'!#REF!</f>
        <v>#REF!</v>
      </c>
      <c r="AM6" s="43" t="e">
        <f>'BAR BB| Open rates'!#REF!</f>
        <v>#REF!</v>
      </c>
      <c r="AN6" s="43" t="e">
        <f>'BAR BB| Open rates'!#REF!</f>
        <v>#REF!</v>
      </c>
      <c r="AO6" s="43" t="e">
        <f>'BAR BB| Open rates'!#REF!</f>
        <v>#REF!</v>
      </c>
      <c r="AP6" s="43" t="e">
        <f>'BAR BB| Open rates'!#REF!</f>
        <v>#REF!</v>
      </c>
      <c r="AQ6" s="43" t="e">
        <f>'BAR BB| Open rates'!#REF!</f>
        <v>#REF!</v>
      </c>
      <c r="AR6" s="43" t="e">
        <f>'BAR BB| Open rates'!#REF!</f>
        <v>#REF!</v>
      </c>
      <c r="AS6" s="43" t="e">
        <f>'BAR BB| Open rates'!#REF!</f>
        <v>#REF!</v>
      </c>
      <c r="AT6" s="43" t="e">
        <f>'BAR BB| Open rates'!#REF!</f>
        <v>#REF!</v>
      </c>
      <c r="AU6" s="43" t="e">
        <f>'BAR BB| Open rates'!#REF!</f>
        <v>#REF!</v>
      </c>
      <c r="AV6" s="43" t="e">
        <f>'BAR BB| Open rates'!#REF!</f>
        <v>#REF!</v>
      </c>
      <c r="AW6" s="43" t="e">
        <f>'BAR BB| Open rates'!#REF!</f>
        <v>#REF!</v>
      </c>
      <c r="AX6" s="43" t="e">
        <f>'BAR BB| Open rates'!#REF!</f>
        <v>#REF!</v>
      </c>
      <c r="AY6" s="43" t="e">
        <f>'BAR BB| Open rates'!#REF!</f>
        <v>#REF!</v>
      </c>
      <c r="AZ6" s="43" t="e">
        <f>'BAR BB| Open rates'!#REF!</f>
        <v>#REF!</v>
      </c>
      <c r="BA6" s="43" t="e">
        <f>'BAR BB| Open rates'!#REF!</f>
        <v>#REF!</v>
      </c>
      <c r="BB6" s="43" t="e">
        <f>'BAR BB| Open rates'!#REF!</f>
        <v>#REF!</v>
      </c>
      <c r="BC6" s="43" t="e">
        <f>'BAR BB| Open rates'!#REF!</f>
        <v>#REF!</v>
      </c>
      <c r="BD6" s="43" t="e">
        <f>'BAR BB| Open rates'!#REF!</f>
        <v>#REF!</v>
      </c>
      <c r="BE6" s="43" t="e">
        <f>'BAR BB| Open rates'!#REF!</f>
        <v>#REF!</v>
      </c>
      <c r="BF6" s="43" t="e">
        <f>'BAR BB| Open rates'!#REF!</f>
        <v>#REF!</v>
      </c>
      <c r="BG6" s="43" t="e">
        <f>'BAR BB| Open rates'!#REF!</f>
        <v>#REF!</v>
      </c>
      <c r="BH6" s="43" t="e">
        <f>'BAR BB| Open rates'!#REF!</f>
        <v>#REF!</v>
      </c>
      <c r="BI6" s="43" t="e">
        <f>'BAR BB| Open rates'!#REF!</f>
        <v>#REF!</v>
      </c>
      <c r="BJ6" s="43" t="e">
        <f>'BAR BB| Open rates'!#REF!</f>
        <v>#REF!</v>
      </c>
      <c r="BK6" s="43" t="e">
        <f>'BAR BB| Open rates'!#REF!</f>
        <v>#REF!</v>
      </c>
      <c r="BL6" s="43" t="e">
        <f>'BAR BB| Open rates'!#REF!</f>
        <v>#REF!</v>
      </c>
      <c r="BM6" s="43" t="e">
        <f>'BAR BB| Open rates'!#REF!</f>
        <v>#REF!</v>
      </c>
      <c r="BN6" s="43" t="e">
        <f>'BAR BB| Open rates'!#REF!</f>
        <v>#REF!</v>
      </c>
      <c r="BO6" s="43" t="e">
        <f>'BAR BB| Open rates'!#REF!</f>
        <v>#REF!</v>
      </c>
      <c r="BP6" s="43" t="e">
        <f>'BAR BB| Open rates'!#REF!</f>
        <v>#REF!</v>
      </c>
      <c r="BQ6" s="43" t="e">
        <f>'BAR BB| Open rates'!#REF!</f>
        <v>#REF!</v>
      </c>
    </row>
    <row r="7" spans="1:69" s="36" customFormat="1" ht="12" hidden="1" customHeight="1" x14ac:dyDescent="0.2">
      <c r="A7" s="52">
        <f>'BAR BB| Open rates'!A7</f>
        <v>2</v>
      </c>
      <c r="B7" s="43" t="e">
        <f>'BAR BB| Open rates'!#REF!</f>
        <v>#REF!</v>
      </c>
      <c r="C7" s="43" t="e">
        <f>'BAR BB| Open rates'!#REF!</f>
        <v>#REF!</v>
      </c>
      <c r="D7" s="43" t="e">
        <f>'BAR BB| Open rates'!#REF!</f>
        <v>#REF!</v>
      </c>
      <c r="E7" s="43" t="e">
        <f>'BAR BB| Open rates'!#REF!</f>
        <v>#REF!</v>
      </c>
      <c r="F7" s="43" t="e">
        <f>'BAR BB| Open rates'!#REF!</f>
        <v>#REF!</v>
      </c>
      <c r="G7" s="43" t="e">
        <f>'BAR BB| Open rates'!#REF!</f>
        <v>#REF!</v>
      </c>
      <c r="H7" s="43" t="e">
        <f>'BAR BB| Open rates'!#REF!</f>
        <v>#REF!</v>
      </c>
      <c r="I7" s="43" t="e">
        <f>'BAR BB| Open rates'!#REF!</f>
        <v>#REF!</v>
      </c>
      <c r="J7" s="43" t="e">
        <f>'BAR BB| Open rates'!#REF!</f>
        <v>#REF!</v>
      </c>
      <c r="K7" s="43" t="e">
        <f>'BAR BB| Open rates'!#REF!</f>
        <v>#REF!</v>
      </c>
      <c r="L7" s="43" t="e">
        <f>'BAR BB| Open rates'!#REF!</f>
        <v>#REF!</v>
      </c>
      <c r="M7" s="43" t="e">
        <f>'BAR BB| Open rates'!#REF!</f>
        <v>#REF!</v>
      </c>
      <c r="N7" s="43" t="e">
        <f>'BAR BB| Open rates'!#REF!</f>
        <v>#REF!</v>
      </c>
      <c r="O7" s="43" t="e">
        <f>'BAR BB| Open rates'!#REF!</f>
        <v>#REF!</v>
      </c>
      <c r="P7" s="43" t="e">
        <f>'BAR BB| Open rates'!#REF!</f>
        <v>#REF!</v>
      </c>
      <c r="Q7" s="43" t="e">
        <f>'BAR BB| Open rates'!#REF!</f>
        <v>#REF!</v>
      </c>
      <c r="R7" s="43" t="e">
        <f>'BAR BB| Open rates'!#REF!</f>
        <v>#REF!</v>
      </c>
      <c r="S7" s="43" t="e">
        <f>'BAR BB| Open rates'!#REF!</f>
        <v>#REF!</v>
      </c>
      <c r="T7" s="43" t="e">
        <f>'BAR BB| Open rates'!#REF!</f>
        <v>#REF!</v>
      </c>
      <c r="U7" s="43" t="e">
        <f>'BAR BB| Open rates'!#REF!</f>
        <v>#REF!</v>
      </c>
      <c r="V7" s="43" t="e">
        <f>'BAR BB| Open rates'!#REF!</f>
        <v>#REF!</v>
      </c>
      <c r="W7" s="43" t="e">
        <f>'BAR BB| Open rates'!#REF!</f>
        <v>#REF!</v>
      </c>
      <c r="X7" s="43" t="e">
        <f>'BAR BB| Open rates'!#REF!</f>
        <v>#REF!</v>
      </c>
      <c r="Y7" s="43" t="e">
        <f>'BAR BB| Open rates'!#REF!</f>
        <v>#REF!</v>
      </c>
      <c r="Z7" s="43" t="e">
        <f>'BAR BB| Open rates'!#REF!</f>
        <v>#REF!</v>
      </c>
      <c r="AA7" s="43" t="e">
        <f>'BAR BB| Open rates'!#REF!</f>
        <v>#REF!</v>
      </c>
      <c r="AB7" s="43" t="e">
        <f>'BAR BB| Open rates'!#REF!</f>
        <v>#REF!</v>
      </c>
      <c r="AC7" s="43" t="e">
        <f>'BAR BB| Open rates'!#REF!</f>
        <v>#REF!</v>
      </c>
      <c r="AD7" s="43" t="e">
        <f>'BAR BB| Open rates'!#REF!</f>
        <v>#REF!</v>
      </c>
      <c r="AE7" s="43" t="e">
        <f>'BAR BB| Open rates'!#REF!</f>
        <v>#REF!</v>
      </c>
      <c r="AF7" s="43" t="e">
        <f>'BAR BB| Open rates'!#REF!</f>
        <v>#REF!</v>
      </c>
      <c r="AG7" s="43" t="e">
        <f>'BAR BB| Open rates'!#REF!</f>
        <v>#REF!</v>
      </c>
      <c r="AH7" s="43" t="e">
        <f>'BAR BB| Open rates'!#REF!</f>
        <v>#REF!</v>
      </c>
      <c r="AI7" s="43" t="e">
        <f>'BAR BB| Open rates'!#REF!</f>
        <v>#REF!</v>
      </c>
      <c r="AJ7" s="43" t="e">
        <f>'BAR BB| Open rates'!#REF!</f>
        <v>#REF!</v>
      </c>
      <c r="AK7" s="43" t="e">
        <f>'BAR BB| Open rates'!#REF!</f>
        <v>#REF!</v>
      </c>
      <c r="AL7" s="43" t="e">
        <f>'BAR BB| Open rates'!#REF!</f>
        <v>#REF!</v>
      </c>
      <c r="AM7" s="43" t="e">
        <f>'BAR BB| Open rates'!#REF!</f>
        <v>#REF!</v>
      </c>
      <c r="AN7" s="43" t="e">
        <f>'BAR BB| Open rates'!#REF!</f>
        <v>#REF!</v>
      </c>
      <c r="AO7" s="43" t="e">
        <f>'BAR BB| Open rates'!#REF!</f>
        <v>#REF!</v>
      </c>
      <c r="AP7" s="43" t="e">
        <f>'BAR BB| Open rates'!#REF!</f>
        <v>#REF!</v>
      </c>
      <c r="AQ7" s="43" t="e">
        <f>'BAR BB| Open rates'!#REF!</f>
        <v>#REF!</v>
      </c>
      <c r="AR7" s="43" t="e">
        <f>'BAR BB| Open rates'!#REF!</f>
        <v>#REF!</v>
      </c>
      <c r="AS7" s="43" t="e">
        <f>'BAR BB| Open rates'!#REF!</f>
        <v>#REF!</v>
      </c>
      <c r="AT7" s="43" t="e">
        <f>'BAR BB| Open rates'!#REF!</f>
        <v>#REF!</v>
      </c>
      <c r="AU7" s="43" t="e">
        <f>'BAR BB| Open rates'!#REF!</f>
        <v>#REF!</v>
      </c>
      <c r="AV7" s="43" t="e">
        <f>'BAR BB| Open rates'!#REF!</f>
        <v>#REF!</v>
      </c>
      <c r="AW7" s="43" t="e">
        <f>'BAR BB| Open rates'!#REF!</f>
        <v>#REF!</v>
      </c>
      <c r="AX7" s="43" t="e">
        <f>'BAR BB| Open rates'!#REF!</f>
        <v>#REF!</v>
      </c>
      <c r="AY7" s="43" t="e">
        <f>'BAR BB| Open rates'!#REF!</f>
        <v>#REF!</v>
      </c>
      <c r="AZ7" s="43" t="e">
        <f>'BAR BB| Open rates'!#REF!</f>
        <v>#REF!</v>
      </c>
      <c r="BA7" s="43" t="e">
        <f>'BAR BB| Open rates'!#REF!</f>
        <v>#REF!</v>
      </c>
      <c r="BB7" s="43" t="e">
        <f>'BAR BB| Open rates'!#REF!</f>
        <v>#REF!</v>
      </c>
      <c r="BC7" s="43" t="e">
        <f>'BAR BB| Open rates'!#REF!</f>
        <v>#REF!</v>
      </c>
      <c r="BD7" s="43" t="e">
        <f>'BAR BB| Open rates'!#REF!</f>
        <v>#REF!</v>
      </c>
      <c r="BE7" s="43" t="e">
        <f>'BAR BB| Open rates'!#REF!</f>
        <v>#REF!</v>
      </c>
      <c r="BF7" s="43" t="e">
        <f>'BAR BB| Open rates'!#REF!</f>
        <v>#REF!</v>
      </c>
      <c r="BG7" s="43" t="e">
        <f>'BAR BB| Open rates'!#REF!</f>
        <v>#REF!</v>
      </c>
      <c r="BH7" s="43" t="e">
        <f>'BAR BB| Open rates'!#REF!</f>
        <v>#REF!</v>
      </c>
      <c r="BI7" s="43" t="e">
        <f>'BAR BB| Open rates'!#REF!</f>
        <v>#REF!</v>
      </c>
      <c r="BJ7" s="43" t="e">
        <f>'BAR BB| Open rates'!#REF!</f>
        <v>#REF!</v>
      </c>
      <c r="BK7" s="43" t="e">
        <f>'BAR BB| Open rates'!#REF!</f>
        <v>#REF!</v>
      </c>
      <c r="BL7" s="43" t="e">
        <f>'BAR BB| Open rates'!#REF!</f>
        <v>#REF!</v>
      </c>
      <c r="BM7" s="43" t="e">
        <f>'BAR BB| Open rates'!#REF!</f>
        <v>#REF!</v>
      </c>
      <c r="BN7" s="43" t="e">
        <f>'BAR BB| Open rates'!#REF!</f>
        <v>#REF!</v>
      </c>
      <c r="BO7" s="43" t="e">
        <f>'BAR BB| Open rates'!#REF!</f>
        <v>#REF!</v>
      </c>
      <c r="BP7" s="43" t="e">
        <f>'BAR BB| Open rates'!#REF!</f>
        <v>#REF!</v>
      </c>
      <c r="BQ7" s="43" t="e">
        <f>'BAR BB| Open rates'!#REF!</f>
        <v>#REF!</v>
      </c>
    </row>
    <row r="8" spans="1:69" s="36" customFormat="1" ht="12" hidden="1" customHeight="1" x14ac:dyDescent="0.2">
      <c r="A8" s="145" t="str">
        <f>'BAR BB| Open rates'!A8</f>
        <v>Делюкс с видом на горы / Deluxe Mountain View</v>
      </c>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row>
    <row r="9" spans="1:69" s="36" customFormat="1" ht="12" hidden="1" customHeight="1" x14ac:dyDescent="0.2">
      <c r="A9" s="52">
        <f>'BAR BB| Open rates'!A9</f>
        <v>1</v>
      </c>
      <c r="B9" s="43" t="e">
        <f>'BAR BB| Open rates'!#REF!</f>
        <v>#REF!</v>
      </c>
      <c r="C9" s="43" t="e">
        <f>'BAR BB| Open rates'!#REF!</f>
        <v>#REF!</v>
      </c>
      <c r="D9" s="43" t="e">
        <f>'BAR BB| Open rates'!#REF!</f>
        <v>#REF!</v>
      </c>
      <c r="E9" s="43" t="e">
        <f>'BAR BB| Open rates'!#REF!</f>
        <v>#REF!</v>
      </c>
      <c r="F9" s="43" t="e">
        <f>'BAR BB| Open rates'!#REF!</f>
        <v>#REF!</v>
      </c>
      <c r="G9" s="43" t="e">
        <f>'BAR BB| Open rates'!#REF!</f>
        <v>#REF!</v>
      </c>
      <c r="H9" s="43" t="e">
        <f>'BAR BB| Open rates'!#REF!</f>
        <v>#REF!</v>
      </c>
      <c r="I9" s="43" t="e">
        <f>'BAR BB| Open rates'!#REF!</f>
        <v>#REF!</v>
      </c>
      <c r="J9" s="43" t="e">
        <f>'BAR BB| Open rates'!#REF!</f>
        <v>#REF!</v>
      </c>
      <c r="K9" s="43" t="e">
        <f>'BAR BB| Open rates'!#REF!</f>
        <v>#REF!</v>
      </c>
      <c r="L9" s="43" t="e">
        <f>'BAR BB| Open rates'!#REF!</f>
        <v>#REF!</v>
      </c>
      <c r="M9" s="43" t="e">
        <f>'BAR BB| Open rates'!#REF!</f>
        <v>#REF!</v>
      </c>
      <c r="N9" s="43" t="e">
        <f>'BAR BB| Open rates'!#REF!</f>
        <v>#REF!</v>
      </c>
      <c r="O9" s="43" t="e">
        <f>'BAR BB| Open rates'!#REF!</f>
        <v>#REF!</v>
      </c>
      <c r="P9" s="43" t="e">
        <f>'BAR BB| Open rates'!#REF!</f>
        <v>#REF!</v>
      </c>
      <c r="Q9" s="43" t="e">
        <f>'BAR BB| Open rates'!#REF!</f>
        <v>#REF!</v>
      </c>
      <c r="R9" s="43" t="e">
        <f>'BAR BB| Open rates'!#REF!</f>
        <v>#REF!</v>
      </c>
      <c r="S9" s="43" t="e">
        <f>'BAR BB| Open rates'!#REF!</f>
        <v>#REF!</v>
      </c>
      <c r="T9" s="43" t="e">
        <f>'BAR BB| Open rates'!#REF!</f>
        <v>#REF!</v>
      </c>
      <c r="U9" s="43" t="e">
        <f>'BAR BB| Open rates'!#REF!</f>
        <v>#REF!</v>
      </c>
      <c r="V9" s="43" t="e">
        <f>'BAR BB| Open rates'!#REF!</f>
        <v>#REF!</v>
      </c>
      <c r="W9" s="43" t="e">
        <f>'BAR BB| Open rates'!#REF!</f>
        <v>#REF!</v>
      </c>
      <c r="X9" s="43" t="e">
        <f>'BAR BB| Open rates'!#REF!</f>
        <v>#REF!</v>
      </c>
      <c r="Y9" s="43" t="e">
        <f>'BAR BB| Open rates'!#REF!</f>
        <v>#REF!</v>
      </c>
      <c r="Z9" s="43" t="e">
        <f>'BAR BB| Open rates'!#REF!</f>
        <v>#REF!</v>
      </c>
      <c r="AA9" s="43" t="e">
        <f>'BAR BB| Open rates'!#REF!</f>
        <v>#REF!</v>
      </c>
      <c r="AB9" s="43" t="e">
        <f>'BAR BB| Open rates'!#REF!</f>
        <v>#REF!</v>
      </c>
      <c r="AC9" s="43" t="e">
        <f>'BAR BB| Open rates'!#REF!</f>
        <v>#REF!</v>
      </c>
      <c r="AD9" s="43" t="e">
        <f>'BAR BB| Open rates'!#REF!</f>
        <v>#REF!</v>
      </c>
      <c r="AE9" s="43" t="e">
        <f>'BAR BB| Open rates'!#REF!</f>
        <v>#REF!</v>
      </c>
      <c r="AF9" s="43" t="e">
        <f>'BAR BB| Open rates'!#REF!</f>
        <v>#REF!</v>
      </c>
      <c r="AG9" s="43" t="e">
        <f>'BAR BB| Open rates'!#REF!</f>
        <v>#REF!</v>
      </c>
      <c r="AH9" s="43" t="e">
        <f>'BAR BB| Open rates'!#REF!</f>
        <v>#REF!</v>
      </c>
      <c r="AI9" s="43" t="e">
        <f>'BAR BB| Open rates'!#REF!</f>
        <v>#REF!</v>
      </c>
      <c r="AJ9" s="43" t="e">
        <f>'BAR BB| Open rates'!#REF!</f>
        <v>#REF!</v>
      </c>
      <c r="AK9" s="43" t="e">
        <f>'BAR BB| Open rates'!#REF!</f>
        <v>#REF!</v>
      </c>
      <c r="AL9" s="43" t="e">
        <f>'BAR BB| Open rates'!#REF!</f>
        <v>#REF!</v>
      </c>
      <c r="AM9" s="43" t="e">
        <f>'BAR BB| Open rates'!#REF!</f>
        <v>#REF!</v>
      </c>
      <c r="AN9" s="43" t="e">
        <f>'BAR BB| Open rates'!#REF!</f>
        <v>#REF!</v>
      </c>
      <c r="AO9" s="43" t="e">
        <f>'BAR BB| Open rates'!#REF!</f>
        <v>#REF!</v>
      </c>
      <c r="AP9" s="43" t="e">
        <f>'BAR BB| Open rates'!#REF!</f>
        <v>#REF!</v>
      </c>
      <c r="AQ9" s="43" t="e">
        <f>'BAR BB| Open rates'!#REF!</f>
        <v>#REF!</v>
      </c>
      <c r="AR9" s="43" t="e">
        <f>'BAR BB| Open rates'!#REF!</f>
        <v>#REF!</v>
      </c>
      <c r="AS9" s="43" t="e">
        <f>'BAR BB| Open rates'!#REF!</f>
        <v>#REF!</v>
      </c>
      <c r="AT9" s="43" t="e">
        <f>'BAR BB| Open rates'!#REF!</f>
        <v>#REF!</v>
      </c>
      <c r="AU9" s="43" t="e">
        <f>'BAR BB| Open rates'!#REF!</f>
        <v>#REF!</v>
      </c>
      <c r="AV9" s="43" t="e">
        <f>'BAR BB| Open rates'!#REF!</f>
        <v>#REF!</v>
      </c>
      <c r="AW9" s="43" t="e">
        <f>'BAR BB| Open rates'!#REF!</f>
        <v>#REF!</v>
      </c>
      <c r="AX9" s="43" t="e">
        <f>'BAR BB| Open rates'!#REF!</f>
        <v>#REF!</v>
      </c>
      <c r="AY9" s="43" t="e">
        <f>'BAR BB| Open rates'!#REF!</f>
        <v>#REF!</v>
      </c>
      <c r="AZ9" s="43" t="e">
        <f>'BAR BB| Open rates'!#REF!</f>
        <v>#REF!</v>
      </c>
      <c r="BA9" s="43" t="e">
        <f>'BAR BB| Open rates'!#REF!</f>
        <v>#REF!</v>
      </c>
      <c r="BB9" s="43" t="e">
        <f>'BAR BB| Open rates'!#REF!</f>
        <v>#REF!</v>
      </c>
      <c r="BC9" s="43" t="e">
        <f>'BAR BB| Open rates'!#REF!</f>
        <v>#REF!</v>
      </c>
      <c r="BD9" s="43" t="e">
        <f>'BAR BB| Open rates'!#REF!</f>
        <v>#REF!</v>
      </c>
      <c r="BE9" s="43" t="e">
        <f>'BAR BB| Open rates'!#REF!</f>
        <v>#REF!</v>
      </c>
      <c r="BF9" s="43" t="e">
        <f>'BAR BB| Open rates'!#REF!</f>
        <v>#REF!</v>
      </c>
      <c r="BG9" s="43" t="e">
        <f>'BAR BB| Open rates'!#REF!</f>
        <v>#REF!</v>
      </c>
      <c r="BH9" s="43" t="e">
        <f>'BAR BB| Open rates'!#REF!</f>
        <v>#REF!</v>
      </c>
      <c r="BI9" s="43" t="e">
        <f>'BAR BB| Open rates'!#REF!</f>
        <v>#REF!</v>
      </c>
      <c r="BJ9" s="43" t="e">
        <f>'BAR BB| Open rates'!#REF!</f>
        <v>#REF!</v>
      </c>
      <c r="BK9" s="43" t="e">
        <f>'BAR BB| Open rates'!#REF!</f>
        <v>#REF!</v>
      </c>
      <c r="BL9" s="43" t="e">
        <f>'BAR BB| Open rates'!#REF!</f>
        <v>#REF!</v>
      </c>
      <c r="BM9" s="43" t="e">
        <f>'BAR BB| Open rates'!#REF!</f>
        <v>#REF!</v>
      </c>
      <c r="BN9" s="43" t="e">
        <f>'BAR BB| Open rates'!#REF!</f>
        <v>#REF!</v>
      </c>
      <c r="BO9" s="43" t="e">
        <f>'BAR BB| Open rates'!#REF!</f>
        <v>#REF!</v>
      </c>
      <c r="BP9" s="43" t="e">
        <f>'BAR BB| Open rates'!#REF!</f>
        <v>#REF!</v>
      </c>
      <c r="BQ9" s="43" t="e">
        <f>'BAR BB| Open rates'!#REF!</f>
        <v>#REF!</v>
      </c>
    </row>
    <row r="10" spans="1:69" s="36" customFormat="1" ht="12" hidden="1" customHeight="1" x14ac:dyDescent="0.2">
      <c r="A10" s="52">
        <f>'BAR BB| Open rates'!A10</f>
        <v>2</v>
      </c>
      <c r="B10" s="43" t="e">
        <f>'BAR BB| Open rates'!#REF!</f>
        <v>#REF!</v>
      </c>
      <c r="C10" s="43" t="e">
        <f>'BAR BB| Open rates'!#REF!</f>
        <v>#REF!</v>
      </c>
      <c r="D10" s="43" t="e">
        <f>'BAR BB| Open rates'!#REF!</f>
        <v>#REF!</v>
      </c>
      <c r="E10" s="43" t="e">
        <f>'BAR BB| Open rates'!#REF!</f>
        <v>#REF!</v>
      </c>
      <c r="F10" s="43" t="e">
        <f>'BAR BB| Open rates'!#REF!</f>
        <v>#REF!</v>
      </c>
      <c r="G10" s="43" t="e">
        <f>'BAR BB| Open rates'!#REF!</f>
        <v>#REF!</v>
      </c>
      <c r="H10" s="43" t="e">
        <f>'BAR BB| Open rates'!#REF!</f>
        <v>#REF!</v>
      </c>
      <c r="I10" s="43" t="e">
        <f>'BAR BB| Open rates'!#REF!</f>
        <v>#REF!</v>
      </c>
      <c r="J10" s="43" t="e">
        <f>'BAR BB| Open rates'!#REF!</f>
        <v>#REF!</v>
      </c>
      <c r="K10" s="43" t="e">
        <f>'BAR BB| Open rates'!#REF!</f>
        <v>#REF!</v>
      </c>
      <c r="L10" s="43" t="e">
        <f>'BAR BB| Open rates'!#REF!</f>
        <v>#REF!</v>
      </c>
      <c r="M10" s="43" t="e">
        <f>'BAR BB| Open rates'!#REF!</f>
        <v>#REF!</v>
      </c>
      <c r="N10" s="43" t="e">
        <f>'BAR BB| Open rates'!#REF!</f>
        <v>#REF!</v>
      </c>
      <c r="O10" s="43" t="e">
        <f>'BAR BB| Open rates'!#REF!</f>
        <v>#REF!</v>
      </c>
      <c r="P10" s="43" t="e">
        <f>'BAR BB| Open rates'!#REF!</f>
        <v>#REF!</v>
      </c>
      <c r="Q10" s="43" t="e">
        <f>'BAR BB| Open rates'!#REF!</f>
        <v>#REF!</v>
      </c>
      <c r="R10" s="43" t="e">
        <f>'BAR BB| Open rates'!#REF!</f>
        <v>#REF!</v>
      </c>
      <c r="S10" s="43" t="e">
        <f>'BAR BB| Open rates'!#REF!</f>
        <v>#REF!</v>
      </c>
      <c r="T10" s="43" t="e">
        <f>'BAR BB| Open rates'!#REF!</f>
        <v>#REF!</v>
      </c>
      <c r="U10" s="43" t="e">
        <f>'BAR BB| Open rates'!#REF!</f>
        <v>#REF!</v>
      </c>
      <c r="V10" s="43" t="e">
        <f>'BAR BB| Open rates'!#REF!</f>
        <v>#REF!</v>
      </c>
      <c r="W10" s="43" t="e">
        <f>'BAR BB| Open rates'!#REF!</f>
        <v>#REF!</v>
      </c>
      <c r="X10" s="43" t="e">
        <f>'BAR BB| Open rates'!#REF!</f>
        <v>#REF!</v>
      </c>
      <c r="Y10" s="43" t="e">
        <f>'BAR BB| Open rates'!#REF!</f>
        <v>#REF!</v>
      </c>
      <c r="Z10" s="43" t="e">
        <f>'BAR BB| Open rates'!#REF!</f>
        <v>#REF!</v>
      </c>
      <c r="AA10" s="43" t="e">
        <f>'BAR BB| Open rates'!#REF!</f>
        <v>#REF!</v>
      </c>
      <c r="AB10" s="43" t="e">
        <f>'BAR BB| Open rates'!#REF!</f>
        <v>#REF!</v>
      </c>
      <c r="AC10" s="43" t="e">
        <f>'BAR BB| Open rates'!#REF!</f>
        <v>#REF!</v>
      </c>
      <c r="AD10" s="43" t="e">
        <f>'BAR BB| Open rates'!#REF!</f>
        <v>#REF!</v>
      </c>
      <c r="AE10" s="43" t="e">
        <f>'BAR BB| Open rates'!#REF!</f>
        <v>#REF!</v>
      </c>
      <c r="AF10" s="43" t="e">
        <f>'BAR BB| Open rates'!#REF!</f>
        <v>#REF!</v>
      </c>
      <c r="AG10" s="43" t="e">
        <f>'BAR BB| Open rates'!#REF!</f>
        <v>#REF!</v>
      </c>
      <c r="AH10" s="43" t="e">
        <f>'BAR BB| Open rates'!#REF!</f>
        <v>#REF!</v>
      </c>
      <c r="AI10" s="43" t="e">
        <f>'BAR BB| Open rates'!#REF!</f>
        <v>#REF!</v>
      </c>
      <c r="AJ10" s="43" t="e">
        <f>'BAR BB| Open rates'!#REF!</f>
        <v>#REF!</v>
      </c>
      <c r="AK10" s="43" t="e">
        <f>'BAR BB| Open rates'!#REF!</f>
        <v>#REF!</v>
      </c>
      <c r="AL10" s="43" t="e">
        <f>'BAR BB| Open rates'!#REF!</f>
        <v>#REF!</v>
      </c>
      <c r="AM10" s="43" t="e">
        <f>'BAR BB| Open rates'!#REF!</f>
        <v>#REF!</v>
      </c>
      <c r="AN10" s="43" t="e">
        <f>'BAR BB| Open rates'!#REF!</f>
        <v>#REF!</v>
      </c>
      <c r="AO10" s="43" t="e">
        <f>'BAR BB| Open rates'!#REF!</f>
        <v>#REF!</v>
      </c>
      <c r="AP10" s="43" t="e">
        <f>'BAR BB| Open rates'!#REF!</f>
        <v>#REF!</v>
      </c>
      <c r="AQ10" s="43" t="e">
        <f>'BAR BB| Open rates'!#REF!</f>
        <v>#REF!</v>
      </c>
      <c r="AR10" s="43" t="e">
        <f>'BAR BB| Open rates'!#REF!</f>
        <v>#REF!</v>
      </c>
      <c r="AS10" s="43" t="e">
        <f>'BAR BB| Open rates'!#REF!</f>
        <v>#REF!</v>
      </c>
      <c r="AT10" s="43" t="e">
        <f>'BAR BB| Open rates'!#REF!</f>
        <v>#REF!</v>
      </c>
      <c r="AU10" s="43" t="e">
        <f>'BAR BB| Open rates'!#REF!</f>
        <v>#REF!</v>
      </c>
      <c r="AV10" s="43" t="e">
        <f>'BAR BB| Open rates'!#REF!</f>
        <v>#REF!</v>
      </c>
      <c r="AW10" s="43" t="e">
        <f>'BAR BB| Open rates'!#REF!</f>
        <v>#REF!</v>
      </c>
      <c r="AX10" s="43" t="e">
        <f>'BAR BB| Open rates'!#REF!</f>
        <v>#REF!</v>
      </c>
      <c r="AY10" s="43" t="e">
        <f>'BAR BB| Open rates'!#REF!</f>
        <v>#REF!</v>
      </c>
      <c r="AZ10" s="43" t="e">
        <f>'BAR BB| Open rates'!#REF!</f>
        <v>#REF!</v>
      </c>
      <c r="BA10" s="43" t="e">
        <f>'BAR BB| Open rates'!#REF!</f>
        <v>#REF!</v>
      </c>
      <c r="BB10" s="43" t="e">
        <f>'BAR BB| Open rates'!#REF!</f>
        <v>#REF!</v>
      </c>
      <c r="BC10" s="43" t="e">
        <f>'BAR BB| Open rates'!#REF!</f>
        <v>#REF!</v>
      </c>
      <c r="BD10" s="43" t="e">
        <f>'BAR BB| Open rates'!#REF!</f>
        <v>#REF!</v>
      </c>
      <c r="BE10" s="43" t="e">
        <f>'BAR BB| Open rates'!#REF!</f>
        <v>#REF!</v>
      </c>
      <c r="BF10" s="43" t="e">
        <f>'BAR BB| Open rates'!#REF!</f>
        <v>#REF!</v>
      </c>
      <c r="BG10" s="43" t="e">
        <f>'BAR BB| Open rates'!#REF!</f>
        <v>#REF!</v>
      </c>
      <c r="BH10" s="43" t="e">
        <f>'BAR BB| Open rates'!#REF!</f>
        <v>#REF!</v>
      </c>
      <c r="BI10" s="43" t="e">
        <f>'BAR BB| Open rates'!#REF!</f>
        <v>#REF!</v>
      </c>
      <c r="BJ10" s="43" t="e">
        <f>'BAR BB| Open rates'!#REF!</f>
        <v>#REF!</v>
      </c>
      <c r="BK10" s="43" t="e">
        <f>'BAR BB| Open rates'!#REF!</f>
        <v>#REF!</v>
      </c>
      <c r="BL10" s="43" t="e">
        <f>'BAR BB| Open rates'!#REF!</f>
        <v>#REF!</v>
      </c>
      <c r="BM10" s="43" t="e">
        <f>'BAR BB| Open rates'!#REF!</f>
        <v>#REF!</v>
      </c>
      <c r="BN10" s="43" t="e">
        <f>'BAR BB| Open rates'!#REF!</f>
        <v>#REF!</v>
      </c>
      <c r="BO10" s="43" t="e">
        <f>'BAR BB| Open rates'!#REF!</f>
        <v>#REF!</v>
      </c>
      <c r="BP10" s="43" t="e">
        <f>'BAR BB| Open rates'!#REF!</f>
        <v>#REF!</v>
      </c>
      <c r="BQ10" s="43" t="e">
        <f>'BAR BB| Open rates'!#REF!</f>
        <v>#REF!</v>
      </c>
    </row>
    <row r="11" spans="1:69" s="36" customFormat="1" ht="12" hidden="1" customHeight="1" x14ac:dyDescent="0.2">
      <c r="A11" s="145" t="str">
        <f>'BAR BB| Open rates'!A11</f>
        <v>Люкс/ Suite</v>
      </c>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row>
    <row r="12" spans="1:69" s="36" customFormat="1" ht="12" hidden="1" customHeight="1" x14ac:dyDescent="0.2">
      <c r="A12" s="52">
        <f>'BAR BB| Open rates'!A12</f>
        <v>1</v>
      </c>
      <c r="B12" s="43" t="e">
        <f>'BAR BB| Open rates'!#REF!</f>
        <v>#REF!</v>
      </c>
      <c r="C12" s="43" t="e">
        <f>'BAR BB| Open rates'!#REF!</f>
        <v>#REF!</v>
      </c>
      <c r="D12" s="43" t="e">
        <f>'BAR BB| Open rates'!#REF!</f>
        <v>#REF!</v>
      </c>
      <c r="E12" s="43" t="e">
        <f>'BAR BB| Open rates'!#REF!</f>
        <v>#REF!</v>
      </c>
      <c r="F12" s="43" t="e">
        <f>'BAR BB| Open rates'!#REF!</f>
        <v>#REF!</v>
      </c>
      <c r="G12" s="43" t="e">
        <f>'BAR BB| Open rates'!#REF!</f>
        <v>#REF!</v>
      </c>
      <c r="H12" s="43" t="e">
        <f>'BAR BB| Open rates'!#REF!</f>
        <v>#REF!</v>
      </c>
      <c r="I12" s="43" t="e">
        <f>'BAR BB| Open rates'!#REF!</f>
        <v>#REF!</v>
      </c>
      <c r="J12" s="43" t="e">
        <f>'BAR BB| Open rates'!#REF!</f>
        <v>#REF!</v>
      </c>
      <c r="K12" s="43" t="e">
        <f>'BAR BB| Open rates'!#REF!</f>
        <v>#REF!</v>
      </c>
      <c r="L12" s="43" t="e">
        <f>'BAR BB| Open rates'!#REF!</f>
        <v>#REF!</v>
      </c>
      <c r="M12" s="43" t="e">
        <f>'BAR BB| Open rates'!#REF!</f>
        <v>#REF!</v>
      </c>
      <c r="N12" s="43" t="e">
        <f>'BAR BB| Open rates'!#REF!</f>
        <v>#REF!</v>
      </c>
      <c r="O12" s="43" t="e">
        <f>'BAR BB| Open rates'!#REF!</f>
        <v>#REF!</v>
      </c>
      <c r="P12" s="43" t="e">
        <f>'BAR BB| Open rates'!#REF!</f>
        <v>#REF!</v>
      </c>
      <c r="Q12" s="43" t="e">
        <f>'BAR BB| Open rates'!#REF!</f>
        <v>#REF!</v>
      </c>
      <c r="R12" s="43" t="e">
        <f>'BAR BB| Open rates'!#REF!</f>
        <v>#REF!</v>
      </c>
      <c r="S12" s="43" t="e">
        <f>'BAR BB| Open rates'!#REF!</f>
        <v>#REF!</v>
      </c>
      <c r="T12" s="43" t="e">
        <f>'BAR BB| Open rates'!#REF!</f>
        <v>#REF!</v>
      </c>
      <c r="U12" s="43" t="e">
        <f>'BAR BB| Open rates'!#REF!</f>
        <v>#REF!</v>
      </c>
      <c r="V12" s="43" t="e">
        <f>'BAR BB| Open rates'!#REF!</f>
        <v>#REF!</v>
      </c>
      <c r="W12" s="43" t="e">
        <f>'BAR BB| Open rates'!#REF!</f>
        <v>#REF!</v>
      </c>
      <c r="X12" s="43" t="e">
        <f>'BAR BB| Open rates'!#REF!</f>
        <v>#REF!</v>
      </c>
      <c r="Y12" s="43" t="e">
        <f>'BAR BB| Open rates'!#REF!</f>
        <v>#REF!</v>
      </c>
      <c r="Z12" s="43" t="e">
        <f>'BAR BB| Open rates'!#REF!</f>
        <v>#REF!</v>
      </c>
      <c r="AA12" s="43" t="e">
        <f>'BAR BB| Open rates'!#REF!</f>
        <v>#REF!</v>
      </c>
      <c r="AB12" s="43" t="e">
        <f>'BAR BB| Open rates'!#REF!</f>
        <v>#REF!</v>
      </c>
      <c r="AC12" s="43" t="e">
        <f>'BAR BB| Open rates'!#REF!</f>
        <v>#REF!</v>
      </c>
      <c r="AD12" s="43" t="e">
        <f>'BAR BB| Open rates'!#REF!</f>
        <v>#REF!</v>
      </c>
      <c r="AE12" s="43" t="e">
        <f>'BAR BB| Open rates'!#REF!</f>
        <v>#REF!</v>
      </c>
      <c r="AF12" s="43" t="e">
        <f>'BAR BB| Open rates'!#REF!</f>
        <v>#REF!</v>
      </c>
      <c r="AG12" s="43" t="e">
        <f>'BAR BB| Open rates'!#REF!</f>
        <v>#REF!</v>
      </c>
      <c r="AH12" s="43" t="e">
        <f>'BAR BB| Open rates'!#REF!</f>
        <v>#REF!</v>
      </c>
      <c r="AI12" s="43" t="e">
        <f>'BAR BB| Open rates'!#REF!</f>
        <v>#REF!</v>
      </c>
      <c r="AJ12" s="43" t="e">
        <f>'BAR BB| Open rates'!#REF!</f>
        <v>#REF!</v>
      </c>
      <c r="AK12" s="43" t="e">
        <f>'BAR BB| Open rates'!#REF!</f>
        <v>#REF!</v>
      </c>
      <c r="AL12" s="43" t="e">
        <f>'BAR BB| Open rates'!#REF!</f>
        <v>#REF!</v>
      </c>
      <c r="AM12" s="43" t="e">
        <f>'BAR BB| Open rates'!#REF!</f>
        <v>#REF!</v>
      </c>
      <c r="AN12" s="43" t="e">
        <f>'BAR BB| Open rates'!#REF!</f>
        <v>#REF!</v>
      </c>
      <c r="AO12" s="43" t="e">
        <f>'BAR BB| Open rates'!#REF!</f>
        <v>#REF!</v>
      </c>
      <c r="AP12" s="43" t="e">
        <f>'BAR BB| Open rates'!#REF!</f>
        <v>#REF!</v>
      </c>
      <c r="AQ12" s="43" t="e">
        <f>'BAR BB| Open rates'!#REF!</f>
        <v>#REF!</v>
      </c>
      <c r="AR12" s="43" t="e">
        <f>'BAR BB| Open rates'!#REF!</f>
        <v>#REF!</v>
      </c>
      <c r="AS12" s="43" t="e">
        <f>'BAR BB| Open rates'!#REF!</f>
        <v>#REF!</v>
      </c>
      <c r="AT12" s="43" t="e">
        <f>'BAR BB| Open rates'!#REF!</f>
        <v>#REF!</v>
      </c>
      <c r="AU12" s="43" t="e">
        <f>'BAR BB| Open rates'!#REF!</f>
        <v>#REF!</v>
      </c>
      <c r="AV12" s="43" t="e">
        <f>'BAR BB| Open rates'!#REF!</f>
        <v>#REF!</v>
      </c>
      <c r="AW12" s="43" t="e">
        <f>'BAR BB| Open rates'!#REF!</f>
        <v>#REF!</v>
      </c>
      <c r="AX12" s="43" t="e">
        <f>'BAR BB| Open rates'!#REF!</f>
        <v>#REF!</v>
      </c>
      <c r="AY12" s="43" t="e">
        <f>'BAR BB| Open rates'!#REF!</f>
        <v>#REF!</v>
      </c>
      <c r="AZ12" s="43" t="e">
        <f>'BAR BB| Open rates'!#REF!</f>
        <v>#REF!</v>
      </c>
      <c r="BA12" s="43" t="e">
        <f>'BAR BB| Open rates'!#REF!</f>
        <v>#REF!</v>
      </c>
      <c r="BB12" s="43" t="e">
        <f>'BAR BB| Open rates'!#REF!</f>
        <v>#REF!</v>
      </c>
      <c r="BC12" s="43" t="e">
        <f>'BAR BB| Open rates'!#REF!</f>
        <v>#REF!</v>
      </c>
      <c r="BD12" s="43" t="e">
        <f>'BAR BB| Open rates'!#REF!</f>
        <v>#REF!</v>
      </c>
      <c r="BE12" s="43" t="e">
        <f>'BAR BB| Open rates'!#REF!</f>
        <v>#REF!</v>
      </c>
      <c r="BF12" s="43" t="e">
        <f>'BAR BB| Open rates'!#REF!</f>
        <v>#REF!</v>
      </c>
      <c r="BG12" s="43" t="e">
        <f>'BAR BB| Open rates'!#REF!</f>
        <v>#REF!</v>
      </c>
      <c r="BH12" s="43" t="e">
        <f>'BAR BB| Open rates'!#REF!</f>
        <v>#REF!</v>
      </c>
      <c r="BI12" s="43" t="e">
        <f>'BAR BB| Open rates'!#REF!</f>
        <v>#REF!</v>
      </c>
      <c r="BJ12" s="43" t="e">
        <f>'BAR BB| Open rates'!#REF!</f>
        <v>#REF!</v>
      </c>
      <c r="BK12" s="43" t="e">
        <f>'BAR BB| Open rates'!#REF!</f>
        <v>#REF!</v>
      </c>
      <c r="BL12" s="43" t="e">
        <f>'BAR BB| Open rates'!#REF!</f>
        <v>#REF!</v>
      </c>
      <c r="BM12" s="43" t="e">
        <f>'BAR BB| Open rates'!#REF!</f>
        <v>#REF!</v>
      </c>
      <c r="BN12" s="43" t="e">
        <f>'BAR BB| Open rates'!#REF!</f>
        <v>#REF!</v>
      </c>
      <c r="BO12" s="43" t="e">
        <f>'BAR BB| Open rates'!#REF!</f>
        <v>#REF!</v>
      </c>
      <c r="BP12" s="43" t="e">
        <f>'BAR BB| Open rates'!#REF!</f>
        <v>#REF!</v>
      </c>
      <c r="BQ12" s="43" t="e">
        <f>'BAR BB| Open rates'!#REF!</f>
        <v>#REF!</v>
      </c>
    </row>
    <row r="13" spans="1:69" s="36" customFormat="1" ht="12" hidden="1" customHeight="1" x14ac:dyDescent="0.2">
      <c r="A13" s="52">
        <f>'BAR BB| Open rates'!A13</f>
        <v>2</v>
      </c>
      <c r="B13" s="43" t="e">
        <f>'BAR BB| Open rates'!#REF!</f>
        <v>#REF!</v>
      </c>
      <c r="C13" s="43" t="e">
        <f>'BAR BB| Open rates'!#REF!</f>
        <v>#REF!</v>
      </c>
      <c r="D13" s="43" t="e">
        <f>'BAR BB| Open rates'!#REF!</f>
        <v>#REF!</v>
      </c>
      <c r="E13" s="43" t="e">
        <f>'BAR BB| Open rates'!#REF!</f>
        <v>#REF!</v>
      </c>
      <c r="F13" s="43" t="e">
        <f>'BAR BB| Open rates'!#REF!</f>
        <v>#REF!</v>
      </c>
      <c r="G13" s="43" t="e">
        <f>'BAR BB| Open rates'!#REF!</f>
        <v>#REF!</v>
      </c>
      <c r="H13" s="43" t="e">
        <f>'BAR BB| Open rates'!#REF!</f>
        <v>#REF!</v>
      </c>
      <c r="I13" s="43" t="e">
        <f>'BAR BB| Open rates'!#REF!</f>
        <v>#REF!</v>
      </c>
      <c r="J13" s="43" t="e">
        <f>'BAR BB| Open rates'!#REF!</f>
        <v>#REF!</v>
      </c>
      <c r="K13" s="43" t="e">
        <f>'BAR BB| Open rates'!#REF!</f>
        <v>#REF!</v>
      </c>
      <c r="L13" s="43" t="e">
        <f>'BAR BB| Open rates'!#REF!</f>
        <v>#REF!</v>
      </c>
      <c r="M13" s="43" t="e">
        <f>'BAR BB| Open rates'!#REF!</f>
        <v>#REF!</v>
      </c>
      <c r="N13" s="43" t="e">
        <f>'BAR BB| Open rates'!#REF!</f>
        <v>#REF!</v>
      </c>
      <c r="O13" s="43" t="e">
        <f>'BAR BB| Open rates'!#REF!</f>
        <v>#REF!</v>
      </c>
      <c r="P13" s="43" t="e">
        <f>'BAR BB| Open rates'!#REF!</f>
        <v>#REF!</v>
      </c>
      <c r="Q13" s="43" t="e">
        <f>'BAR BB| Open rates'!#REF!</f>
        <v>#REF!</v>
      </c>
      <c r="R13" s="43" t="e">
        <f>'BAR BB| Open rates'!#REF!</f>
        <v>#REF!</v>
      </c>
      <c r="S13" s="43" t="e">
        <f>'BAR BB| Open rates'!#REF!</f>
        <v>#REF!</v>
      </c>
      <c r="T13" s="43" t="e">
        <f>'BAR BB| Open rates'!#REF!</f>
        <v>#REF!</v>
      </c>
      <c r="U13" s="43" t="e">
        <f>'BAR BB| Open rates'!#REF!</f>
        <v>#REF!</v>
      </c>
      <c r="V13" s="43" t="e">
        <f>'BAR BB| Open rates'!#REF!</f>
        <v>#REF!</v>
      </c>
      <c r="W13" s="43" t="e">
        <f>'BAR BB| Open rates'!#REF!</f>
        <v>#REF!</v>
      </c>
      <c r="X13" s="43" t="e">
        <f>'BAR BB| Open rates'!#REF!</f>
        <v>#REF!</v>
      </c>
      <c r="Y13" s="43" t="e">
        <f>'BAR BB| Open rates'!#REF!</f>
        <v>#REF!</v>
      </c>
      <c r="Z13" s="43" t="e">
        <f>'BAR BB| Open rates'!#REF!</f>
        <v>#REF!</v>
      </c>
      <c r="AA13" s="43" t="e">
        <f>'BAR BB| Open rates'!#REF!</f>
        <v>#REF!</v>
      </c>
      <c r="AB13" s="43" t="e">
        <f>'BAR BB| Open rates'!#REF!</f>
        <v>#REF!</v>
      </c>
      <c r="AC13" s="43" t="e">
        <f>'BAR BB| Open rates'!#REF!</f>
        <v>#REF!</v>
      </c>
      <c r="AD13" s="43" t="e">
        <f>'BAR BB| Open rates'!#REF!</f>
        <v>#REF!</v>
      </c>
      <c r="AE13" s="43" t="e">
        <f>'BAR BB| Open rates'!#REF!</f>
        <v>#REF!</v>
      </c>
      <c r="AF13" s="43" t="e">
        <f>'BAR BB| Open rates'!#REF!</f>
        <v>#REF!</v>
      </c>
      <c r="AG13" s="43" t="e">
        <f>'BAR BB| Open rates'!#REF!</f>
        <v>#REF!</v>
      </c>
      <c r="AH13" s="43" t="e">
        <f>'BAR BB| Open rates'!#REF!</f>
        <v>#REF!</v>
      </c>
      <c r="AI13" s="43" t="e">
        <f>'BAR BB| Open rates'!#REF!</f>
        <v>#REF!</v>
      </c>
      <c r="AJ13" s="43" t="e">
        <f>'BAR BB| Open rates'!#REF!</f>
        <v>#REF!</v>
      </c>
      <c r="AK13" s="43" t="e">
        <f>'BAR BB| Open rates'!#REF!</f>
        <v>#REF!</v>
      </c>
      <c r="AL13" s="43" t="e">
        <f>'BAR BB| Open rates'!#REF!</f>
        <v>#REF!</v>
      </c>
      <c r="AM13" s="43" t="e">
        <f>'BAR BB| Open rates'!#REF!</f>
        <v>#REF!</v>
      </c>
      <c r="AN13" s="43" t="e">
        <f>'BAR BB| Open rates'!#REF!</f>
        <v>#REF!</v>
      </c>
      <c r="AO13" s="43" t="e">
        <f>'BAR BB| Open rates'!#REF!</f>
        <v>#REF!</v>
      </c>
      <c r="AP13" s="43" t="e">
        <f>'BAR BB| Open rates'!#REF!</f>
        <v>#REF!</v>
      </c>
      <c r="AQ13" s="43" t="e">
        <f>'BAR BB| Open rates'!#REF!</f>
        <v>#REF!</v>
      </c>
      <c r="AR13" s="43" t="e">
        <f>'BAR BB| Open rates'!#REF!</f>
        <v>#REF!</v>
      </c>
      <c r="AS13" s="43" t="e">
        <f>'BAR BB| Open rates'!#REF!</f>
        <v>#REF!</v>
      </c>
      <c r="AT13" s="43" t="e">
        <f>'BAR BB| Open rates'!#REF!</f>
        <v>#REF!</v>
      </c>
      <c r="AU13" s="43" t="e">
        <f>'BAR BB| Open rates'!#REF!</f>
        <v>#REF!</v>
      </c>
      <c r="AV13" s="43" t="e">
        <f>'BAR BB| Open rates'!#REF!</f>
        <v>#REF!</v>
      </c>
      <c r="AW13" s="43" t="e">
        <f>'BAR BB| Open rates'!#REF!</f>
        <v>#REF!</v>
      </c>
      <c r="AX13" s="43" t="e">
        <f>'BAR BB| Open rates'!#REF!</f>
        <v>#REF!</v>
      </c>
      <c r="AY13" s="43" t="e">
        <f>'BAR BB| Open rates'!#REF!</f>
        <v>#REF!</v>
      </c>
      <c r="AZ13" s="43" t="e">
        <f>'BAR BB| Open rates'!#REF!</f>
        <v>#REF!</v>
      </c>
      <c r="BA13" s="43" t="e">
        <f>'BAR BB| Open rates'!#REF!</f>
        <v>#REF!</v>
      </c>
      <c r="BB13" s="43" t="e">
        <f>'BAR BB| Open rates'!#REF!</f>
        <v>#REF!</v>
      </c>
      <c r="BC13" s="43" t="e">
        <f>'BAR BB| Open rates'!#REF!</f>
        <v>#REF!</v>
      </c>
      <c r="BD13" s="43" t="e">
        <f>'BAR BB| Open rates'!#REF!</f>
        <v>#REF!</v>
      </c>
      <c r="BE13" s="43" t="e">
        <f>'BAR BB| Open rates'!#REF!</f>
        <v>#REF!</v>
      </c>
      <c r="BF13" s="43" t="e">
        <f>'BAR BB| Open rates'!#REF!</f>
        <v>#REF!</v>
      </c>
      <c r="BG13" s="43" t="e">
        <f>'BAR BB| Open rates'!#REF!</f>
        <v>#REF!</v>
      </c>
      <c r="BH13" s="43" t="e">
        <f>'BAR BB| Open rates'!#REF!</f>
        <v>#REF!</v>
      </c>
      <c r="BI13" s="43" t="e">
        <f>'BAR BB| Open rates'!#REF!</f>
        <v>#REF!</v>
      </c>
      <c r="BJ13" s="43" t="e">
        <f>'BAR BB| Open rates'!#REF!</f>
        <v>#REF!</v>
      </c>
      <c r="BK13" s="43" t="e">
        <f>'BAR BB| Open rates'!#REF!</f>
        <v>#REF!</v>
      </c>
      <c r="BL13" s="43" t="e">
        <f>'BAR BB| Open rates'!#REF!</f>
        <v>#REF!</v>
      </c>
      <c r="BM13" s="43" t="e">
        <f>'BAR BB| Open rates'!#REF!</f>
        <v>#REF!</v>
      </c>
      <c r="BN13" s="43" t="e">
        <f>'BAR BB| Open rates'!#REF!</f>
        <v>#REF!</v>
      </c>
      <c r="BO13" s="43" t="e">
        <f>'BAR BB| Open rates'!#REF!</f>
        <v>#REF!</v>
      </c>
      <c r="BP13" s="43" t="e">
        <f>'BAR BB| Open rates'!#REF!</f>
        <v>#REF!</v>
      </c>
      <c r="BQ13" s="43" t="e">
        <f>'BAR BB| Open rates'!#REF!</f>
        <v>#REF!</v>
      </c>
    </row>
    <row r="14" spans="1:69" s="36" customFormat="1" ht="12" hidden="1" customHeight="1" x14ac:dyDescent="0.2">
      <c r="A14" s="145" t="str">
        <f>'BAR BB| Open rates'!A14</f>
        <v>Представительский люкс с видом на горы / Executive Suite Mountain View</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c r="BO14" s="43"/>
      <c r="BP14" s="43"/>
      <c r="BQ14" s="43"/>
    </row>
    <row r="15" spans="1:69" s="36" customFormat="1" ht="12" hidden="1" customHeight="1" x14ac:dyDescent="0.2">
      <c r="A15" s="52">
        <f>'BAR BB| Open rates'!A15</f>
        <v>1</v>
      </c>
      <c r="B15" s="43" t="e">
        <f>'BAR BB| Open rates'!#REF!</f>
        <v>#REF!</v>
      </c>
      <c r="C15" s="43" t="e">
        <f>'BAR BB| Open rates'!#REF!</f>
        <v>#REF!</v>
      </c>
      <c r="D15" s="43" t="e">
        <f>'BAR BB| Open rates'!#REF!</f>
        <v>#REF!</v>
      </c>
      <c r="E15" s="43" t="e">
        <f>'BAR BB| Open rates'!#REF!</f>
        <v>#REF!</v>
      </c>
      <c r="F15" s="43" t="e">
        <f>'BAR BB| Open rates'!#REF!</f>
        <v>#REF!</v>
      </c>
      <c r="G15" s="43" t="e">
        <f>'BAR BB| Open rates'!#REF!</f>
        <v>#REF!</v>
      </c>
      <c r="H15" s="43" t="e">
        <f>'BAR BB| Open rates'!#REF!</f>
        <v>#REF!</v>
      </c>
      <c r="I15" s="43" t="e">
        <f>'BAR BB| Open rates'!#REF!</f>
        <v>#REF!</v>
      </c>
      <c r="J15" s="43" t="e">
        <f>'BAR BB| Open rates'!#REF!</f>
        <v>#REF!</v>
      </c>
      <c r="K15" s="43" t="e">
        <f>'BAR BB| Open rates'!#REF!</f>
        <v>#REF!</v>
      </c>
      <c r="L15" s="43" t="e">
        <f>'BAR BB| Open rates'!#REF!</f>
        <v>#REF!</v>
      </c>
      <c r="M15" s="43" t="e">
        <f>'BAR BB| Open rates'!#REF!</f>
        <v>#REF!</v>
      </c>
      <c r="N15" s="43" t="e">
        <f>'BAR BB| Open rates'!#REF!</f>
        <v>#REF!</v>
      </c>
      <c r="O15" s="43" t="e">
        <f>'BAR BB| Open rates'!#REF!</f>
        <v>#REF!</v>
      </c>
      <c r="P15" s="43" t="e">
        <f>'BAR BB| Open rates'!#REF!</f>
        <v>#REF!</v>
      </c>
      <c r="Q15" s="43" t="e">
        <f>'BAR BB| Open rates'!#REF!</f>
        <v>#REF!</v>
      </c>
      <c r="R15" s="43" t="e">
        <f>'BAR BB| Open rates'!#REF!</f>
        <v>#REF!</v>
      </c>
      <c r="S15" s="43" t="e">
        <f>'BAR BB| Open rates'!#REF!</f>
        <v>#REF!</v>
      </c>
      <c r="T15" s="43" t="e">
        <f>'BAR BB| Open rates'!#REF!</f>
        <v>#REF!</v>
      </c>
      <c r="U15" s="43" t="e">
        <f>'BAR BB| Open rates'!#REF!</f>
        <v>#REF!</v>
      </c>
      <c r="V15" s="43" t="e">
        <f>'BAR BB| Open rates'!#REF!</f>
        <v>#REF!</v>
      </c>
      <c r="W15" s="43" t="e">
        <f>'BAR BB| Open rates'!#REF!</f>
        <v>#REF!</v>
      </c>
      <c r="X15" s="43" t="e">
        <f>'BAR BB| Open rates'!#REF!</f>
        <v>#REF!</v>
      </c>
      <c r="Y15" s="43" t="e">
        <f>'BAR BB| Open rates'!#REF!</f>
        <v>#REF!</v>
      </c>
      <c r="Z15" s="43" t="e">
        <f>'BAR BB| Open rates'!#REF!</f>
        <v>#REF!</v>
      </c>
      <c r="AA15" s="43" t="e">
        <f>'BAR BB| Open rates'!#REF!</f>
        <v>#REF!</v>
      </c>
      <c r="AB15" s="43" t="e">
        <f>'BAR BB| Open rates'!#REF!</f>
        <v>#REF!</v>
      </c>
      <c r="AC15" s="43" t="e">
        <f>'BAR BB| Open rates'!#REF!</f>
        <v>#REF!</v>
      </c>
      <c r="AD15" s="43" t="e">
        <f>'BAR BB| Open rates'!#REF!</f>
        <v>#REF!</v>
      </c>
      <c r="AE15" s="43" t="e">
        <f>'BAR BB| Open rates'!#REF!</f>
        <v>#REF!</v>
      </c>
      <c r="AF15" s="43" t="e">
        <f>'BAR BB| Open rates'!#REF!</f>
        <v>#REF!</v>
      </c>
      <c r="AG15" s="43" t="e">
        <f>'BAR BB| Open rates'!#REF!</f>
        <v>#REF!</v>
      </c>
      <c r="AH15" s="43" t="e">
        <f>'BAR BB| Open rates'!#REF!</f>
        <v>#REF!</v>
      </c>
      <c r="AI15" s="43" t="e">
        <f>'BAR BB| Open rates'!#REF!</f>
        <v>#REF!</v>
      </c>
      <c r="AJ15" s="43" t="e">
        <f>'BAR BB| Open rates'!#REF!</f>
        <v>#REF!</v>
      </c>
      <c r="AK15" s="43" t="e">
        <f>'BAR BB| Open rates'!#REF!</f>
        <v>#REF!</v>
      </c>
      <c r="AL15" s="43" t="e">
        <f>'BAR BB| Open rates'!#REF!</f>
        <v>#REF!</v>
      </c>
      <c r="AM15" s="43" t="e">
        <f>'BAR BB| Open rates'!#REF!</f>
        <v>#REF!</v>
      </c>
      <c r="AN15" s="43" t="e">
        <f>'BAR BB| Open rates'!#REF!</f>
        <v>#REF!</v>
      </c>
      <c r="AO15" s="43" t="e">
        <f>'BAR BB| Open rates'!#REF!</f>
        <v>#REF!</v>
      </c>
      <c r="AP15" s="43" t="e">
        <f>'BAR BB| Open rates'!#REF!</f>
        <v>#REF!</v>
      </c>
      <c r="AQ15" s="43" t="e">
        <f>'BAR BB| Open rates'!#REF!</f>
        <v>#REF!</v>
      </c>
      <c r="AR15" s="43" t="e">
        <f>'BAR BB| Open rates'!#REF!</f>
        <v>#REF!</v>
      </c>
      <c r="AS15" s="43" t="e">
        <f>'BAR BB| Open rates'!#REF!</f>
        <v>#REF!</v>
      </c>
      <c r="AT15" s="43" t="e">
        <f>'BAR BB| Open rates'!#REF!</f>
        <v>#REF!</v>
      </c>
      <c r="AU15" s="43" t="e">
        <f>'BAR BB| Open rates'!#REF!</f>
        <v>#REF!</v>
      </c>
      <c r="AV15" s="43" t="e">
        <f>'BAR BB| Open rates'!#REF!</f>
        <v>#REF!</v>
      </c>
      <c r="AW15" s="43" t="e">
        <f>'BAR BB| Open rates'!#REF!</f>
        <v>#REF!</v>
      </c>
      <c r="AX15" s="43" t="e">
        <f>'BAR BB| Open rates'!#REF!</f>
        <v>#REF!</v>
      </c>
      <c r="AY15" s="43" t="e">
        <f>'BAR BB| Open rates'!#REF!</f>
        <v>#REF!</v>
      </c>
      <c r="AZ15" s="43" t="e">
        <f>'BAR BB| Open rates'!#REF!</f>
        <v>#REF!</v>
      </c>
      <c r="BA15" s="43" t="e">
        <f>'BAR BB| Open rates'!#REF!</f>
        <v>#REF!</v>
      </c>
      <c r="BB15" s="43" t="e">
        <f>'BAR BB| Open rates'!#REF!</f>
        <v>#REF!</v>
      </c>
      <c r="BC15" s="43" t="e">
        <f>'BAR BB| Open rates'!#REF!</f>
        <v>#REF!</v>
      </c>
      <c r="BD15" s="43" t="e">
        <f>'BAR BB| Open rates'!#REF!</f>
        <v>#REF!</v>
      </c>
      <c r="BE15" s="43" t="e">
        <f>'BAR BB| Open rates'!#REF!</f>
        <v>#REF!</v>
      </c>
      <c r="BF15" s="43" t="e">
        <f>'BAR BB| Open rates'!#REF!</f>
        <v>#REF!</v>
      </c>
      <c r="BG15" s="43" t="e">
        <f>'BAR BB| Open rates'!#REF!</f>
        <v>#REF!</v>
      </c>
      <c r="BH15" s="43" t="e">
        <f>'BAR BB| Open rates'!#REF!</f>
        <v>#REF!</v>
      </c>
      <c r="BI15" s="43" t="e">
        <f>'BAR BB| Open rates'!#REF!</f>
        <v>#REF!</v>
      </c>
      <c r="BJ15" s="43" t="e">
        <f>'BAR BB| Open rates'!#REF!</f>
        <v>#REF!</v>
      </c>
      <c r="BK15" s="43" t="e">
        <f>'BAR BB| Open rates'!#REF!</f>
        <v>#REF!</v>
      </c>
      <c r="BL15" s="43" t="e">
        <f>'BAR BB| Open rates'!#REF!</f>
        <v>#REF!</v>
      </c>
      <c r="BM15" s="43" t="e">
        <f>'BAR BB| Open rates'!#REF!</f>
        <v>#REF!</v>
      </c>
      <c r="BN15" s="43" t="e">
        <f>'BAR BB| Open rates'!#REF!</f>
        <v>#REF!</v>
      </c>
      <c r="BO15" s="43" t="e">
        <f>'BAR BB| Open rates'!#REF!</f>
        <v>#REF!</v>
      </c>
      <c r="BP15" s="43" t="e">
        <f>'BAR BB| Open rates'!#REF!</f>
        <v>#REF!</v>
      </c>
      <c r="BQ15" s="43" t="e">
        <f>'BAR BB| Open rates'!#REF!</f>
        <v>#REF!</v>
      </c>
    </row>
    <row r="16" spans="1:69" s="36" customFormat="1" ht="12" hidden="1" customHeight="1" x14ac:dyDescent="0.2">
      <c r="A16" s="52">
        <f>'BAR BB| Open rates'!A16</f>
        <v>2</v>
      </c>
      <c r="B16" s="43" t="e">
        <f>'BAR BB| Open rates'!#REF!</f>
        <v>#REF!</v>
      </c>
      <c r="C16" s="43" t="e">
        <f>'BAR BB| Open rates'!#REF!</f>
        <v>#REF!</v>
      </c>
      <c r="D16" s="43" t="e">
        <f>'BAR BB| Open rates'!#REF!</f>
        <v>#REF!</v>
      </c>
      <c r="E16" s="43" t="e">
        <f>'BAR BB| Open rates'!#REF!</f>
        <v>#REF!</v>
      </c>
      <c r="F16" s="43" t="e">
        <f>'BAR BB| Open rates'!#REF!</f>
        <v>#REF!</v>
      </c>
      <c r="G16" s="43" t="e">
        <f>'BAR BB| Open rates'!#REF!</f>
        <v>#REF!</v>
      </c>
      <c r="H16" s="43" t="e">
        <f>'BAR BB| Open rates'!#REF!</f>
        <v>#REF!</v>
      </c>
      <c r="I16" s="43" t="e">
        <f>'BAR BB| Open rates'!#REF!</f>
        <v>#REF!</v>
      </c>
      <c r="J16" s="43" t="e">
        <f>'BAR BB| Open rates'!#REF!</f>
        <v>#REF!</v>
      </c>
      <c r="K16" s="43" t="e">
        <f>'BAR BB| Open rates'!#REF!</f>
        <v>#REF!</v>
      </c>
      <c r="L16" s="43" t="e">
        <f>'BAR BB| Open rates'!#REF!</f>
        <v>#REF!</v>
      </c>
      <c r="M16" s="43" t="e">
        <f>'BAR BB| Open rates'!#REF!</f>
        <v>#REF!</v>
      </c>
      <c r="N16" s="43" t="e">
        <f>'BAR BB| Open rates'!#REF!</f>
        <v>#REF!</v>
      </c>
      <c r="O16" s="43" t="e">
        <f>'BAR BB| Open rates'!#REF!</f>
        <v>#REF!</v>
      </c>
      <c r="P16" s="43" t="e">
        <f>'BAR BB| Open rates'!#REF!</f>
        <v>#REF!</v>
      </c>
      <c r="Q16" s="43" t="e">
        <f>'BAR BB| Open rates'!#REF!</f>
        <v>#REF!</v>
      </c>
      <c r="R16" s="43" t="e">
        <f>'BAR BB| Open rates'!#REF!</f>
        <v>#REF!</v>
      </c>
      <c r="S16" s="43" t="e">
        <f>'BAR BB| Open rates'!#REF!</f>
        <v>#REF!</v>
      </c>
      <c r="T16" s="43" t="e">
        <f>'BAR BB| Open rates'!#REF!</f>
        <v>#REF!</v>
      </c>
      <c r="U16" s="43" t="e">
        <f>'BAR BB| Open rates'!#REF!</f>
        <v>#REF!</v>
      </c>
      <c r="V16" s="43" t="e">
        <f>'BAR BB| Open rates'!#REF!</f>
        <v>#REF!</v>
      </c>
      <c r="W16" s="43" t="e">
        <f>'BAR BB| Open rates'!#REF!</f>
        <v>#REF!</v>
      </c>
      <c r="X16" s="43" t="e">
        <f>'BAR BB| Open rates'!#REF!</f>
        <v>#REF!</v>
      </c>
      <c r="Y16" s="43" t="e">
        <f>'BAR BB| Open rates'!#REF!</f>
        <v>#REF!</v>
      </c>
      <c r="Z16" s="43" t="e">
        <f>'BAR BB| Open rates'!#REF!</f>
        <v>#REF!</v>
      </c>
      <c r="AA16" s="43" t="e">
        <f>'BAR BB| Open rates'!#REF!</f>
        <v>#REF!</v>
      </c>
      <c r="AB16" s="43" t="e">
        <f>'BAR BB| Open rates'!#REF!</f>
        <v>#REF!</v>
      </c>
      <c r="AC16" s="43" t="e">
        <f>'BAR BB| Open rates'!#REF!</f>
        <v>#REF!</v>
      </c>
      <c r="AD16" s="43" t="e">
        <f>'BAR BB| Open rates'!#REF!</f>
        <v>#REF!</v>
      </c>
      <c r="AE16" s="43" t="e">
        <f>'BAR BB| Open rates'!#REF!</f>
        <v>#REF!</v>
      </c>
      <c r="AF16" s="43" t="e">
        <f>'BAR BB| Open rates'!#REF!</f>
        <v>#REF!</v>
      </c>
      <c r="AG16" s="43" t="e">
        <f>'BAR BB| Open rates'!#REF!</f>
        <v>#REF!</v>
      </c>
      <c r="AH16" s="43" t="e">
        <f>'BAR BB| Open rates'!#REF!</f>
        <v>#REF!</v>
      </c>
      <c r="AI16" s="43" t="e">
        <f>'BAR BB| Open rates'!#REF!</f>
        <v>#REF!</v>
      </c>
      <c r="AJ16" s="43" t="e">
        <f>'BAR BB| Open rates'!#REF!</f>
        <v>#REF!</v>
      </c>
      <c r="AK16" s="43" t="e">
        <f>'BAR BB| Open rates'!#REF!</f>
        <v>#REF!</v>
      </c>
      <c r="AL16" s="43" t="e">
        <f>'BAR BB| Open rates'!#REF!</f>
        <v>#REF!</v>
      </c>
      <c r="AM16" s="43" t="e">
        <f>'BAR BB| Open rates'!#REF!</f>
        <v>#REF!</v>
      </c>
      <c r="AN16" s="43" t="e">
        <f>'BAR BB| Open rates'!#REF!</f>
        <v>#REF!</v>
      </c>
      <c r="AO16" s="43" t="e">
        <f>'BAR BB| Open rates'!#REF!</f>
        <v>#REF!</v>
      </c>
      <c r="AP16" s="43" t="e">
        <f>'BAR BB| Open rates'!#REF!</f>
        <v>#REF!</v>
      </c>
      <c r="AQ16" s="43" t="e">
        <f>'BAR BB| Open rates'!#REF!</f>
        <v>#REF!</v>
      </c>
      <c r="AR16" s="43" t="e">
        <f>'BAR BB| Open rates'!#REF!</f>
        <v>#REF!</v>
      </c>
      <c r="AS16" s="43" t="e">
        <f>'BAR BB| Open rates'!#REF!</f>
        <v>#REF!</v>
      </c>
      <c r="AT16" s="43" t="e">
        <f>'BAR BB| Open rates'!#REF!</f>
        <v>#REF!</v>
      </c>
      <c r="AU16" s="43" t="e">
        <f>'BAR BB| Open rates'!#REF!</f>
        <v>#REF!</v>
      </c>
      <c r="AV16" s="43" t="e">
        <f>'BAR BB| Open rates'!#REF!</f>
        <v>#REF!</v>
      </c>
      <c r="AW16" s="43" t="e">
        <f>'BAR BB| Open rates'!#REF!</f>
        <v>#REF!</v>
      </c>
      <c r="AX16" s="43" t="e">
        <f>'BAR BB| Open rates'!#REF!</f>
        <v>#REF!</v>
      </c>
      <c r="AY16" s="43" t="e">
        <f>'BAR BB| Open rates'!#REF!</f>
        <v>#REF!</v>
      </c>
      <c r="AZ16" s="43" t="e">
        <f>'BAR BB| Open rates'!#REF!</f>
        <v>#REF!</v>
      </c>
      <c r="BA16" s="43" t="e">
        <f>'BAR BB| Open rates'!#REF!</f>
        <v>#REF!</v>
      </c>
      <c r="BB16" s="43" t="e">
        <f>'BAR BB| Open rates'!#REF!</f>
        <v>#REF!</v>
      </c>
      <c r="BC16" s="43" t="e">
        <f>'BAR BB| Open rates'!#REF!</f>
        <v>#REF!</v>
      </c>
      <c r="BD16" s="43" t="e">
        <f>'BAR BB| Open rates'!#REF!</f>
        <v>#REF!</v>
      </c>
      <c r="BE16" s="43" t="e">
        <f>'BAR BB| Open rates'!#REF!</f>
        <v>#REF!</v>
      </c>
      <c r="BF16" s="43" t="e">
        <f>'BAR BB| Open rates'!#REF!</f>
        <v>#REF!</v>
      </c>
      <c r="BG16" s="43" t="e">
        <f>'BAR BB| Open rates'!#REF!</f>
        <v>#REF!</v>
      </c>
      <c r="BH16" s="43" t="e">
        <f>'BAR BB| Open rates'!#REF!</f>
        <v>#REF!</v>
      </c>
      <c r="BI16" s="43" t="e">
        <f>'BAR BB| Open rates'!#REF!</f>
        <v>#REF!</v>
      </c>
      <c r="BJ16" s="43" t="e">
        <f>'BAR BB| Open rates'!#REF!</f>
        <v>#REF!</v>
      </c>
      <c r="BK16" s="43" t="e">
        <f>'BAR BB| Open rates'!#REF!</f>
        <v>#REF!</v>
      </c>
      <c r="BL16" s="43" t="e">
        <f>'BAR BB| Open rates'!#REF!</f>
        <v>#REF!</v>
      </c>
      <c r="BM16" s="43" t="e">
        <f>'BAR BB| Open rates'!#REF!</f>
        <v>#REF!</v>
      </c>
      <c r="BN16" s="43" t="e">
        <f>'BAR BB| Open rates'!#REF!</f>
        <v>#REF!</v>
      </c>
      <c r="BO16" s="43" t="e">
        <f>'BAR BB| Open rates'!#REF!</f>
        <v>#REF!</v>
      </c>
      <c r="BP16" s="43" t="e">
        <f>'BAR BB| Open rates'!#REF!</f>
        <v>#REF!</v>
      </c>
      <c r="BQ16" s="43" t="e">
        <f>'BAR BB| Open rates'!#REF!</f>
        <v>#REF!</v>
      </c>
    </row>
    <row r="17" spans="1:69" s="36" customFormat="1" ht="12" hidden="1" customHeight="1" x14ac:dyDescent="0.2">
      <c r="A17" s="145" t="str">
        <f>'BAR BB| Open rates'!A17</f>
        <v xml:space="preserve">Апартаменты с одной спальней / 1 Bedroom Apartments </v>
      </c>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c r="BM17" s="43"/>
      <c r="BN17" s="43"/>
      <c r="BO17" s="43"/>
      <c r="BP17" s="43"/>
      <c r="BQ17" s="43"/>
    </row>
    <row r="18" spans="1:69" s="36" customFormat="1" ht="12" hidden="1" customHeight="1" x14ac:dyDescent="0.2">
      <c r="A18" s="52">
        <f>'BAR BB| Open rates'!A18</f>
        <v>1</v>
      </c>
      <c r="B18" s="43" t="e">
        <f>'BAR BB| Open rates'!#REF!</f>
        <v>#REF!</v>
      </c>
      <c r="C18" s="43" t="e">
        <f>'BAR BB| Open rates'!#REF!</f>
        <v>#REF!</v>
      </c>
      <c r="D18" s="43" t="e">
        <f>'BAR BB| Open rates'!#REF!</f>
        <v>#REF!</v>
      </c>
      <c r="E18" s="43" t="e">
        <f>'BAR BB| Open rates'!#REF!</f>
        <v>#REF!</v>
      </c>
      <c r="F18" s="43" t="e">
        <f>'BAR BB| Open rates'!#REF!</f>
        <v>#REF!</v>
      </c>
      <c r="G18" s="43" t="e">
        <f>'BAR BB| Open rates'!#REF!</f>
        <v>#REF!</v>
      </c>
      <c r="H18" s="43" t="e">
        <f>'BAR BB| Open rates'!#REF!</f>
        <v>#REF!</v>
      </c>
      <c r="I18" s="43" t="e">
        <f>'BAR BB| Open rates'!#REF!</f>
        <v>#REF!</v>
      </c>
      <c r="J18" s="43" t="e">
        <f>'BAR BB| Open rates'!#REF!</f>
        <v>#REF!</v>
      </c>
      <c r="K18" s="43" t="e">
        <f>'BAR BB| Open rates'!#REF!</f>
        <v>#REF!</v>
      </c>
      <c r="L18" s="43" t="e">
        <f>'BAR BB| Open rates'!#REF!</f>
        <v>#REF!</v>
      </c>
      <c r="M18" s="43" t="e">
        <f>'BAR BB| Open rates'!#REF!</f>
        <v>#REF!</v>
      </c>
      <c r="N18" s="43" t="e">
        <f>'BAR BB| Open rates'!#REF!</f>
        <v>#REF!</v>
      </c>
      <c r="O18" s="43" t="e">
        <f>'BAR BB| Open rates'!#REF!</f>
        <v>#REF!</v>
      </c>
      <c r="P18" s="43" t="e">
        <f>'BAR BB| Open rates'!#REF!</f>
        <v>#REF!</v>
      </c>
      <c r="Q18" s="43" t="e">
        <f>'BAR BB| Open rates'!#REF!</f>
        <v>#REF!</v>
      </c>
      <c r="R18" s="43" t="e">
        <f>'BAR BB| Open rates'!#REF!</f>
        <v>#REF!</v>
      </c>
      <c r="S18" s="43" t="e">
        <f>'BAR BB| Open rates'!#REF!</f>
        <v>#REF!</v>
      </c>
      <c r="T18" s="43" t="e">
        <f>'BAR BB| Open rates'!#REF!</f>
        <v>#REF!</v>
      </c>
      <c r="U18" s="43" t="e">
        <f>'BAR BB| Open rates'!#REF!</f>
        <v>#REF!</v>
      </c>
      <c r="V18" s="43" t="e">
        <f>'BAR BB| Open rates'!#REF!</f>
        <v>#REF!</v>
      </c>
      <c r="W18" s="43" t="e">
        <f>'BAR BB| Open rates'!#REF!</f>
        <v>#REF!</v>
      </c>
      <c r="X18" s="43" t="e">
        <f>'BAR BB| Open rates'!#REF!</f>
        <v>#REF!</v>
      </c>
      <c r="Y18" s="43" t="e">
        <f>'BAR BB| Open rates'!#REF!</f>
        <v>#REF!</v>
      </c>
      <c r="Z18" s="43" t="e">
        <f>'BAR BB| Open rates'!#REF!</f>
        <v>#REF!</v>
      </c>
      <c r="AA18" s="43" t="e">
        <f>'BAR BB| Open rates'!#REF!</f>
        <v>#REF!</v>
      </c>
      <c r="AB18" s="43" t="e">
        <f>'BAR BB| Open rates'!#REF!</f>
        <v>#REF!</v>
      </c>
      <c r="AC18" s="43" t="e">
        <f>'BAR BB| Open rates'!#REF!</f>
        <v>#REF!</v>
      </c>
      <c r="AD18" s="43" t="e">
        <f>'BAR BB| Open rates'!#REF!</f>
        <v>#REF!</v>
      </c>
      <c r="AE18" s="43" t="e">
        <f>'BAR BB| Open rates'!#REF!</f>
        <v>#REF!</v>
      </c>
      <c r="AF18" s="43" t="e">
        <f>'BAR BB| Open rates'!#REF!</f>
        <v>#REF!</v>
      </c>
      <c r="AG18" s="43" t="e">
        <f>'BAR BB| Open rates'!#REF!</f>
        <v>#REF!</v>
      </c>
      <c r="AH18" s="43" t="e">
        <f>'BAR BB| Open rates'!#REF!</f>
        <v>#REF!</v>
      </c>
      <c r="AI18" s="43" t="e">
        <f>'BAR BB| Open rates'!#REF!</f>
        <v>#REF!</v>
      </c>
      <c r="AJ18" s="43" t="e">
        <f>'BAR BB| Open rates'!#REF!</f>
        <v>#REF!</v>
      </c>
      <c r="AK18" s="43" t="e">
        <f>'BAR BB| Open rates'!#REF!</f>
        <v>#REF!</v>
      </c>
      <c r="AL18" s="43" t="e">
        <f>'BAR BB| Open rates'!#REF!</f>
        <v>#REF!</v>
      </c>
      <c r="AM18" s="43" t="e">
        <f>'BAR BB| Open rates'!#REF!</f>
        <v>#REF!</v>
      </c>
      <c r="AN18" s="43" t="e">
        <f>'BAR BB| Open rates'!#REF!</f>
        <v>#REF!</v>
      </c>
      <c r="AO18" s="43" t="e">
        <f>'BAR BB| Open rates'!#REF!</f>
        <v>#REF!</v>
      </c>
      <c r="AP18" s="43" t="e">
        <f>'BAR BB| Open rates'!#REF!</f>
        <v>#REF!</v>
      </c>
      <c r="AQ18" s="43" t="e">
        <f>'BAR BB| Open rates'!#REF!</f>
        <v>#REF!</v>
      </c>
      <c r="AR18" s="43" t="e">
        <f>'BAR BB| Open rates'!#REF!</f>
        <v>#REF!</v>
      </c>
      <c r="AS18" s="43" t="e">
        <f>'BAR BB| Open rates'!#REF!</f>
        <v>#REF!</v>
      </c>
      <c r="AT18" s="43" t="e">
        <f>'BAR BB| Open rates'!#REF!</f>
        <v>#REF!</v>
      </c>
      <c r="AU18" s="43" t="e">
        <f>'BAR BB| Open rates'!#REF!</f>
        <v>#REF!</v>
      </c>
      <c r="AV18" s="43" t="e">
        <f>'BAR BB| Open rates'!#REF!</f>
        <v>#REF!</v>
      </c>
      <c r="AW18" s="43" t="e">
        <f>'BAR BB| Open rates'!#REF!</f>
        <v>#REF!</v>
      </c>
      <c r="AX18" s="43" t="e">
        <f>'BAR BB| Open rates'!#REF!</f>
        <v>#REF!</v>
      </c>
      <c r="AY18" s="43" t="e">
        <f>'BAR BB| Open rates'!#REF!</f>
        <v>#REF!</v>
      </c>
      <c r="AZ18" s="43" t="e">
        <f>'BAR BB| Open rates'!#REF!</f>
        <v>#REF!</v>
      </c>
      <c r="BA18" s="43" t="e">
        <f>'BAR BB| Open rates'!#REF!</f>
        <v>#REF!</v>
      </c>
      <c r="BB18" s="43" t="e">
        <f>'BAR BB| Open rates'!#REF!</f>
        <v>#REF!</v>
      </c>
      <c r="BC18" s="43" t="e">
        <f>'BAR BB| Open rates'!#REF!</f>
        <v>#REF!</v>
      </c>
      <c r="BD18" s="43" t="e">
        <f>'BAR BB| Open rates'!#REF!</f>
        <v>#REF!</v>
      </c>
      <c r="BE18" s="43" t="e">
        <f>'BAR BB| Open rates'!#REF!</f>
        <v>#REF!</v>
      </c>
      <c r="BF18" s="43" t="e">
        <f>'BAR BB| Open rates'!#REF!</f>
        <v>#REF!</v>
      </c>
      <c r="BG18" s="43" t="e">
        <f>'BAR BB| Open rates'!#REF!</f>
        <v>#REF!</v>
      </c>
      <c r="BH18" s="43" t="e">
        <f>'BAR BB| Open rates'!#REF!</f>
        <v>#REF!</v>
      </c>
      <c r="BI18" s="43" t="e">
        <f>'BAR BB| Open rates'!#REF!</f>
        <v>#REF!</v>
      </c>
      <c r="BJ18" s="43" t="e">
        <f>'BAR BB| Open rates'!#REF!</f>
        <v>#REF!</v>
      </c>
      <c r="BK18" s="43" t="e">
        <f>'BAR BB| Open rates'!#REF!</f>
        <v>#REF!</v>
      </c>
      <c r="BL18" s="43" t="e">
        <f>'BAR BB| Open rates'!#REF!</f>
        <v>#REF!</v>
      </c>
      <c r="BM18" s="43" t="e">
        <f>'BAR BB| Open rates'!#REF!</f>
        <v>#REF!</v>
      </c>
      <c r="BN18" s="43" t="e">
        <f>'BAR BB| Open rates'!#REF!</f>
        <v>#REF!</v>
      </c>
      <c r="BO18" s="43" t="e">
        <f>'BAR BB| Open rates'!#REF!</f>
        <v>#REF!</v>
      </c>
      <c r="BP18" s="43" t="e">
        <f>'BAR BB| Open rates'!#REF!</f>
        <v>#REF!</v>
      </c>
      <c r="BQ18" s="43" t="e">
        <f>'BAR BB| Open rates'!#REF!</f>
        <v>#REF!</v>
      </c>
    </row>
    <row r="19" spans="1:69" s="36" customFormat="1" ht="12" hidden="1" customHeight="1" x14ac:dyDescent="0.2">
      <c r="A19" s="145" t="str">
        <f>'BAR BB| Open rates'!A20</f>
        <v xml:space="preserve">Улучшенные апартаменты с одной спальней / 1 Bedroom Superior Apartments </v>
      </c>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43"/>
      <c r="BK19" s="43"/>
      <c r="BL19" s="43"/>
      <c r="BM19" s="43"/>
      <c r="BN19" s="43"/>
      <c r="BO19" s="43"/>
      <c r="BP19" s="43"/>
      <c r="BQ19" s="43"/>
    </row>
    <row r="20" spans="1:69" s="36" customFormat="1" ht="12" hidden="1" customHeight="1" x14ac:dyDescent="0.2">
      <c r="A20" s="52">
        <f>'BAR BB| Open rates'!A21</f>
        <v>1</v>
      </c>
      <c r="B20" s="43" t="e">
        <f>'BAR BB| Open rates'!#REF!</f>
        <v>#REF!</v>
      </c>
      <c r="C20" s="43" t="e">
        <f>'BAR BB| Open rates'!#REF!</f>
        <v>#REF!</v>
      </c>
      <c r="D20" s="43" t="e">
        <f>'BAR BB| Open rates'!#REF!</f>
        <v>#REF!</v>
      </c>
      <c r="E20" s="43" t="e">
        <f>'BAR BB| Open rates'!#REF!</f>
        <v>#REF!</v>
      </c>
      <c r="F20" s="43" t="e">
        <f>'BAR BB| Open rates'!#REF!</f>
        <v>#REF!</v>
      </c>
      <c r="G20" s="43" t="e">
        <f>'BAR BB| Open rates'!#REF!</f>
        <v>#REF!</v>
      </c>
      <c r="H20" s="43" t="e">
        <f>'BAR BB| Open rates'!#REF!</f>
        <v>#REF!</v>
      </c>
      <c r="I20" s="43" t="e">
        <f>'BAR BB| Open rates'!#REF!</f>
        <v>#REF!</v>
      </c>
      <c r="J20" s="43" t="e">
        <f>'BAR BB| Open rates'!#REF!</f>
        <v>#REF!</v>
      </c>
      <c r="K20" s="43" t="e">
        <f>'BAR BB| Open rates'!#REF!</f>
        <v>#REF!</v>
      </c>
      <c r="L20" s="43" t="e">
        <f>'BAR BB| Open rates'!#REF!</f>
        <v>#REF!</v>
      </c>
      <c r="M20" s="43" t="e">
        <f>'BAR BB| Open rates'!#REF!</f>
        <v>#REF!</v>
      </c>
      <c r="N20" s="43" t="e">
        <f>'BAR BB| Open rates'!#REF!</f>
        <v>#REF!</v>
      </c>
      <c r="O20" s="43" t="e">
        <f>'BAR BB| Open rates'!#REF!</f>
        <v>#REF!</v>
      </c>
      <c r="P20" s="43" t="e">
        <f>'BAR BB| Open rates'!#REF!</f>
        <v>#REF!</v>
      </c>
      <c r="Q20" s="43" t="e">
        <f>'BAR BB| Open rates'!#REF!</f>
        <v>#REF!</v>
      </c>
      <c r="R20" s="43" t="e">
        <f>'BAR BB| Open rates'!#REF!</f>
        <v>#REF!</v>
      </c>
      <c r="S20" s="43" t="e">
        <f>'BAR BB| Open rates'!#REF!</f>
        <v>#REF!</v>
      </c>
      <c r="T20" s="43" t="e">
        <f>'BAR BB| Open rates'!#REF!</f>
        <v>#REF!</v>
      </c>
      <c r="U20" s="43" t="e">
        <f>'BAR BB| Open rates'!#REF!</f>
        <v>#REF!</v>
      </c>
      <c r="V20" s="43" t="e">
        <f>'BAR BB| Open rates'!#REF!</f>
        <v>#REF!</v>
      </c>
      <c r="W20" s="43" t="e">
        <f>'BAR BB| Open rates'!#REF!</f>
        <v>#REF!</v>
      </c>
      <c r="X20" s="43" t="e">
        <f>'BAR BB| Open rates'!#REF!</f>
        <v>#REF!</v>
      </c>
      <c r="Y20" s="43" t="e">
        <f>'BAR BB| Open rates'!#REF!</f>
        <v>#REF!</v>
      </c>
      <c r="Z20" s="43" t="e">
        <f>'BAR BB| Open rates'!#REF!</f>
        <v>#REF!</v>
      </c>
      <c r="AA20" s="43" t="e">
        <f>'BAR BB| Open rates'!#REF!</f>
        <v>#REF!</v>
      </c>
      <c r="AB20" s="43" t="e">
        <f>'BAR BB| Open rates'!#REF!</f>
        <v>#REF!</v>
      </c>
      <c r="AC20" s="43" t="e">
        <f>'BAR BB| Open rates'!#REF!</f>
        <v>#REF!</v>
      </c>
      <c r="AD20" s="43" t="e">
        <f>'BAR BB| Open rates'!#REF!</f>
        <v>#REF!</v>
      </c>
      <c r="AE20" s="43" t="e">
        <f>'BAR BB| Open rates'!#REF!</f>
        <v>#REF!</v>
      </c>
      <c r="AF20" s="43" t="e">
        <f>'BAR BB| Open rates'!#REF!</f>
        <v>#REF!</v>
      </c>
      <c r="AG20" s="43" t="e">
        <f>'BAR BB| Open rates'!#REF!</f>
        <v>#REF!</v>
      </c>
      <c r="AH20" s="43" t="e">
        <f>'BAR BB| Open rates'!#REF!</f>
        <v>#REF!</v>
      </c>
      <c r="AI20" s="43" t="e">
        <f>'BAR BB| Open rates'!#REF!</f>
        <v>#REF!</v>
      </c>
      <c r="AJ20" s="43" t="e">
        <f>'BAR BB| Open rates'!#REF!</f>
        <v>#REF!</v>
      </c>
      <c r="AK20" s="43" t="e">
        <f>'BAR BB| Open rates'!#REF!</f>
        <v>#REF!</v>
      </c>
      <c r="AL20" s="43" t="e">
        <f>'BAR BB| Open rates'!#REF!</f>
        <v>#REF!</v>
      </c>
      <c r="AM20" s="43" t="e">
        <f>'BAR BB| Open rates'!#REF!</f>
        <v>#REF!</v>
      </c>
      <c r="AN20" s="43" t="e">
        <f>'BAR BB| Open rates'!#REF!</f>
        <v>#REF!</v>
      </c>
      <c r="AO20" s="43" t="e">
        <f>'BAR BB| Open rates'!#REF!</f>
        <v>#REF!</v>
      </c>
      <c r="AP20" s="43" t="e">
        <f>'BAR BB| Open rates'!#REF!</f>
        <v>#REF!</v>
      </c>
      <c r="AQ20" s="43" t="e">
        <f>'BAR BB| Open rates'!#REF!</f>
        <v>#REF!</v>
      </c>
      <c r="AR20" s="43" t="e">
        <f>'BAR BB| Open rates'!#REF!</f>
        <v>#REF!</v>
      </c>
      <c r="AS20" s="43" t="e">
        <f>'BAR BB| Open rates'!#REF!</f>
        <v>#REF!</v>
      </c>
      <c r="AT20" s="43" t="e">
        <f>'BAR BB| Open rates'!#REF!</f>
        <v>#REF!</v>
      </c>
      <c r="AU20" s="43" t="e">
        <f>'BAR BB| Open rates'!#REF!</f>
        <v>#REF!</v>
      </c>
      <c r="AV20" s="43" t="e">
        <f>'BAR BB| Open rates'!#REF!</f>
        <v>#REF!</v>
      </c>
      <c r="AW20" s="43" t="e">
        <f>'BAR BB| Open rates'!#REF!</f>
        <v>#REF!</v>
      </c>
      <c r="AX20" s="43" t="e">
        <f>'BAR BB| Open rates'!#REF!</f>
        <v>#REF!</v>
      </c>
      <c r="AY20" s="43" t="e">
        <f>'BAR BB| Open rates'!#REF!</f>
        <v>#REF!</v>
      </c>
      <c r="AZ20" s="43" t="e">
        <f>'BAR BB| Open rates'!#REF!</f>
        <v>#REF!</v>
      </c>
      <c r="BA20" s="43" t="e">
        <f>'BAR BB| Open rates'!#REF!</f>
        <v>#REF!</v>
      </c>
      <c r="BB20" s="43" t="e">
        <f>'BAR BB| Open rates'!#REF!</f>
        <v>#REF!</v>
      </c>
      <c r="BC20" s="43" t="e">
        <f>'BAR BB| Open rates'!#REF!</f>
        <v>#REF!</v>
      </c>
      <c r="BD20" s="43" t="e">
        <f>'BAR BB| Open rates'!#REF!</f>
        <v>#REF!</v>
      </c>
      <c r="BE20" s="43" t="e">
        <f>'BAR BB| Open rates'!#REF!</f>
        <v>#REF!</v>
      </c>
      <c r="BF20" s="43" t="e">
        <f>'BAR BB| Open rates'!#REF!</f>
        <v>#REF!</v>
      </c>
      <c r="BG20" s="43" t="e">
        <f>'BAR BB| Open rates'!#REF!</f>
        <v>#REF!</v>
      </c>
      <c r="BH20" s="43" t="e">
        <f>'BAR BB| Open rates'!#REF!</f>
        <v>#REF!</v>
      </c>
      <c r="BI20" s="43" t="e">
        <f>'BAR BB| Open rates'!#REF!</f>
        <v>#REF!</v>
      </c>
      <c r="BJ20" s="43" t="e">
        <f>'BAR BB| Open rates'!#REF!</f>
        <v>#REF!</v>
      </c>
      <c r="BK20" s="43" t="e">
        <f>'BAR BB| Open rates'!#REF!</f>
        <v>#REF!</v>
      </c>
      <c r="BL20" s="43" t="e">
        <f>'BAR BB| Open rates'!#REF!</f>
        <v>#REF!</v>
      </c>
      <c r="BM20" s="43" t="e">
        <f>'BAR BB| Open rates'!#REF!</f>
        <v>#REF!</v>
      </c>
      <c r="BN20" s="43" t="e">
        <f>'BAR BB| Open rates'!#REF!</f>
        <v>#REF!</v>
      </c>
      <c r="BO20" s="43" t="e">
        <f>'BAR BB| Open rates'!#REF!</f>
        <v>#REF!</v>
      </c>
      <c r="BP20" s="43" t="e">
        <f>'BAR BB| Open rates'!#REF!</f>
        <v>#REF!</v>
      </c>
      <c r="BQ20" s="43" t="e">
        <f>'BAR BB| Open rates'!#REF!</f>
        <v>#REF!</v>
      </c>
    </row>
    <row r="21" spans="1:69" s="36" customFormat="1" ht="12" hidden="1" customHeight="1" x14ac:dyDescent="0.2">
      <c r="A21" s="145" t="str">
        <f>'BAR BB| Open rates'!A23</f>
        <v xml:space="preserve">Апартаменты с двумя спальнями / 2 Bedroom Apartments </v>
      </c>
      <c r="B21" s="43"/>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
      <c r="BK21" s="43"/>
      <c r="BL21" s="43"/>
      <c r="BM21" s="43"/>
      <c r="BN21" s="43"/>
      <c r="BO21" s="43"/>
      <c r="BP21" s="43"/>
      <c r="BQ21" s="43"/>
    </row>
    <row r="22" spans="1:69" s="36" customFormat="1" ht="12" hidden="1" customHeight="1" x14ac:dyDescent="0.2">
      <c r="A22" s="52">
        <f>'BAR BB| Open rates'!A24</f>
        <v>1</v>
      </c>
      <c r="B22" s="43" t="e">
        <f>'BAR BB| Open rates'!#REF!</f>
        <v>#REF!</v>
      </c>
      <c r="C22" s="43" t="e">
        <f>'BAR BB| Open rates'!#REF!</f>
        <v>#REF!</v>
      </c>
      <c r="D22" s="43" t="e">
        <f>'BAR BB| Open rates'!#REF!</f>
        <v>#REF!</v>
      </c>
      <c r="E22" s="43" t="e">
        <f>'BAR BB| Open rates'!#REF!</f>
        <v>#REF!</v>
      </c>
      <c r="F22" s="43" t="e">
        <f>'BAR BB| Open rates'!#REF!</f>
        <v>#REF!</v>
      </c>
      <c r="G22" s="43" t="e">
        <f>'BAR BB| Open rates'!#REF!</f>
        <v>#REF!</v>
      </c>
      <c r="H22" s="43" t="e">
        <f>'BAR BB| Open rates'!#REF!</f>
        <v>#REF!</v>
      </c>
      <c r="I22" s="43" t="e">
        <f>'BAR BB| Open rates'!#REF!</f>
        <v>#REF!</v>
      </c>
      <c r="J22" s="43" t="e">
        <f>'BAR BB| Open rates'!#REF!</f>
        <v>#REF!</v>
      </c>
      <c r="K22" s="43" t="e">
        <f>'BAR BB| Open rates'!#REF!</f>
        <v>#REF!</v>
      </c>
      <c r="L22" s="43" t="e">
        <f>'BAR BB| Open rates'!#REF!</f>
        <v>#REF!</v>
      </c>
      <c r="M22" s="43" t="e">
        <f>'BAR BB| Open rates'!#REF!</f>
        <v>#REF!</v>
      </c>
      <c r="N22" s="43" t="e">
        <f>'BAR BB| Open rates'!#REF!</f>
        <v>#REF!</v>
      </c>
      <c r="O22" s="43" t="e">
        <f>'BAR BB| Open rates'!#REF!</f>
        <v>#REF!</v>
      </c>
      <c r="P22" s="43" t="e">
        <f>'BAR BB| Open rates'!#REF!</f>
        <v>#REF!</v>
      </c>
      <c r="Q22" s="43" t="e">
        <f>'BAR BB| Open rates'!#REF!</f>
        <v>#REF!</v>
      </c>
      <c r="R22" s="43" t="e">
        <f>'BAR BB| Open rates'!#REF!</f>
        <v>#REF!</v>
      </c>
      <c r="S22" s="43" t="e">
        <f>'BAR BB| Open rates'!#REF!</f>
        <v>#REF!</v>
      </c>
      <c r="T22" s="43" t="e">
        <f>'BAR BB| Open rates'!#REF!</f>
        <v>#REF!</v>
      </c>
      <c r="U22" s="43" t="e">
        <f>'BAR BB| Open rates'!#REF!</f>
        <v>#REF!</v>
      </c>
      <c r="V22" s="43" t="e">
        <f>'BAR BB| Open rates'!#REF!</f>
        <v>#REF!</v>
      </c>
      <c r="W22" s="43" t="e">
        <f>'BAR BB| Open rates'!#REF!</f>
        <v>#REF!</v>
      </c>
      <c r="X22" s="43" t="e">
        <f>'BAR BB| Open rates'!#REF!</f>
        <v>#REF!</v>
      </c>
      <c r="Y22" s="43" t="e">
        <f>'BAR BB| Open rates'!#REF!</f>
        <v>#REF!</v>
      </c>
      <c r="Z22" s="43" t="e">
        <f>'BAR BB| Open rates'!#REF!</f>
        <v>#REF!</v>
      </c>
      <c r="AA22" s="43" t="e">
        <f>'BAR BB| Open rates'!#REF!</f>
        <v>#REF!</v>
      </c>
      <c r="AB22" s="43" t="e">
        <f>'BAR BB| Open rates'!#REF!</f>
        <v>#REF!</v>
      </c>
      <c r="AC22" s="43" t="e">
        <f>'BAR BB| Open rates'!#REF!</f>
        <v>#REF!</v>
      </c>
      <c r="AD22" s="43" t="e">
        <f>'BAR BB| Open rates'!#REF!</f>
        <v>#REF!</v>
      </c>
      <c r="AE22" s="43" t="e">
        <f>'BAR BB| Open rates'!#REF!</f>
        <v>#REF!</v>
      </c>
      <c r="AF22" s="43" t="e">
        <f>'BAR BB| Open rates'!#REF!</f>
        <v>#REF!</v>
      </c>
      <c r="AG22" s="43" t="e">
        <f>'BAR BB| Open rates'!#REF!</f>
        <v>#REF!</v>
      </c>
      <c r="AH22" s="43" t="e">
        <f>'BAR BB| Open rates'!#REF!</f>
        <v>#REF!</v>
      </c>
      <c r="AI22" s="43" t="e">
        <f>'BAR BB| Open rates'!#REF!</f>
        <v>#REF!</v>
      </c>
      <c r="AJ22" s="43" t="e">
        <f>'BAR BB| Open rates'!#REF!</f>
        <v>#REF!</v>
      </c>
      <c r="AK22" s="43" t="e">
        <f>'BAR BB| Open rates'!#REF!</f>
        <v>#REF!</v>
      </c>
      <c r="AL22" s="43" t="e">
        <f>'BAR BB| Open rates'!#REF!</f>
        <v>#REF!</v>
      </c>
      <c r="AM22" s="43" t="e">
        <f>'BAR BB| Open rates'!#REF!</f>
        <v>#REF!</v>
      </c>
      <c r="AN22" s="43" t="e">
        <f>'BAR BB| Open rates'!#REF!</f>
        <v>#REF!</v>
      </c>
      <c r="AO22" s="43" t="e">
        <f>'BAR BB| Open rates'!#REF!</f>
        <v>#REF!</v>
      </c>
      <c r="AP22" s="43" t="e">
        <f>'BAR BB| Open rates'!#REF!</f>
        <v>#REF!</v>
      </c>
      <c r="AQ22" s="43" t="e">
        <f>'BAR BB| Open rates'!#REF!</f>
        <v>#REF!</v>
      </c>
      <c r="AR22" s="43" t="e">
        <f>'BAR BB| Open rates'!#REF!</f>
        <v>#REF!</v>
      </c>
      <c r="AS22" s="43" t="e">
        <f>'BAR BB| Open rates'!#REF!</f>
        <v>#REF!</v>
      </c>
      <c r="AT22" s="43" t="e">
        <f>'BAR BB| Open rates'!#REF!</f>
        <v>#REF!</v>
      </c>
      <c r="AU22" s="43" t="e">
        <f>'BAR BB| Open rates'!#REF!</f>
        <v>#REF!</v>
      </c>
      <c r="AV22" s="43" t="e">
        <f>'BAR BB| Open rates'!#REF!</f>
        <v>#REF!</v>
      </c>
      <c r="AW22" s="43" t="e">
        <f>'BAR BB| Open rates'!#REF!</f>
        <v>#REF!</v>
      </c>
      <c r="AX22" s="43" t="e">
        <f>'BAR BB| Open rates'!#REF!</f>
        <v>#REF!</v>
      </c>
      <c r="AY22" s="43" t="e">
        <f>'BAR BB| Open rates'!#REF!</f>
        <v>#REF!</v>
      </c>
      <c r="AZ22" s="43" t="e">
        <f>'BAR BB| Open rates'!#REF!</f>
        <v>#REF!</v>
      </c>
      <c r="BA22" s="43" t="e">
        <f>'BAR BB| Open rates'!#REF!</f>
        <v>#REF!</v>
      </c>
      <c r="BB22" s="43" t="e">
        <f>'BAR BB| Open rates'!#REF!</f>
        <v>#REF!</v>
      </c>
      <c r="BC22" s="43" t="e">
        <f>'BAR BB| Open rates'!#REF!</f>
        <v>#REF!</v>
      </c>
      <c r="BD22" s="43" t="e">
        <f>'BAR BB| Open rates'!#REF!</f>
        <v>#REF!</v>
      </c>
      <c r="BE22" s="43" t="e">
        <f>'BAR BB| Open rates'!#REF!</f>
        <v>#REF!</v>
      </c>
      <c r="BF22" s="43" t="e">
        <f>'BAR BB| Open rates'!#REF!</f>
        <v>#REF!</v>
      </c>
      <c r="BG22" s="43" t="e">
        <f>'BAR BB| Open rates'!#REF!</f>
        <v>#REF!</v>
      </c>
      <c r="BH22" s="43" t="e">
        <f>'BAR BB| Open rates'!#REF!</f>
        <v>#REF!</v>
      </c>
      <c r="BI22" s="43" t="e">
        <f>'BAR BB| Open rates'!#REF!</f>
        <v>#REF!</v>
      </c>
      <c r="BJ22" s="43" t="e">
        <f>'BAR BB| Open rates'!#REF!</f>
        <v>#REF!</v>
      </c>
      <c r="BK22" s="43" t="e">
        <f>'BAR BB| Open rates'!#REF!</f>
        <v>#REF!</v>
      </c>
      <c r="BL22" s="43" t="e">
        <f>'BAR BB| Open rates'!#REF!</f>
        <v>#REF!</v>
      </c>
      <c r="BM22" s="43" t="e">
        <f>'BAR BB| Open rates'!#REF!</f>
        <v>#REF!</v>
      </c>
      <c r="BN22" s="43" t="e">
        <f>'BAR BB| Open rates'!#REF!</f>
        <v>#REF!</v>
      </c>
      <c r="BO22" s="43" t="e">
        <f>'BAR BB| Open rates'!#REF!</f>
        <v>#REF!</v>
      </c>
      <c r="BP22" s="43" t="e">
        <f>'BAR BB| Open rates'!#REF!</f>
        <v>#REF!</v>
      </c>
      <c r="BQ22" s="43" t="e">
        <f>'BAR BB| Open rates'!#REF!</f>
        <v>#REF!</v>
      </c>
    </row>
    <row r="23" spans="1:69" s="36" customFormat="1" ht="12" hidden="1" customHeight="1" x14ac:dyDescent="0.2">
      <c r="A23" s="145" t="str">
        <f>'BAR BB| Open rates'!A28</f>
        <v xml:space="preserve">Улучшенные апартаменты с двумя спальнями / 2 Bedroom Superior Apartments </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c r="BM23" s="43"/>
      <c r="BN23" s="43"/>
      <c r="BO23" s="43"/>
      <c r="BP23" s="43"/>
      <c r="BQ23" s="43"/>
    </row>
    <row r="24" spans="1:69" s="36" customFormat="1" ht="12" hidden="1" customHeight="1" x14ac:dyDescent="0.2">
      <c r="A24" s="52">
        <f>'BAR BB| Open rates'!A29</f>
        <v>1</v>
      </c>
      <c r="B24" s="43" t="e">
        <f>'BAR BB| Open rates'!#REF!</f>
        <v>#REF!</v>
      </c>
      <c r="C24" s="43" t="e">
        <f>'BAR BB| Open rates'!#REF!</f>
        <v>#REF!</v>
      </c>
      <c r="D24" s="43" t="e">
        <f>'BAR BB| Open rates'!#REF!</f>
        <v>#REF!</v>
      </c>
      <c r="E24" s="43" t="e">
        <f>'BAR BB| Open rates'!#REF!</f>
        <v>#REF!</v>
      </c>
      <c r="F24" s="43" t="e">
        <f>'BAR BB| Open rates'!#REF!</f>
        <v>#REF!</v>
      </c>
      <c r="G24" s="43" t="e">
        <f>'BAR BB| Open rates'!#REF!</f>
        <v>#REF!</v>
      </c>
      <c r="H24" s="43" t="e">
        <f>'BAR BB| Open rates'!#REF!</f>
        <v>#REF!</v>
      </c>
      <c r="I24" s="43" t="e">
        <f>'BAR BB| Open rates'!#REF!</f>
        <v>#REF!</v>
      </c>
      <c r="J24" s="43" t="e">
        <f>'BAR BB| Open rates'!#REF!</f>
        <v>#REF!</v>
      </c>
      <c r="K24" s="43" t="e">
        <f>'BAR BB| Open rates'!#REF!</f>
        <v>#REF!</v>
      </c>
      <c r="L24" s="43" t="e">
        <f>'BAR BB| Open rates'!#REF!</f>
        <v>#REF!</v>
      </c>
      <c r="M24" s="43" t="e">
        <f>'BAR BB| Open rates'!#REF!</f>
        <v>#REF!</v>
      </c>
      <c r="N24" s="43" t="e">
        <f>'BAR BB| Open rates'!#REF!</f>
        <v>#REF!</v>
      </c>
      <c r="O24" s="43" t="e">
        <f>'BAR BB| Open rates'!#REF!</f>
        <v>#REF!</v>
      </c>
      <c r="P24" s="43" t="e">
        <f>'BAR BB| Open rates'!#REF!</f>
        <v>#REF!</v>
      </c>
      <c r="Q24" s="43" t="e">
        <f>'BAR BB| Open rates'!#REF!</f>
        <v>#REF!</v>
      </c>
      <c r="R24" s="43" t="e">
        <f>'BAR BB| Open rates'!#REF!</f>
        <v>#REF!</v>
      </c>
      <c r="S24" s="43" t="e">
        <f>'BAR BB| Open rates'!#REF!</f>
        <v>#REF!</v>
      </c>
      <c r="T24" s="43" t="e">
        <f>'BAR BB| Open rates'!#REF!</f>
        <v>#REF!</v>
      </c>
      <c r="U24" s="43" t="e">
        <f>'BAR BB| Open rates'!#REF!</f>
        <v>#REF!</v>
      </c>
      <c r="V24" s="43" t="e">
        <f>'BAR BB| Open rates'!#REF!</f>
        <v>#REF!</v>
      </c>
      <c r="W24" s="43" t="e">
        <f>'BAR BB| Open rates'!#REF!</f>
        <v>#REF!</v>
      </c>
      <c r="X24" s="43" t="e">
        <f>'BAR BB| Open rates'!#REF!</f>
        <v>#REF!</v>
      </c>
      <c r="Y24" s="43" t="e">
        <f>'BAR BB| Open rates'!#REF!</f>
        <v>#REF!</v>
      </c>
      <c r="Z24" s="43" t="e">
        <f>'BAR BB| Open rates'!#REF!</f>
        <v>#REF!</v>
      </c>
      <c r="AA24" s="43" t="e">
        <f>'BAR BB| Open rates'!#REF!</f>
        <v>#REF!</v>
      </c>
      <c r="AB24" s="43" t="e">
        <f>'BAR BB| Open rates'!#REF!</f>
        <v>#REF!</v>
      </c>
      <c r="AC24" s="43" t="e">
        <f>'BAR BB| Open rates'!#REF!</f>
        <v>#REF!</v>
      </c>
      <c r="AD24" s="43" t="e">
        <f>'BAR BB| Open rates'!#REF!</f>
        <v>#REF!</v>
      </c>
      <c r="AE24" s="43" t="e">
        <f>'BAR BB| Open rates'!#REF!</f>
        <v>#REF!</v>
      </c>
      <c r="AF24" s="43" t="e">
        <f>'BAR BB| Open rates'!#REF!</f>
        <v>#REF!</v>
      </c>
      <c r="AG24" s="43" t="e">
        <f>'BAR BB| Open rates'!#REF!</f>
        <v>#REF!</v>
      </c>
      <c r="AH24" s="43" t="e">
        <f>'BAR BB| Open rates'!#REF!</f>
        <v>#REF!</v>
      </c>
      <c r="AI24" s="43" t="e">
        <f>'BAR BB| Open rates'!#REF!</f>
        <v>#REF!</v>
      </c>
      <c r="AJ24" s="43" t="e">
        <f>'BAR BB| Open rates'!#REF!</f>
        <v>#REF!</v>
      </c>
      <c r="AK24" s="43" t="e">
        <f>'BAR BB| Open rates'!#REF!</f>
        <v>#REF!</v>
      </c>
      <c r="AL24" s="43" t="e">
        <f>'BAR BB| Open rates'!#REF!</f>
        <v>#REF!</v>
      </c>
      <c r="AM24" s="43" t="e">
        <f>'BAR BB| Open rates'!#REF!</f>
        <v>#REF!</v>
      </c>
      <c r="AN24" s="43" t="e">
        <f>'BAR BB| Open rates'!#REF!</f>
        <v>#REF!</v>
      </c>
      <c r="AO24" s="43" t="e">
        <f>'BAR BB| Open rates'!#REF!</f>
        <v>#REF!</v>
      </c>
      <c r="AP24" s="43" t="e">
        <f>'BAR BB| Open rates'!#REF!</f>
        <v>#REF!</v>
      </c>
      <c r="AQ24" s="43" t="e">
        <f>'BAR BB| Open rates'!#REF!</f>
        <v>#REF!</v>
      </c>
      <c r="AR24" s="43" t="e">
        <f>'BAR BB| Open rates'!#REF!</f>
        <v>#REF!</v>
      </c>
      <c r="AS24" s="43" t="e">
        <f>'BAR BB| Open rates'!#REF!</f>
        <v>#REF!</v>
      </c>
      <c r="AT24" s="43" t="e">
        <f>'BAR BB| Open rates'!#REF!</f>
        <v>#REF!</v>
      </c>
      <c r="AU24" s="43" t="e">
        <f>'BAR BB| Open rates'!#REF!</f>
        <v>#REF!</v>
      </c>
      <c r="AV24" s="43" t="e">
        <f>'BAR BB| Open rates'!#REF!</f>
        <v>#REF!</v>
      </c>
      <c r="AW24" s="43" t="e">
        <f>'BAR BB| Open rates'!#REF!</f>
        <v>#REF!</v>
      </c>
      <c r="AX24" s="43" t="e">
        <f>'BAR BB| Open rates'!#REF!</f>
        <v>#REF!</v>
      </c>
      <c r="AY24" s="43" t="e">
        <f>'BAR BB| Open rates'!#REF!</f>
        <v>#REF!</v>
      </c>
      <c r="AZ24" s="43" t="e">
        <f>'BAR BB| Open rates'!#REF!</f>
        <v>#REF!</v>
      </c>
      <c r="BA24" s="43" t="e">
        <f>'BAR BB| Open rates'!#REF!</f>
        <v>#REF!</v>
      </c>
      <c r="BB24" s="43" t="e">
        <f>'BAR BB| Open rates'!#REF!</f>
        <v>#REF!</v>
      </c>
      <c r="BC24" s="43" t="e">
        <f>'BAR BB| Open rates'!#REF!</f>
        <v>#REF!</v>
      </c>
      <c r="BD24" s="43" t="e">
        <f>'BAR BB| Open rates'!#REF!</f>
        <v>#REF!</v>
      </c>
      <c r="BE24" s="43" t="e">
        <f>'BAR BB| Open rates'!#REF!</f>
        <v>#REF!</v>
      </c>
      <c r="BF24" s="43" t="e">
        <f>'BAR BB| Open rates'!#REF!</f>
        <v>#REF!</v>
      </c>
      <c r="BG24" s="43" t="e">
        <f>'BAR BB| Open rates'!#REF!</f>
        <v>#REF!</v>
      </c>
      <c r="BH24" s="43" t="e">
        <f>'BAR BB| Open rates'!#REF!</f>
        <v>#REF!</v>
      </c>
      <c r="BI24" s="43" t="e">
        <f>'BAR BB| Open rates'!#REF!</f>
        <v>#REF!</v>
      </c>
      <c r="BJ24" s="43" t="e">
        <f>'BAR BB| Open rates'!#REF!</f>
        <v>#REF!</v>
      </c>
      <c r="BK24" s="43" t="e">
        <f>'BAR BB| Open rates'!#REF!</f>
        <v>#REF!</v>
      </c>
      <c r="BL24" s="43" t="e">
        <f>'BAR BB| Open rates'!#REF!</f>
        <v>#REF!</v>
      </c>
      <c r="BM24" s="43" t="e">
        <f>'BAR BB| Open rates'!#REF!</f>
        <v>#REF!</v>
      </c>
      <c r="BN24" s="43" t="e">
        <f>'BAR BB| Open rates'!#REF!</f>
        <v>#REF!</v>
      </c>
      <c r="BO24" s="43" t="e">
        <f>'BAR BB| Open rates'!#REF!</f>
        <v>#REF!</v>
      </c>
      <c r="BP24" s="43" t="e">
        <f>'BAR BB| Open rates'!#REF!</f>
        <v>#REF!</v>
      </c>
      <c r="BQ24" s="43" t="e">
        <f>'BAR BB| Open rates'!#REF!</f>
        <v>#REF!</v>
      </c>
    </row>
    <row r="25" spans="1:69" s="36" customFormat="1" ht="12" hidden="1" customHeight="1" x14ac:dyDescent="0.2">
      <c r="A25" s="145" t="str">
        <f>'BAR BB| Open rates'!A33</f>
        <v xml:space="preserve">Апартаменты с тремя спальнями / 3 Bedroom Apartments </v>
      </c>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43"/>
      <c r="BG25" s="43"/>
      <c r="BH25" s="43"/>
      <c r="BI25" s="43"/>
      <c r="BJ25" s="43"/>
      <c r="BK25" s="43"/>
      <c r="BL25" s="43"/>
      <c r="BM25" s="43"/>
      <c r="BN25" s="43"/>
      <c r="BO25" s="43"/>
      <c r="BP25" s="43"/>
      <c r="BQ25" s="43"/>
    </row>
    <row r="26" spans="1:69" s="36" customFormat="1" ht="12" hidden="1" customHeight="1" x14ac:dyDescent="0.2">
      <c r="A26" s="52">
        <f>'BAR BB| Open rates'!A34</f>
        <v>1</v>
      </c>
      <c r="B26" s="43" t="e">
        <f>'BAR BB| Open rates'!#REF!</f>
        <v>#REF!</v>
      </c>
      <c r="C26" s="43" t="e">
        <f>'BAR BB| Open rates'!#REF!</f>
        <v>#REF!</v>
      </c>
      <c r="D26" s="43" t="e">
        <f>'BAR BB| Open rates'!#REF!</f>
        <v>#REF!</v>
      </c>
      <c r="E26" s="43" t="e">
        <f>'BAR BB| Open rates'!#REF!</f>
        <v>#REF!</v>
      </c>
      <c r="F26" s="43" t="e">
        <f>'BAR BB| Open rates'!#REF!</f>
        <v>#REF!</v>
      </c>
      <c r="G26" s="43" t="e">
        <f>'BAR BB| Open rates'!#REF!</f>
        <v>#REF!</v>
      </c>
      <c r="H26" s="43" t="e">
        <f>'BAR BB| Open rates'!#REF!</f>
        <v>#REF!</v>
      </c>
      <c r="I26" s="43" t="e">
        <f>'BAR BB| Open rates'!#REF!</f>
        <v>#REF!</v>
      </c>
      <c r="J26" s="43" t="e">
        <f>'BAR BB| Open rates'!#REF!</f>
        <v>#REF!</v>
      </c>
      <c r="K26" s="43" t="e">
        <f>'BAR BB| Open rates'!#REF!</f>
        <v>#REF!</v>
      </c>
      <c r="L26" s="43" t="e">
        <f>'BAR BB| Open rates'!#REF!</f>
        <v>#REF!</v>
      </c>
      <c r="M26" s="43" t="e">
        <f>'BAR BB| Open rates'!#REF!</f>
        <v>#REF!</v>
      </c>
      <c r="N26" s="43" t="e">
        <f>'BAR BB| Open rates'!#REF!</f>
        <v>#REF!</v>
      </c>
      <c r="O26" s="43" t="e">
        <f>'BAR BB| Open rates'!#REF!</f>
        <v>#REF!</v>
      </c>
      <c r="P26" s="43" t="e">
        <f>'BAR BB| Open rates'!#REF!</f>
        <v>#REF!</v>
      </c>
      <c r="Q26" s="43" t="e">
        <f>'BAR BB| Open rates'!#REF!</f>
        <v>#REF!</v>
      </c>
      <c r="R26" s="43" t="e">
        <f>'BAR BB| Open rates'!#REF!</f>
        <v>#REF!</v>
      </c>
      <c r="S26" s="43" t="e">
        <f>'BAR BB| Open rates'!#REF!</f>
        <v>#REF!</v>
      </c>
      <c r="T26" s="43" t="e">
        <f>'BAR BB| Open rates'!#REF!</f>
        <v>#REF!</v>
      </c>
      <c r="U26" s="43" t="e">
        <f>'BAR BB| Open rates'!#REF!</f>
        <v>#REF!</v>
      </c>
      <c r="V26" s="43" t="e">
        <f>'BAR BB| Open rates'!#REF!</f>
        <v>#REF!</v>
      </c>
      <c r="W26" s="43" t="e">
        <f>'BAR BB| Open rates'!#REF!</f>
        <v>#REF!</v>
      </c>
      <c r="X26" s="43" t="e">
        <f>'BAR BB| Open rates'!#REF!</f>
        <v>#REF!</v>
      </c>
      <c r="Y26" s="43" t="e">
        <f>'BAR BB| Open rates'!#REF!</f>
        <v>#REF!</v>
      </c>
      <c r="Z26" s="43" t="e">
        <f>'BAR BB| Open rates'!#REF!</f>
        <v>#REF!</v>
      </c>
      <c r="AA26" s="43" t="e">
        <f>'BAR BB| Open rates'!#REF!</f>
        <v>#REF!</v>
      </c>
      <c r="AB26" s="43" t="e">
        <f>'BAR BB| Open rates'!#REF!</f>
        <v>#REF!</v>
      </c>
      <c r="AC26" s="43" t="e">
        <f>'BAR BB| Open rates'!#REF!</f>
        <v>#REF!</v>
      </c>
      <c r="AD26" s="43" t="e">
        <f>'BAR BB| Open rates'!#REF!</f>
        <v>#REF!</v>
      </c>
      <c r="AE26" s="43" t="e">
        <f>'BAR BB| Open rates'!#REF!</f>
        <v>#REF!</v>
      </c>
      <c r="AF26" s="43" t="e">
        <f>'BAR BB| Open rates'!#REF!</f>
        <v>#REF!</v>
      </c>
      <c r="AG26" s="43" t="e">
        <f>'BAR BB| Open rates'!#REF!</f>
        <v>#REF!</v>
      </c>
      <c r="AH26" s="43" t="e">
        <f>'BAR BB| Open rates'!#REF!</f>
        <v>#REF!</v>
      </c>
      <c r="AI26" s="43" t="e">
        <f>'BAR BB| Open rates'!#REF!</f>
        <v>#REF!</v>
      </c>
      <c r="AJ26" s="43" t="e">
        <f>'BAR BB| Open rates'!#REF!</f>
        <v>#REF!</v>
      </c>
      <c r="AK26" s="43" t="e">
        <f>'BAR BB| Open rates'!#REF!</f>
        <v>#REF!</v>
      </c>
      <c r="AL26" s="43" t="e">
        <f>'BAR BB| Open rates'!#REF!</f>
        <v>#REF!</v>
      </c>
      <c r="AM26" s="43" t="e">
        <f>'BAR BB| Open rates'!#REF!</f>
        <v>#REF!</v>
      </c>
      <c r="AN26" s="43" t="e">
        <f>'BAR BB| Open rates'!#REF!</f>
        <v>#REF!</v>
      </c>
      <c r="AO26" s="43" t="e">
        <f>'BAR BB| Open rates'!#REF!</f>
        <v>#REF!</v>
      </c>
      <c r="AP26" s="43" t="e">
        <f>'BAR BB| Open rates'!#REF!</f>
        <v>#REF!</v>
      </c>
      <c r="AQ26" s="43" t="e">
        <f>'BAR BB| Open rates'!#REF!</f>
        <v>#REF!</v>
      </c>
      <c r="AR26" s="43" t="e">
        <f>'BAR BB| Open rates'!#REF!</f>
        <v>#REF!</v>
      </c>
      <c r="AS26" s="43" t="e">
        <f>'BAR BB| Open rates'!#REF!</f>
        <v>#REF!</v>
      </c>
      <c r="AT26" s="43" t="e">
        <f>'BAR BB| Open rates'!#REF!</f>
        <v>#REF!</v>
      </c>
      <c r="AU26" s="43" t="e">
        <f>'BAR BB| Open rates'!#REF!</f>
        <v>#REF!</v>
      </c>
      <c r="AV26" s="43" t="e">
        <f>'BAR BB| Open rates'!#REF!</f>
        <v>#REF!</v>
      </c>
      <c r="AW26" s="43" t="e">
        <f>'BAR BB| Open rates'!#REF!</f>
        <v>#REF!</v>
      </c>
      <c r="AX26" s="43" t="e">
        <f>'BAR BB| Open rates'!#REF!</f>
        <v>#REF!</v>
      </c>
      <c r="AY26" s="43" t="e">
        <f>'BAR BB| Open rates'!#REF!</f>
        <v>#REF!</v>
      </c>
      <c r="AZ26" s="43" t="e">
        <f>'BAR BB| Open rates'!#REF!</f>
        <v>#REF!</v>
      </c>
      <c r="BA26" s="43" t="e">
        <f>'BAR BB| Open rates'!#REF!</f>
        <v>#REF!</v>
      </c>
      <c r="BB26" s="43" t="e">
        <f>'BAR BB| Open rates'!#REF!</f>
        <v>#REF!</v>
      </c>
      <c r="BC26" s="43" t="e">
        <f>'BAR BB| Open rates'!#REF!</f>
        <v>#REF!</v>
      </c>
      <c r="BD26" s="43" t="e">
        <f>'BAR BB| Open rates'!#REF!</f>
        <v>#REF!</v>
      </c>
      <c r="BE26" s="43" t="e">
        <f>'BAR BB| Open rates'!#REF!</f>
        <v>#REF!</v>
      </c>
      <c r="BF26" s="43" t="e">
        <f>'BAR BB| Open rates'!#REF!</f>
        <v>#REF!</v>
      </c>
      <c r="BG26" s="43" t="e">
        <f>'BAR BB| Open rates'!#REF!</f>
        <v>#REF!</v>
      </c>
      <c r="BH26" s="43" t="e">
        <f>'BAR BB| Open rates'!#REF!</f>
        <v>#REF!</v>
      </c>
      <c r="BI26" s="43" t="e">
        <f>'BAR BB| Open rates'!#REF!</f>
        <v>#REF!</v>
      </c>
      <c r="BJ26" s="43" t="e">
        <f>'BAR BB| Open rates'!#REF!</f>
        <v>#REF!</v>
      </c>
      <c r="BK26" s="43" t="e">
        <f>'BAR BB| Open rates'!#REF!</f>
        <v>#REF!</v>
      </c>
      <c r="BL26" s="43" t="e">
        <f>'BAR BB| Open rates'!#REF!</f>
        <v>#REF!</v>
      </c>
      <c r="BM26" s="43" t="e">
        <f>'BAR BB| Open rates'!#REF!</f>
        <v>#REF!</v>
      </c>
      <c r="BN26" s="43" t="e">
        <f>'BAR BB| Open rates'!#REF!</f>
        <v>#REF!</v>
      </c>
      <c r="BO26" s="43" t="e">
        <f>'BAR BB| Open rates'!#REF!</f>
        <v>#REF!</v>
      </c>
      <c r="BP26" s="43" t="e">
        <f>'BAR BB| Open rates'!#REF!</f>
        <v>#REF!</v>
      </c>
      <c r="BQ26" s="43" t="e">
        <f>'BAR BB| Open rates'!#REF!</f>
        <v>#REF!</v>
      </c>
    </row>
    <row r="27" spans="1:69" s="36" customFormat="1" ht="12" hidden="1" customHeight="1" x14ac:dyDescent="0.2">
      <c r="A27" s="145" t="str">
        <f>'BAR BB| Open rates'!A40</f>
        <v xml:space="preserve">Апартаменты с четырьмя  спальнями / 4 Bedroom Apartments </v>
      </c>
      <c r="B27" s="4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43"/>
      <c r="BL27" s="43"/>
      <c r="BM27" s="43"/>
      <c r="BN27" s="43"/>
      <c r="BO27" s="43"/>
      <c r="BP27" s="43"/>
      <c r="BQ27" s="43"/>
    </row>
    <row r="28" spans="1:69" s="36" customFormat="1" ht="12" hidden="1" customHeight="1" x14ac:dyDescent="0.2">
      <c r="A28" s="52" t="str">
        <f>'BAR BB| Open rates'!A41</f>
        <v>от 1 до 8</v>
      </c>
      <c r="B28" s="43" t="e">
        <f>'BAR BB| Open rates'!#REF!</f>
        <v>#REF!</v>
      </c>
      <c r="C28" s="43" t="e">
        <f>'BAR BB| Open rates'!#REF!</f>
        <v>#REF!</v>
      </c>
      <c r="D28" s="43" t="e">
        <f>'BAR BB| Open rates'!#REF!</f>
        <v>#REF!</v>
      </c>
      <c r="E28" s="43" t="e">
        <f>'BAR BB| Open rates'!#REF!</f>
        <v>#REF!</v>
      </c>
      <c r="F28" s="43" t="e">
        <f>'BAR BB| Open rates'!#REF!</f>
        <v>#REF!</v>
      </c>
      <c r="G28" s="43" t="e">
        <f>'BAR BB| Open rates'!#REF!</f>
        <v>#REF!</v>
      </c>
      <c r="H28" s="43" t="e">
        <f>'BAR BB| Open rates'!#REF!</f>
        <v>#REF!</v>
      </c>
      <c r="I28" s="43" t="e">
        <f>'BAR BB| Open rates'!#REF!</f>
        <v>#REF!</v>
      </c>
      <c r="J28" s="43" t="e">
        <f>'BAR BB| Open rates'!#REF!</f>
        <v>#REF!</v>
      </c>
      <c r="K28" s="43" t="e">
        <f>'BAR BB| Open rates'!#REF!</f>
        <v>#REF!</v>
      </c>
      <c r="L28" s="43" t="e">
        <f>'BAR BB| Open rates'!#REF!</f>
        <v>#REF!</v>
      </c>
      <c r="M28" s="43" t="e">
        <f>'BAR BB| Open rates'!#REF!</f>
        <v>#REF!</v>
      </c>
      <c r="N28" s="43" t="e">
        <f>'BAR BB| Open rates'!#REF!</f>
        <v>#REF!</v>
      </c>
      <c r="O28" s="43" t="e">
        <f>'BAR BB| Open rates'!#REF!</f>
        <v>#REF!</v>
      </c>
      <c r="P28" s="43" t="e">
        <f>'BAR BB| Open rates'!#REF!</f>
        <v>#REF!</v>
      </c>
      <c r="Q28" s="43" t="e">
        <f>'BAR BB| Open rates'!#REF!</f>
        <v>#REF!</v>
      </c>
      <c r="R28" s="43" t="e">
        <f>'BAR BB| Open rates'!#REF!</f>
        <v>#REF!</v>
      </c>
      <c r="S28" s="43" t="e">
        <f>'BAR BB| Open rates'!#REF!</f>
        <v>#REF!</v>
      </c>
      <c r="T28" s="43" t="e">
        <f>'BAR BB| Open rates'!#REF!</f>
        <v>#REF!</v>
      </c>
      <c r="U28" s="43" t="e">
        <f>'BAR BB| Open rates'!#REF!</f>
        <v>#REF!</v>
      </c>
      <c r="V28" s="43" t="e">
        <f>'BAR BB| Open rates'!#REF!</f>
        <v>#REF!</v>
      </c>
      <c r="W28" s="43" t="e">
        <f>'BAR BB| Open rates'!#REF!</f>
        <v>#REF!</v>
      </c>
      <c r="X28" s="43" t="e">
        <f>'BAR BB| Open rates'!#REF!</f>
        <v>#REF!</v>
      </c>
      <c r="Y28" s="43" t="e">
        <f>'BAR BB| Open rates'!#REF!</f>
        <v>#REF!</v>
      </c>
      <c r="Z28" s="43" t="e">
        <f>'BAR BB| Open rates'!#REF!</f>
        <v>#REF!</v>
      </c>
      <c r="AA28" s="43" t="e">
        <f>'BAR BB| Open rates'!#REF!</f>
        <v>#REF!</v>
      </c>
      <c r="AB28" s="43" t="e">
        <f>'BAR BB| Open rates'!#REF!</f>
        <v>#REF!</v>
      </c>
      <c r="AC28" s="43" t="e">
        <f>'BAR BB| Open rates'!#REF!</f>
        <v>#REF!</v>
      </c>
      <c r="AD28" s="43" t="e">
        <f>'BAR BB| Open rates'!#REF!</f>
        <v>#REF!</v>
      </c>
      <c r="AE28" s="43" t="e">
        <f>'BAR BB| Open rates'!#REF!</f>
        <v>#REF!</v>
      </c>
      <c r="AF28" s="43" t="e">
        <f>'BAR BB| Open rates'!#REF!</f>
        <v>#REF!</v>
      </c>
      <c r="AG28" s="43" t="e">
        <f>'BAR BB| Open rates'!#REF!</f>
        <v>#REF!</v>
      </c>
      <c r="AH28" s="43" t="e">
        <f>'BAR BB| Open rates'!#REF!</f>
        <v>#REF!</v>
      </c>
      <c r="AI28" s="43" t="e">
        <f>'BAR BB| Open rates'!#REF!</f>
        <v>#REF!</v>
      </c>
      <c r="AJ28" s="43" t="e">
        <f>'BAR BB| Open rates'!#REF!</f>
        <v>#REF!</v>
      </c>
      <c r="AK28" s="43" t="e">
        <f>'BAR BB| Open rates'!#REF!</f>
        <v>#REF!</v>
      </c>
      <c r="AL28" s="43" t="e">
        <f>'BAR BB| Open rates'!#REF!</f>
        <v>#REF!</v>
      </c>
      <c r="AM28" s="43" t="e">
        <f>'BAR BB| Open rates'!#REF!</f>
        <v>#REF!</v>
      </c>
      <c r="AN28" s="43" t="e">
        <f>'BAR BB| Open rates'!#REF!</f>
        <v>#REF!</v>
      </c>
      <c r="AO28" s="43" t="e">
        <f>'BAR BB| Open rates'!#REF!</f>
        <v>#REF!</v>
      </c>
      <c r="AP28" s="43" t="e">
        <f>'BAR BB| Open rates'!#REF!</f>
        <v>#REF!</v>
      </c>
      <c r="AQ28" s="43" t="e">
        <f>'BAR BB| Open rates'!#REF!</f>
        <v>#REF!</v>
      </c>
      <c r="AR28" s="43" t="e">
        <f>'BAR BB| Open rates'!#REF!</f>
        <v>#REF!</v>
      </c>
      <c r="AS28" s="43" t="e">
        <f>'BAR BB| Open rates'!#REF!</f>
        <v>#REF!</v>
      </c>
      <c r="AT28" s="43" t="e">
        <f>'BAR BB| Open rates'!#REF!</f>
        <v>#REF!</v>
      </c>
      <c r="AU28" s="43" t="e">
        <f>'BAR BB| Open rates'!#REF!</f>
        <v>#REF!</v>
      </c>
      <c r="AV28" s="43" t="e">
        <f>'BAR BB| Open rates'!#REF!</f>
        <v>#REF!</v>
      </c>
      <c r="AW28" s="43" t="e">
        <f>'BAR BB| Open rates'!#REF!</f>
        <v>#REF!</v>
      </c>
      <c r="AX28" s="43" t="e">
        <f>'BAR BB| Open rates'!#REF!</f>
        <v>#REF!</v>
      </c>
      <c r="AY28" s="43" t="e">
        <f>'BAR BB| Open rates'!#REF!</f>
        <v>#REF!</v>
      </c>
      <c r="AZ28" s="43" t="e">
        <f>'BAR BB| Open rates'!#REF!</f>
        <v>#REF!</v>
      </c>
      <c r="BA28" s="43" t="e">
        <f>'BAR BB| Open rates'!#REF!</f>
        <v>#REF!</v>
      </c>
      <c r="BB28" s="43" t="e">
        <f>'BAR BB| Open rates'!#REF!</f>
        <v>#REF!</v>
      </c>
      <c r="BC28" s="43" t="e">
        <f>'BAR BB| Open rates'!#REF!</f>
        <v>#REF!</v>
      </c>
      <c r="BD28" s="43" t="e">
        <f>'BAR BB| Open rates'!#REF!</f>
        <v>#REF!</v>
      </c>
      <c r="BE28" s="43" t="e">
        <f>'BAR BB| Open rates'!#REF!</f>
        <v>#REF!</v>
      </c>
      <c r="BF28" s="43" t="e">
        <f>'BAR BB| Open rates'!#REF!</f>
        <v>#REF!</v>
      </c>
      <c r="BG28" s="43" t="e">
        <f>'BAR BB| Open rates'!#REF!</f>
        <v>#REF!</v>
      </c>
      <c r="BH28" s="43" t="e">
        <f>'BAR BB| Open rates'!#REF!</f>
        <v>#REF!</v>
      </c>
      <c r="BI28" s="43" t="e">
        <f>'BAR BB| Open rates'!#REF!</f>
        <v>#REF!</v>
      </c>
      <c r="BJ28" s="43" t="e">
        <f>'BAR BB| Open rates'!#REF!</f>
        <v>#REF!</v>
      </c>
      <c r="BK28" s="43" t="e">
        <f>'BAR BB| Open rates'!#REF!</f>
        <v>#REF!</v>
      </c>
      <c r="BL28" s="43" t="e">
        <f>'BAR BB| Open rates'!#REF!</f>
        <v>#REF!</v>
      </c>
      <c r="BM28" s="43" t="e">
        <f>'BAR BB| Open rates'!#REF!</f>
        <v>#REF!</v>
      </c>
      <c r="BN28" s="43" t="e">
        <f>'BAR BB| Open rates'!#REF!</f>
        <v>#REF!</v>
      </c>
      <c r="BO28" s="43" t="e">
        <f>'BAR BB| Open rates'!#REF!</f>
        <v>#REF!</v>
      </c>
      <c r="BP28" s="43" t="e">
        <f>'BAR BB| Open rates'!#REF!</f>
        <v>#REF!</v>
      </c>
      <c r="BQ28" s="43" t="e">
        <f>'BAR BB| Open rates'!#REF!</f>
        <v>#REF!</v>
      </c>
    </row>
    <row r="29" spans="1:69" s="36" customFormat="1" ht="12" hidden="1" customHeight="1" x14ac:dyDescent="0.2">
      <c r="A29" s="43" t="str">
        <f>'BAR BB| Open rates'!A49</f>
        <v>Президентский Люкс/ Presidential Suite</v>
      </c>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3"/>
      <c r="BM29" s="43"/>
      <c r="BN29" s="43"/>
      <c r="BO29" s="43"/>
      <c r="BP29" s="43"/>
      <c r="BQ29" s="43"/>
    </row>
    <row r="30" spans="1:69" s="36" customFormat="1" ht="12" hidden="1" customHeight="1" x14ac:dyDescent="0.2">
      <c r="A30" s="52">
        <f>'BAR BB| Open rates'!A50</f>
        <v>1</v>
      </c>
      <c r="B30" s="43" t="e">
        <f>'BAR BB| Open rates'!#REF!</f>
        <v>#REF!</v>
      </c>
      <c r="C30" s="43" t="e">
        <f>'BAR BB| Open rates'!#REF!</f>
        <v>#REF!</v>
      </c>
      <c r="D30" s="43" t="e">
        <f>'BAR BB| Open rates'!#REF!</f>
        <v>#REF!</v>
      </c>
      <c r="E30" s="43" t="e">
        <f>'BAR BB| Open rates'!#REF!</f>
        <v>#REF!</v>
      </c>
      <c r="F30" s="43" t="e">
        <f>'BAR BB| Open rates'!#REF!</f>
        <v>#REF!</v>
      </c>
      <c r="G30" s="43" t="e">
        <f>'BAR BB| Open rates'!#REF!</f>
        <v>#REF!</v>
      </c>
      <c r="H30" s="43" t="e">
        <f>'BAR BB| Open rates'!#REF!</f>
        <v>#REF!</v>
      </c>
      <c r="I30" s="43" t="e">
        <f>'BAR BB| Open rates'!#REF!</f>
        <v>#REF!</v>
      </c>
      <c r="J30" s="43" t="e">
        <f>'BAR BB| Open rates'!#REF!</f>
        <v>#REF!</v>
      </c>
      <c r="K30" s="43" t="e">
        <f>'BAR BB| Open rates'!#REF!</f>
        <v>#REF!</v>
      </c>
      <c r="L30" s="43" t="e">
        <f>'BAR BB| Open rates'!#REF!</f>
        <v>#REF!</v>
      </c>
      <c r="M30" s="43" t="e">
        <f>'BAR BB| Open rates'!#REF!</f>
        <v>#REF!</v>
      </c>
      <c r="N30" s="43" t="e">
        <f>'BAR BB| Open rates'!#REF!</f>
        <v>#REF!</v>
      </c>
      <c r="O30" s="43" t="e">
        <f>'BAR BB| Open rates'!#REF!</f>
        <v>#REF!</v>
      </c>
      <c r="P30" s="43" t="e">
        <f>'BAR BB| Open rates'!#REF!</f>
        <v>#REF!</v>
      </c>
      <c r="Q30" s="43" t="e">
        <f>'BAR BB| Open rates'!#REF!</f>
        <v>#REF!</v>
      </c>
      <c r="R30" s="43" t="e">
        <f>'BAR BB| Open rates'!#REF!</f>
        <v>#REF!</v>
      </c>
      <c r="S30" s="43" t="e">
        <f>'BAR BB| Open rates'!#REF!</f>
        <v>#REF!</v>
      </c>
      <c r="T30" s="43" t="e">
        <f>'BAR BB| Open rates'!#REF!</f>
        <v>#REF!</v>
      </c>
      <c r="U30" s="43" t="e">
        <f>'BAR BB| Open rates'!#REF!</f>
        <v>#REF!</v>
      </c>
      <c r="V30" s="43" t="e">
        <f>'BAR BB| Open rates'!#REF!</f>
        <v>#REF!</v>
      </c>
      <c r="W30" s="43" t="e">
        <f>'BAR BB| Open rates'!#REF!</f>
        <v>#REF!</v>
      </c>
      <c r="X30" s="43" t="e">
        <f>'BAR BB| Open rates'!#REF!</f>
        <v>#REF!</v>
      </c>
      <c r="Y30" s="43" t="e">
        <f>'BAR BB| Open rates'!#REF!</f>
        <v>#REF!</v>
      </c>
      <c r="Z30" s="43" t="e">
        <f>'BAR BB| Open rates'!#REF!</f>
        <v>#REF!</v>
      </c>
      <c r="AA30" s="43" t="e">
        <f>'BAR BB| Open rates'!#REF!</f>
        <v>#REF!</v>
      </c>
      <c r="AB30" s="43" t="e">
        <f>'BAR BB| Open rates'!#REF!</f>
        <v>#REF!</v>
      </c>
      <c r="AC30" s="43" t="e">
        <f>'BAR BB| Open rates'!#REF!</f>
        <v>#REF!</v>
      </c>
      <c r="AD30" s="43" t="e">
        <f>'BAR BB| Open rates'!#REF!</f>
        <v>#REF!</v>
      </c>
      <c r="AE30" s="43" t="e">
        <f>'BAR BB| Open rates'!#REF!</f>
        <v>#REF!</v>
      </c>
      <c r="AF30" s="43" t="e">
        <f>'BAR BB| Open rates'!#REF!</f>
        <v>#REF!</v>
      </c>
      <c r="AG30" s="43" t="e">
        <f>'BAR BB| Open rates'!#REF!</f>
        <v>#REF!</v>
      </c>
      <c r="AH30" s="43" t="e">
        <f>'BAR BB| Open rates'!#REF!</f>
        <v>#REF!</v>
      </c>
      <c r="AI30" s="43" t="e">
        <f>'BAR BB| Open rates'!#REF!</f>
        <v>#REF!</v>
      </c>
      <c r="AJ30" s="43" t="e">
        <f>'BAR BB| Open rates'!#REF!</f>
        <v>#REF!</v>
      </c>
      <c r="AK30" s="43" t="e">
        <f>'BAR BB| Open rates'!#REF!</f>
        <v>#REF!</v>
      </c>
      <c r="AL30" s="43" t="e">
        <f>'BAR BB| Open rates'!#REF!</f>
        <v>#REF!</v>
      </c>
      <c r="AM30" s="43" t="e">
        <f>'BAR BB| Open rates'!#REF!</f>
        <v>#REF!</v>
      </c>
      <c r="AN30" s="43" t="e">
        <f>'BAR BB| Open rates'!#REF!</f>
        <v>#REF!</v>
      </c>
      <c r="AO30" s="43" t="e">
        <f>'BAR BB| Open rates'!#REF!</f>
        <v>#REF!</v>
      </c>
      <c r="AP30" s="43" t="e">
        <f>'BAR BB| Open rates'!#REF!</f>
        <v>#REF!</v>
      </c>
      <c r="AQ30" s="43" t="e">
        <f>'BAR BB| Open rates'!#REF!</f>
        <v>#REF!</v>
      </c>
      <c r="AR30" s="43" t="e">
        <f>'BAR BB| Open rates'!#REF!</f>
        <v>#REF!</v>
      </c>
      <c r="AS30" s="43" t="e">
        <f>'BAR BB| Open rates'!#REF!</f>
        <v>#REF!</v>
      </c>
      <c r="AT30" s="43" t="e">
        <f>'BAR BB| Open rates'!#REF!</f>
        <v>#REF!</v>
      </c>
      <c r="AU30" s="43" t="e">
        <f>'BAR BB| Open rates'!#REF!</f>
        <v>#REF!</v>
      </c>
      <c r="AV30" s="43" t="e">
        <f>'BAR BB| Open rates'!#REF!</f>
        <v>#REF!</v>
      </c>
      <c r="AW30" s="43" t="e">
        <f>'BAR BB| Open rates'!#REF!</f>
        <v>#REF!</v>
      </c>
      <c r="AX30" s="43" t="e">
        <f>'BAR BB| Open rates'!#REF!</f>
        <v>#REF!</v>
      </c>
      <c r="AY30" s="43" t="e">
        <f>'BAR BB| Open rates'!#REF!</f>
        <v>#REF!</v>
      </c>
      <c r="AZ30" s="43" t="e">
        <f>'BAR BB| Open rates'!#REF!</f>
        <v>#REF!</v>
      </c>
      <c r="BA30" s="43" t="e">
        <f>'BAR BB| Open rates'!#REF!</f>
        <v>#REF!</v>
      </c>
      <c r="BB30" s="43" t="e">
        <f>'BAR BB| Open rates'!#REF!</f>
        <v>#REF!</v>
      </c>
      <c r="BC30" s="43" t="e">
        <f>'BAR BB| Open rates'!#REF!</f>
        <v>#REF!</v>
      </c>
      <c r="BD30" s="43" t="e">
        <f>'BAR BB| Open rates'!#REF!</f>
        <v>#REF!</v>
      </c>
      <c r="BE30" s="43" t="e">
        <f>'BAR BB| Open rates'!#REF!</f>
        <v>#REF!</v>
      </c>
      <c r="BF30" s="43" t="e">
        <f>'BAR BB| Open rates'!#REF!</f>
        <v>#REF!</v>
      </c>
      <c r="BG30" s="43" t="e">
        <f>'BAR BB| Open rates'!#REF!</f>
        <v>#REF!</v>
      </c>
      <c r="BH30" s="43" t="e">
        <f>'BAR BB| Open rates'!#REF!</f>
        <v>#REF!</v>
      </c>
      <c r="BI30" s="43" t="e">
        <f>'BAR BB| Open rates'!#REF!</f>
        <v>#REF!</v>
      </c>
      <c r="BJ30" s="43" t="e">
        <f>'BAR BB| Open rates'!#REF!</f>
        <v>#REF!</v>
      </c>
      <c r="BK30" s="43" t="e">
        <f>'BAR BB| Open rates'!#REF!</f>
        <v>#REF!</v>
      </c>
      <c r="BL30" s="43" t="e">
        <f>'BAR BB| Open rates'!#REF!</f>
        <v>#REF!</v>
      </c>
      <c r="BM30" s="43" t="e">
        <f>'BAR BB| Open rates'!#REF!</f>
        <v>#REF!</v>
      </c>
      <c r="BN30" s="43" t="e">
        <f>'BAR BB| Open rates'!#REF!</f>
        <v>#REF!</v>
      </c>
      <c r="BO30" s="43" t="e">
        <f>'BAR BB| Open rates'!#REF!</f>
        <v>#REF!</v>
      </c>
      <c r="BP30" s="43" t="e">
        <f>'BAR BB| Open rates'!#REF!</f>
        <v>#REF!</v>
      </c>
      <c r="BQ30" s="43" t="e">
        <f>'BAR BB| Open rates'!#REF!</f>
        <v>#REF!</v>
      </c>
    </row>
    <row r="31" spans="1:69" s="36" customFormat="1" ht="12" hidden="1" customHeight="1" x14ac:dyDescent="0.2">
      <c r="A31" s="145" t="str">
        <f>'BAR BB| Open rates'!A52</f>
        <v>Пентхаус с тремя спальнями / Penthouse 3 bedrooms</v>
      </c>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43"/>
      <c r="BP31" s="43"/>
      <c r="BQ31" s="43"/>
    </row>
    <row r="32" spans="1:69" s="36" customFormat="1" ht="19.5" hidden="1" customHeight="1" x14ac:dyDescent="0.2">
      <c r="A32" s="52">
        <f>'BAR BB| Open rates'!A53</f>
        <v>1</v>
      </c>
      <c r="B32" s="43" t="e">
        <f>'BAR BB| Open rates'!#REF!</f>
        <v>#REF!</v>
      </c>
      <c r="C32" s="43" t="e">
        <f>'BAR BB| Open rates'!#REF!</f>
        <v>#REF!</v>
      </c>
      <c r="D32" s="43" t="e">
        <f>'BAR BB| Open rates'!#REF!</f>
        <v>#REF!</v>
      </c>
      <c r="E32" s="43" t="e">
        <f>'BAR BB| Open rates'!#REF!</f>
        <v>#REF!</v>
      </c>
      <c r="F32" s="43" t="e">
        <f>'BAR BB| Open rates'!#REF!</f>
        <v>#REF!</v>
      </c>
      <c r="G32" s="43" t="e">
        <f>'BAR BB| Open rates'!#REF!</f>
        <v>#REF!</v>
      </c>
      <c r="H32" s="43" t="e">
        <f>'BAR BB| Open rates'!#REF!</f>
        <v>#REF!</v>
      </c>
      <c r="I32" s="43" t="e">
        <f>'BAR BB| Open rates'!#REF!</f>
        <v>#REF!</v>
      </c>
      <c r="J32" s="43" t="e">
        <f>'BAR BB| Open rates'!#REF!</f>
        <v>#REF!</v>
      </c>
      <c r="K32" s="43" t="e">
        <f>'BAR BB| Open rates'!#REF!</f>
        <v>#REF!</v>
      </c>
      <c r="L32" s="43" t="e">
        <f>'BAR BB| Open rates'!#REF!</f>
        <v>#REF!</v>
      </c>
      <c r="M32" s="43" t="e">
        <f>'BAR BB| Open rates'!#REF!</f>
        <v>#REF!</v>
      </c>
      <c r="N32" s="43" t="e">
        <f>'BAR BB| Open rates'!#REF!</f>
        <v>#REF!</v>
      </c>
      <c r="O32" s="43" t="e">
        <f>'BAR BB| Open rates'!#REF!</f>
        <v>#REF!</v>
      </c>
      <c r="P32" s="43" t="e">
        <f>'BAR BB| Open rates'!#REF!</f>
        <v>#REF!</v>
      </c>
      <c r="Q32" s="43" t="e">
        <f>'BAR BB| Open rates'!#REF!</f>
        <v>#REF!</v>
      </c>
      <c r="R32" s="43" t="e">
        <f>'BAR BB| Open rates'!#REF!</f>
        <v>#REF!</v>
      </c>
      <c r="S32" s="43" t="e">
        <f>'BAR BB| Open rates'!#REF!</f>
        <v>#REF!</v>
      </c>
      <c r="T32" s="43" t="e">
        <f>'BAR BB| Open rates'!#REF!</f>
        <v>#REF!</v>
      </c>
      <c r="U32" s="43" t="e">
        <f>'BAR BB| Open rates'!#REF!</f>
        <v>#REF!</v>
      </c>
      <c r="V32" s="43" t="e">
        <f>'BAR BB| Open rates'!#REF!</f>
        <v>#REF!</v>
      </c>
      <c r="W32" s="43" t="e">
        <f>'BAR BB| Open rates'!#REF!</f>
        <v>#REF!</v>
      </c>
      <c r="X32" s="43" t="e">
        <f>'BAR BB| Open rates'!#REF!</f>
        <v>#REF!</v>
      </c>
      <c r="Y32" s="43" t="e">
        <f>'BAR BB| Open rates'!#REF!</f>
        <v>#REF!</v>
      </c>
      <c r="Z32" s="43" t="e">
        <f>'BAR BB| Open rates'!#REF!</f>
        <v>#REF!</v>
      </c>
      <c r="AA32" s="43" t="e">
        <f>'BAR BB| Open rates'!#REF!</f>
        <v>#REF!</v>
      </c>
      <c r="AB32" s="43" t="e">
        <f>'BAR BB| Open rates'!#REF!</f>
        <v>#REF!</v>
      </c>
      <c r="AC32" s="43" t="e">
        <f>'BAR BB| Open rates'!#REF!</f>
        <v>#REF!</v>
      </c>
      <c r="AD32" s="43" t="e">
        <f>'BAR BB| Open rates'!#REF!</f>
        <v>#REF!</v>
      </c>
      <c r="AE32" s="43" t="e">
        <f>'BAR BB| Open rates'!#REF!</f>
        <v>#REF!</v>
      </c>
      <c r="AF32" s="43" t="e">
        <f>'BAR BB| Open rates'!#REF!</f>
        <v>#REF!</v>
      </c>
      <c r="AG32" s="43" t="e">
        <f>'BAR BB| Open rates'!#REF!</f>
        <v>#REF!</v>
      </c>
      <c r="AH32" s="43" t="e">
        <f>'BAR BB| Open rates'!#REF!</f>
        <v>#REF!</v>
      </c>
      <c r="AI32" s="43" t="e">
        <f>'BAR BB| Open rates'!#REF!</f>
        <v>#REF!</v>
      </c>
      <c r="AJ32" s="43" t="e">
        <f>'BAR BB| Open rates'!#REF!</f>
        <v>#REF!</v>
      </c>
      <c r="AK32" s="43" t="e">
        <f>'BAR BB| Open rates'!#REF!</f>
        <v>#REF!</v>
      </c>
      <c r="AL32" s="43" t="e">
        <f>'BAR BB| Open rates'!#REF!</f>
        <v>#REF!</v>
      </c>
      <c r="AM32" s="43" t="e">
        <f>'BAR BB| Open rates'!#REF!</f>
        <v>#REF!</v>
      </c>
      <c r="AN32" s="43" t="e">
        <f>'BAR BB| Open rates'!#REF!</f>
        <v>#REF!</v>
      </c>
      <c r="AO32" s="43" t="e">
        <f>'BAR BB| Open rates'!#REF!</f>
        <v>#REF!</v>
      </c>
      <c r="AP32" s="43" t="e">
        <f>'BAR BB| Open rates'!#REF!</f>
        <v>#REF!</v>
      </c>
      <c r="AQ32" s="43" t="e">
        <f>'BAR BB| Open rates'!#REF!</f>
        <v>#REF!</v>
      </c>
      <c r="AR32" s="43" t="e">
        <f>'BAR BB| Open rates'!#REF!</f>
        <v>#REF!</v>
      </c>
      <c r="AS32" s="43" t="e">
        <f>'BAR BB| Open rates'!#REF!</f>
        <v>#REF!</v>
      </c>
      <c r="AT32" s="43" t="e">
        <f>'BAR BB| Open rates'!#REF!</f>
        <v>#REF!</v>
      </c>
      <c r="AU32" s="43" t="e">
        <f>'BAR BB| Open rates'!#REF!</f>
        <v>#REF!</v>
      </c>
      <c r="AV32" s="43" t="e">
        <f>'BAR BB| Open rates'!#REF!</f>
        <v>#REF!</v>
      </c>
      <c r="AW32" s="43" t="e">
        <f>'BAR BB| Open rates'!#REF!</f>
        <v>#REF!</v>
      </c>
      <c r="AX32" s="43" t="e">
        <f>'BAR BB| Open rates'!#REF!</f>
        <v>#REF!</v>
      </c>
      <c r="AY32" s="43" t="e">
        <f>'BAR BB| Open rates'!#REF!</f>
        <v>#REF!</v>
      </c>
      <c r="AZ32" s="43" t="e">
        <f>'BAR BB| Open rates'!#REF!</f>
        <v>#REF!</v>
      </c>
      <c r="BA32" s="43" t="e">
        <f>'BAR BB| Open rates'!#REF!</f>
        <v>#REF!</v>
      </c>
      <c r="BB32" s="43" t="e">
        <f>'BAR BB| Open rates'!#REF!</f>
        <v>#REF!</v>
      </c>
      <c r="BC32" s="43" t="e">
        <f>'BAR BB| Open rates'!#REF!</f>
        <v>#REF!</v>
      </c>
      <c r="BD32" s="43" t="e">
        <f>'BAR BB| Open rates'!#REF!</f>
        <v>#REF!</v>
      </c>
      <c r="BE32" s="43" t="e">
        <f>'BAR BB| Open rates'!#REF!</f>
        <v>#REF!</v>
      </c>
      <c r="BF32" s="43" t="e">
        <f>'BAR BB| Open rates'!#REF!</f>
        <v>#REF!</v>
      </c>
      <c r="BG32" s="43" t="e">
        <f>'BAR BB| Open rates'!#REF!</f>
        <v>#REF!</v>
      </c>
      <c r="BH32" s="43" t="e">
        <f>'BAR BB| Open rates'!#REF!</f>
        <v>#REF!</v>
      </c>
      <c r="BI32" s="43" t="e">
        <f>'BAR BB| Open rates'!#REF!</f>
        <v>#REF!</v>
      </c>
      <c r="BJ32" s="43" t="e">
        <f>'BAR BB| Open rates'!#REF!</f>
        <v>#REF!</v>
      </c>
      <c r="BK32" s="43" t="e">
        <f>'BAR BB| Open rates'!#REF!</f>
        <v>#REF!</v>
      </c>
      <c r="BL32" s="43" t="e">
        <f>'BAR BB| Open rates'!#REF!</f>
        <v>#REF!</v>
      </c>
      <c r="BM32" s="43" t="e">
        <f>'BAR BB| Open rates'!#REF!</f>
        <v>#REF!</v>
      </c>
      <c r="BN32" s="43" t="e">
        <f>'BAR BB| Open rates'!#REF!</f>
        <v>#REF!</v>
      </c>
      <c r="BO32" s="43" t="e">
        <f>'BAR BB| Open rates'!#REF!</f>
        <v>#REF!</v>
      </c>
      <c r="BP32" s="43" t="e">
        <f>'BAR BB| Open rates'!#REF!</f>
        <v>#REF!</v>
      </c>
      <c r="BQ32" s="43" t="e">
        <f>'BAR BB| Open rates'!#REF!</f>
        <v>#REF!</v>
      </c>
    </row>
    <row r="33" spans="1:69" s="33" customFormat="1" ht="19.5" hidden="1" customHeight="1" x14ac:dyDescent="0.2"/>
    <row r="34" spans="1:69" s="33" customFormat="1" ht="19.5" customHeight="1" x14ac:dyDescent="0.2">
      <c r="A34" s="11" t="s">
        <v>213</v>
      </c>
    </row>
    <row r="35" spans="1:69" s="33" customFormat="1" ht="24" customHeight="1" x14ac:dyDescent="0.2">
      <c r="A35" s="64" t="s">
        <v>62</v>
      </c>
      <c r="B35" s="109" t="e">
        <f t="shared" ref="B35:BM36" si="0">B3</f>
        <v>#REF!</v>
      </c>
      <c r="C35" s="109" t="e">
        <f t="shared" si="0"/>
        <v>#REF!</v>
      </c>
      <c r="D35" s="109" t="e">
        <f t="shared" si="0"/>
        <v>#REF!</v>
      </c>
      <c r="E35" s="109" t="e">
        <f t="shared" si="0"/>
        <v>#REF!</v>
      </c>
      <c r="F35" s="109" t="e">
        <f t="shared" si="0"/>
        <v>#REF!</v>
      </c>
      <c r="G35" s="109" t="e">
        <f t="shared" si="0"/>
        <v>#REF!</v>
      </c>
      <c r="H35" s="109" t="e">
        <f t="shared" si="0"/>
        <v>#REF!</v>
      </c>
      <c r="I35" s="109" t="e">
        <f t="shared" si="0"/>
        <v>#REF!</v>
      </c>
      <c r="J35" s="109" t="e">
        <f t="shared" si="0"/>
        <v>#REF!</v>
      </c>
      <c r="K35" s="109" t="e">
        <f t="shared" si="0"/>
        <v>#REF!</v>
      </c>
      <c r="L35" s="109" t="e">
        <f t="shared" si="0"/>
        <v>#REF!</v>
      </c>
      <c r="M35" s="109" t="e">
        <f t="shared" si="0"/>
        <v>#REF!</v>
      </c>
      <c r="N35" s="109" t="e">
        <f t="shared" si="0"/>
        <v>#REF!</v>
      </c>
      <c r="O35" s="109" t="e">
        <f t="shared" si="0"/>
        <v>#REF!</v>
      </c>
      <c r="P35" s="109" t="e">
        <f t="shared" si="0"/>
        <v>#REF!</v>
      </c>
      <c r="Q35" s="109" t="e">
        <f t="shared" si="0"/>
        <v>#REF!</v>
      </c>
      <c r="R35" s="109" t="e">
        <f t="shared" si="0"/>
        <v>#REF!</v>
      </c>
      <c r="S35" s="109" t="e">
        <f t="shared" si="0"/>
        <v>#REF!</v>
      </c>
      <c r="T35" s="109" t="e">
        <f t="shared" si="0"/>
        <v>#REF!</v>
      </c>
      <c r="U35" s="109" t="e">
        <f t="shared" si="0"/>
        <v>#REF!</v>
      </c>
      <c r="V35" s="109" t="e">
        <f t="shared" si="0"/>
        <v>#REF!</v>
      </c>
      <c r="W35" s="109" t="e">
        <f t="shared" si="0"/>
        <v>#REF!</v>
      </c>
      <c r="X35" s="109" t="e">
        <f t="shared" si="0"/>
        <v>#REF!</v>
      </c>
      <c r="Y35" s="109" t="e">
        <f t="shared" si="0"/>
        <v>#REF!</v>
      </c>
      <c r="Z35" s="109" t="e">
        <f t="shared" si="0"/>
        <v>#REF!</v>
      </c>
      <c r="AA35" s="109" t="e">
        <f t="shared" si="0"/>
        <v>#REF!</v>
      </c>
      <c r="AB35" s="109" t="e">
        <f t="shared" si="0"/>
        <v>#REF!</v>
      </c>
      <c r="AC35" s="109" t="e">
        <f t="shared" si="0"/>
        <v>#REF!</v>
      </c>
      <c r="AD35" s="109" t="e">
        <f t="shared" si="0"/>
        <v>#REF!</v>
      </c>
      <c r="AE35" s="109" t="e">
        <f t="shared" si="0"/>
        <v>#REF!</v>
      </c>
      <c r="AF35" s="109" t="e">
        <f t="shared" si="0"/>
        <v>#REF!</v>
      </c>
      <c r="AG35" s="109" t="e">
        <f t="shared" si="0"/>
        <v>#REF!</v>
      </c>
      <c r="AH35" s="109" t="e">
        <f t="shared" si="0"/>
        <v>#REF!</v>
      </c>
      <c r="AI35" s="109" t="e">
        <f t="shared" si="0"/>
        <v>#REF!</v>
      </c>
      <c r="AJ35" s="109" t="e">
        <f t="shared" si="0"/>
        <v>#REF!</v>
      </c>
      <c r="AK35" s="109" t="e">
        <f t="shared" si="0"/>
        <v>#REF!</v>
      </c>
      <c r="AL35" s="109" t="e">
        <f t="shared" si="0"/>
        <v>#REF!</v>
      </c>
      <c r="AM35" s="109" t="e">
        <f t="shared" si="0"/>
        <v>#REF!</v>
      </c>
      <c r="AN35" s="109" t="e">
        <f t="shared" si="0"/>
        <v>#REF!</v>
      </c>
      <c r="AO35" s="109" t="e">
        <f t="shared" si="0"/>
        <v>#REF!</v>
      </c>
      <c r="AP35" s="109" t="e">
        <f t="shared" si="0"/>
        <v>#REF!</v>
      </c>
      <c r="AQ35" s="109" t="e">
        <f t="shared" si="0"/>
        <v>#REF!</v>
      </c>
      <c r="AR35" s="109" t="e">
        <f t="shared" si="0"/>
        <v>#REF!</v>
      </c>
      <c r="AS35" s="109" t="e">
        <f t="shared" si="0"/>
        <v>#REF!</v>
      </c>
      <c r="AT35" s="109" t="e">
        <f t="shared" si="0"/>
        <v>#REF!</v>
      </c>
      <c r="AU35" s="109" t="e">
        <f t="shared" si="0"/>
        <v>#REF!</v>
      </c>
      <c r="AV35" s="109" t="e">
        <f t="shared" si="0"/>
        <v>#REF!</v>
      </c>
      <c r="AW35" s="109" t="e">
        <f t="shared" si="0"/>
        <v>#REF!</v>
      </c>
      <c r="AX35" s="109" t="e">
        <f t="shared" si="0"/>
        <v>#REF!</v>
      </c>
      <c r="AY35" s="109" t="e">
        <f t="shared" si="0"/>
        <v>#REF!</v>
      </c>
      <c r="AZ35" s="109" t="e">
        <f t="shared" si="0"/>
        <v>#REF!</v>
      </c>
      <c r="BA35" s="109" t="e">
        <f t="shared" si="0"/>
        <v>#REF!</v>
      </c>
      <c r="BB35" s="109" t="e">
        <f t="shared" si="0"/>
        <v>#REF!</v>
      </c>
      <c r="BC35" s="109" t="e">
        <f t="shared" si="0"/>
        <v>#REF!</v>
      </c>
      <c r="BD35" s="109" t="e">
        <f t="shared" si="0"/>
        <v>#REF!</v>
      </c>
      <c r="BE35" s="109" t="e">
        <f t="shared" si="0"/>
        <v>#REF!</v>
      </c>
      <c r="BF35" s="109" t="e">
        <f t="shared" si="0"/>
        <v>#REF!</v>
      </c>
      <c r="BG35" s="109" t="e">
        <f t="shared" si="0"/>
        <v>#REF!</v>
      </c>
      <c r="BH35" s="109" t="e">
        <f t="shared" si="0"/>
        <v>#REF!</v>
      </c>
      <c r="BI35" s="109" t="e">
        <f t="shared" si="0"/>
        <v>#REF!</v>
      </c>
      <c r="BJ35" s="109" t="e">
        <f t="shared" si="0"/>
        <v>#REF!</v>
      </c>
      <c r="BK35" s="109" t="e">
        <f t="shared" si="0"/>
        <v>#REF!</v>
      </c>
      <c r="BL35" s="109" t="e">
        <f t="shared" si="0"/>
        <v>#REF!</v>
      </c>
      <c r="BM35" s="109" t="e">
        <f t="shared" si="0"/>
        <v>#REF!</v>
      </c>
      <c r="BN35" s="109" t="e">
        <f t="shared" ref="BN35:BQ36" si="1">BN3</f>
        <v>#REF!</v>
      </c>
      <c r="BO35" s="109" t="e">
        <f t="shared" si="1"/>
        <v>#REF!</v>
      </c>
      <c r="BP35" s="109" t="e">
        <f t="shared" si="1"/>
        <v>#REF!</v>
      </c>
      <c r="BQ35" s="109" t="e">
        <f t="shared" si="1"/>
        <v>#REF!</v>
      </c>
    </row>
    <row r="36" spans="1:69" s="33" customFormat="1" ht="26.25" customHeight="1" x14ac:dyDescent="0.2">
      <c r="A36" s="199"/>
      <c r="B36" s="109" t="e">
        <f t="shared" si="0"/>
        <v>#REF!</v>
      </c>
      <c r="C36" s="109" t="e">
        <f t="shared" si="0"/>
        <v>#REF!</v>
      </c>
      <c r="D36" s="109" t="e">
        <f t="shared" si="0"/>
        <v>#REF!</v>
      </c>
      <c r="E36" s="109" t="e">
        <f t="shared" si="0"/>
        <v>#REF!</v>
      </c>
      <c r="F36" s="109" t="e">
        <f t="shared" si="0"/>
        <v>#REF!</v>
      </c>
      <c r="G36" s="109" t="e">
        <f t="shared" si="0"/>
        <v>#REF!</v>
      </c>
      <c r="H36" s="109" t="e">
        <f t="shared" si="0"/>
        <v>#REF!</v>
      </c>
      <c r="I36" s="109" t="e">
        <f t="shared" si="0"/>
        <v>#REF!</v>
      </c>
      <c r="J36" s="109" t="e">
        <f t="shared" si="0"/>
        <v>#REF!</v>
      </c>
      <c r="K36" s="109" t="e">
        <f t="shared" si="0"/>
        <v>#REF!</v>
      </c>
      <c r="L36" s="109" t="e">
        <f t="shared" si="0"/>
        <v>#REF!</v>
      </c>
      <c r="M36" s="109" t="e">
        <f t="shared" si="0"/>
        <v>#REF!</v>
      </c>
      <c r="N36" s="109" t="e">
        <f t="shared" si="0"/>
        <v>#REF!</v>
      </c>
      <c r="O36" s="109" t="e">
        <f t="shared" si="0"/>
        <v>#REF!</v>
      </c>
      <c r="P36" s="109" t="e">
        <f t="shared" si="0"/>
        <v>#REF!</v>
      </c>
      <c r="Q36" s="109" t="e">
        <f t="shared" si="0"/>
        <v>#REF!</v>
      </c>
      <c r="R36" s="109" t="e">
        <f t="shared" si="0"/>
        <v>#REF!</v>
      </c>
      <c r="S36" s="109" t="e">
        <f t="shared" si="0"/>
        <v>#REF!</v>
      </c>
      <c r="T36" s="109" t="e">
        <f t="shared" si="0"/>
        <v>#REF!</v>
      </c>
      <c r="U36" s="109" t="e">
        <f t="shared" si="0"/>
        <v>#REF!</v>
      </c>
      <c r="V36" s="109" t="e">
        <f t="shared" si="0"/>
        <v>#REF!</v>
      </c>
      <c r="W36" s="109" t="e">
        <f t="shared" si="0"/>
        <v>#REF!</v>
      </c>
      <c r="X36" s="109" t="e">
        <f t="shared" si="0"/>
        <v>#REF!</v>
      </c>
      <c r="Y36" s="109" t="e">
        <f t="shared" si="0"/>
        <v>#REF!</v>
      </c>
      <c r="Z36" s="109" t="e">
        <f t="shared" si="0"/>
        <v>#REF!</v>
      </c>
      <c r="AA36" s="109" t="e">
        <f t="shared" si="0"/>
        <v>#REF!</v>
      </c>
      <c r="AB36" s="109" t="e">
        <f t="shared" si="0"/>
        <v>#REF!</v>
      </c>
      <c r="AC36" s="109" t="e">
        <f t="shared" si="0"/>
        <v>#REF!</v>
      </c>
      <c r="AD36" s="109" t="e">
        <f t="shared" si="0"/>
        <v>#REF!</v>
      </c>
      <c r="AE36" s="109" t="e">
        <f t="shared" si="0"/>
        <v>#REF!</v>
      </c>
      <c r="AF36" s="109" t="e">
        <f t="shared" si="0"/>
        <v>#REF!</v>
      </c>
      <c r="AG36" s="109" t="e">
        <f t="shared" si="0"/>
        <v>#REF!</v>
      </c>
      <c r="AH36" s="109" t="e">
        <f t="shared" si="0"/>
        <v>#REF!</v>
      </c>
      <c r="AI36" s="109" t="e">
        <f t="shared" si="0"/>
        <v>#REF!</v>
      </c>
      <c r="AJ36" s="109" t="e">
        <f t="shared" si="0"/>
        <v>#REF!</v>
      </c>
      <c r="AK36" s="109" t="e">
        <f t="shared" si="0"/>
        <v>#REF!</v>
      </c>
      <c r="AL36" s="109" t="e">
        <f t="shared" si="0"/>
        <v>#REF!</v>
      </c>
      <c r="AM36" s="109" t="e">
        <f t="shared" si="0"/>
        <v>#REF!</v>
      </c>
      <c r="AN36" s="109" t="e">
        <f t="shared" si="0"/>
        <v>#REF!</v>
      </c>
      <c r="AO36" s="109" t="e">
        <f t="shared" si="0"/>
        <v>#REF!</v>
      </c>
      <c r="AP36" s="109" t="e">
        <f t="shared" si="0"/>
        <v>#REF!</v>
      </c>
      <c r="AQ36" s="109" t="e">
        <f t="shared" si="0"/>
        <v>#REF!</v>
      </c>
      <c r="AR36" s="109" t="e">
        <f t="shared" si="0"/>
        <v>#REF!</v>
      </c>
      <c r="AS36" s="109" t="e">
        <f t="shared" si="0"/>
        <v>#REF!</v>
      </c>
      <c r="AT36" s="109" t="e">
        <f t="shared" si="0"/>
        <v>#REF!</v>
      </c>
      <c r="AU36" s="109" t="e">
        <f t="shared" si="0"/>
        <v>#REF!</v>
      </c>
      <c r="AV36" s="109" t="e">
        <f t="shared" si="0"/>
        <v>#REF!</v>
      </c>
      <c r="AW36" s="109" t="e">
        <f t="shared" si="0"/>
        <v>#REF!</v>
      </c>
      <c r="AX36" s="109" t="e">
        <f t="shared" si="0"/>
        <v>#REF!</v>
      </c>
      <c r="AY36" s="109" t="e">
        <f t="shared" si="0"/>
        <v>#REF!</v>
      </c>
      <c r="AZ36" s="109" t="e">
        <f t="shared" si="0"/>
        <v>#REF!</v>
      </c>
      <c r="BA36" s="109" t="e">
        <f t="shared" si="0"/>
        <v>#REF!</v>
      </c>
      <c r="BB36" s="109" t="e">
        <f t="shared" si="0"/>
        <v>#REF!</v>
      </c>
      <c r="BC36" s="109" t="e">
        <f t="shared" si="0"/>
        <v>#REF!</v>
      </c>
      <c r="BD36" s="109" t="e">
        <f t="shared" si="0"/>
        <v>#REF!</v>
      </c>
      <c r="BE36" s="109" t="e">
        <f t="shared" si="0"/>
        <v>#REF!</v>
      </c>
      <c r="BF36" s="109" t="e">
        <f t="shared" si="0"/>
        <v>#REF!</v>
      </c>
      <c r="BG36" s="109" t="e">
        <f t="shared" si="0"/>
        <v>#REF!</v>
      </c>
      <c r="BH36" s="109" t="e">
        <f t="shared" si="0"/>
        <v>#REF!</v>
      </c>
      <c r="BI36" s="109" t="e">
        <f t="shared" si="0"/>
        <v>#REF!</v>
      </c>
      <c r="BJ36" s="109" t="e">
        <f t="shared" si="0"/>
        <v>#REF!</v>
      </c>
      <c r="BK36" s="109" t="e">
        <f t="shared" si="0"/>
        <v>#REF!</v>
      </c>
      <c r="BL36" s="109" t="e">
        <f t="shared" si="0"/>
        <v>#REF!</v>
      </c>
      <c r="BM36" s="109" t="e">
        <f t="shared" si="0"/>
        <v>#REF!</v>
      </c>
      <c r="BN36" s="109" t="e">
        <f t="shared" si="1"/>
        <v>#REF!</v>
      </c>
      <c r="BO36" s="109" t="e">
        <f t="shared" si="1"/>
        <v>#REF!</v>
      </c>
      <c r="BP36" s="109" t="e">
        <f t="shared" si="1"/>
        <v>#REF!</v>
      </c>
      <c r="BQ36" s="109" t="e">
        <f t="shared" si="1"/>
        <v>#REF!</v>
      </c>
    </row>
    <row r="37" spans="1:69" s="36" customFormat="1" ht="12" customHeight="1" x14ac:dyDescent="0.2">
      <c r="A37" s="163" t="str">
        <f>A5</f>
        <v>Делюкс/ Deluxe</v>
      </c>
    </row>
    <row r="38" spans="1:69" s="36" customFormat="1" ht="12" customHeight="1" x14ac:dyDescent="0.2">
      <c r="A38" s="52">
        <f t="shared" ref="A38:A64" si="2">A6</f>
        <v>1</v>
      </c>
      <c r="B38" s="43" t="e">
        <f>B6*0.85+25</f>
        <v>#REF!</v>
      </c>
      <c r="C38" s="43" t="e">
        <f t="shared" ref="C38:BN38" si="3">C6*0.85+25</f>
        <v>#REF!</v>
      </c>
      <c r="D38" s="43" t="e">
        <f t="shared" si="3"/>
        <v>#REF!</v>
      </c>
      <c r="E38" s="43" t="e">
        <f t="shared" si="3"/>
        <v>#REF!</v>
      </c>
      <c r="F38" s="43" t="e">
        <f t="shared" si="3"/>
        <v>#REF!</v>
      </c>
      <c r="G38" s="43" t="e">
        <f t="shared" si="3"/>
        <v>#REF!</v>
      </c>
      <c r="H38" s="43" t="e">
        <f t="shared" si="3"/>
        <v>#REF!</v>
      </c>
      <c r="I38" s="43" t="e">
        <f t="shared" si="3"/>
        <v>#REF!</v>
      </c>
      <c r="J38" s="43" t="e">
        <f t="shared" si="3"/>
        <v>#REF!</v>
      </c>
      <c r="K38" s="43" t="e">
        <f t="shared" si="3"/>
        <v>#REF!</v>
      </c>
      <c r="L38" s="43" t="e">
        <f t="shared" si="3"/>
        <v>#REF!</v>
      </c>
      <c r="M38" s="43" t="e">
        <f t="shared" si="3"/>
        <v>#REF!</v>
      </c>
      <c r="N38" s="43" t="e">
        <f t="shared" si="3"/>
        <v>#REF!</v>
      </c>
      <c r="O38" s="43" t="e">
        <f t="shared" si="3"/>
        <v>#REF!</v>
      </c>
      <c r="P38" s="43" t="e">
        <f t="shared" si="3"/>
        <v>#REF!</v>
      </c>
      <c r="Q38" s="43" t="e">
        <f t="shared" si="3"/>
        <v>#REF!</v>
      </c>
      <c r="R38" s="43" t="e">
        <f t="shared" si="3"/>
        <v>#REF!</v>
      </c>
      <c r="S38" s="43" t="e">
        <f t="shared" si="3"/>
        <v>#REF!</v>
      </c>
      <c r="T38" s="43" t="e">
        <f t="shared" si="3"/>
        <v>#REF!</v>
      </c>
      <c r="U38" s="43" t="e">
        <f t="shared" si="3"/>
        <v>#REF!</v>
      </c>
      <c r="V38" s="43" t="e">
        <f t="shared" si="3"/>
        <v>#REF!</v>
      </c>
      <c r="W38" s="43" t="e">
        <f t="shared" si="3"/>
        <v>#REF!</v>
      </c>
      <c r="X38" s="43" t="e">
        <f t="shared" si="3"/>
        <v>#REF!</v>
      </c>
      <c r="Y38" s="43" t="e">
        <f t="shared" si="3"/>
        <v>#REF!</v>
      </c>
      <c r="Z38" s="43" t="e">
        <f t="shared" si="3"/>
        <v>#REF!</v>
      </c>
      <c r="AA38" s="43" t="e">
        <f t="shared" si="3"/>
        <v>#REF!</v>
      </c>
      <c r="AB38" s="43" t="e">
        <f t="shared" si="3"/>
        <v>#REF!</v>
      </c>
      <c r="AC38" s="43" t="e">
        <f t="shared" si="3"/>
        <v>#REF!</v>
      </c>
      <c r="AD38" s="43" t="e">
        <f t="shared" si="3"/>
        <v>#REF!</v>
      </c>
      <c r="AE38" s="43" t="e">
        <f t="shared" si="3"/>
        <v>#REF!</v>
      </c>
      <c r="AF38" s="43" t="e">
        <f t="shared" si="3"/>
        <v>#REF!</v>
      </c>
      <c r="AG38" s="43" t="e">
        <f t="shared" si="3"/>
        <v>#REF!</v>
      </c>
      <c r="AH38" s="43" t="e">
        <f t="shared" si="3"/>
        <v>#REF!</v>
      </c>
      <c r="AI38" s="43" t="e">
        <f t="shared" si="3"/>
        <v>#REF!</v>
      </c>
      <c r="AJ38" s="43" t="e">
        <f t="shared" si="3"/>
        <v>#REF!</v>
      </c>
      <c r="AK38" s="43" t="e">
        <f t="shared" si="3"/>
        <v>#REF!</v>
      </c>
      <c r="AL38" s="43" t="e">
        <f t="shared" si="3"/>
        <v>#REF!</v>
      </c>
      <c r="AM38" s="43" t="e">
        <f t="shared" si="3"/>
        <v>#REF!</v>
      </c>
      <c r="AN38" s="43" t="e">
        <f t="shared" si="3"/>
        <v>#REF!</v>
      </c>
      <c r="AO38" s="43" t="e">
        <f t="shared" si="3"/>
        <v>#REF!</v>
      </c>
      <c r="AP38" s="43" t="e">
        <f t="shared" si="3"/>
        <v>#REF!</v>
      </c>
      <c r="AQ38" s="43" t="e">
        <f t="shared" si="3"/>
        <v>#REF!</v>
      </c>
      <c r="AR38" s="43" t="e">
        <f t="shared" si="3"/>
        <v>#REF!</v>
      </c>
      <c r="AS38" s="43" t="e">
        <f t="shared" si="3"/>
        <v>#REF!</v>
      </c>
      <c r="AT38" s="43" t="e">
        <f t="shared" si="3"/>
        <v>#REF!</v>
      </c>
      <c r="AU38" s="43" t="e">
        <f t="shared" si="3"/>
        <v>#REF!</v>
      </c>
      <c r="AV38" s="43" t="e">
        <f t="shared" si="3"/>
        <v>#REF!</v>
      </c>
      <c r="AW38" s="43" t="e">
        <f t="shared" si="3"/>
        <v>#REF!</v>
      </c>
      <c r="AX38" s="43" t="e">
        <f t="shared" si="3"/>
        <v>#REF!</v>
      </c>
      <c r="AY38" s="43" t="e">
        <f t="shared" si="3"/>
        <v>#REF!</v>
      </c>
      <c r="AZ38" s="43" t="e">
        <f t="shared" si="3"/>
        <v>#REF!</v>
      </c>
      <c r="BA38" s="43" t="e">
        <f t="shared" si="3"/>
        <v>#REF!</v>
      </c>
      <c r="BB38" s="43" t="e">
        <f t="shared" si="3"/>
        <v>#REF!</v>
      </c>
      <c r="BC38" s="43" t="e">
        <f t="shared" si="3"/>
        <v>#REF!</v>
      </c>
      <c r="BD38" s="43" t="e">
        <f t="shared" si="3"/>
        <v>#REF!</v>
      </c>
      <c r="BE38" s="43" t="e">
        <f t="shared" si="3"/>
        <v>#REF!</v>
      </c>
      <c r="BF38" s="43" t="e">
        <f t="shared" si="3"/>
        <v>#REF!</v>
      </c>
      <c r="BG38" s="43" t="e">
        <f t="shared" si="3"/>
        <v>#REF!</v>
      </c>
      <c r="BH38" s="43" t="e">
        <f t="shared" si="3"/>
        <v>#REF!</v>
      </c>
      <c r="BI38" s="43" t="e">
        <f t="shared" si="3"/>
        <v>#REF!</v>
      </c>
      <c r="BJ38" s="43" t="e">
        <f t="shared" si="3"/>
        <v>#REF!</v>
      </c>
      <c r="BK38" s="43" t="e">
        <f t="shared" si="3"/>
        <v>#REF!</v>
      </c>
      <c r="BL38" s="43" t="e">
        <f t="shared" si="3"/>
        <v>#REF!</v>
      </c>
      <c r="BM38" s="43" t="e">
        <f t="shared" si="3"/>
        <v>#REF!</v>
      </c>
      <c r="BN38" s="43" t="e">
        <f t="shared" si="3"/>
        <v>#REF!</v>
      </c>
      <c r="BO38" s="43" t="e">
        <f t="shared" ref="BO38:BQ39" si="4">BO6*0.85+25</f>
        <v>#REF!</v>
      </c>
      <c r="BP38" s="43" t="e">
        <f t="shared" si="4"/>
        <v>#REF!</v>
      </c>
      <c r="BQ38" s="43" t="e">
        <f t="shared" si="4"/>
        <v>#REF!</v>
      </c>
    </row>
    <row r="39" spans="1:69" s="36" customFormat="1" ht="12" customHeight="1" x14ac:dyDescent="0.2">
      <c r="A39" s="52">
        <f t="shared" si="2"/>
        <v>2</v>
      </c>
      <c r="B39" s="43" t="e">
        <f>B7*0.85+25</f>
        <v>#REF!</v>
      </c>
      <c r="C39" s="43" t="e">
        <f t="shared" ref="C39:BN39" si="5">C7*0.85+25</f>
        <v>#REF!</v>
      </c>
      <c r="D39" s="43" t="e">
        <f t="shared" si="5"/>
        <v>#REF!</v>
      </c>
      <c r="E39" s="43" t="e">
        <f t="shared" si="5"/>
        <v>#REF!</v>
      </c>
      <c r="F39" s="43" t="e">
        <f t="shared" si="5"/>
        <v>#REF!</v>
      </c>
      <c r="G39" s="43" t="e">
        <f t="shared" si="5"/>
        <v>#REF!</v>
      </c>
      <c r="H39" s="43" t="e">
        <f t="shared" si="5"/>
        <v>#REF!</v>
      </c>
      <c r="I39" s="43" t="e">
        <f t="shared" si="5"/>
        <v>#REF!</v>
      </c>
      <c r="J39" s="43" t="e">
        <f t="shared" si="5"/>
        <v>#REF!</v>
      </c>
      <c r="K39" s="43" t="e">
        <f t="shared" si="5"/>
        <v>#REF!</v>
      </c>
      <c r="L39" s="43" t="e">
        <f t="shared" si="5"/>
        <v>#REF!</v>
      </c>
      <c r="M39" s="43" t="e">
        <f t="shared" si="5"/>
        <v>#REF!</v>
      </c>
      <c r="N39" s="43" t="e">
        <f t="shared" si="5"/>
        <v>#REF!</v>
      </c>
      <c r="O39" s="43" t="e">
        <f t="shared" si="5"/>
        <v>#REF!</v>
      </c>
      <c r="P39" s="43" t="e">
        <f t="shared" si="5"/>
        <v>#REF!</v>
      </c>
      <c r="Q39" s="43" t="e">
        <f t="shared" si="5"/>
        <v>#REF!</v>
      </c>
      <c r="R39" s="43" t="e">
        <f t="shared" si="5"/>
        <v>#REF!</v>
      </c>
      <c r="S39" s="43" t="e">
        <f t="shared" si="5"/>
        <v>#REF!</v>
      </c>
      <c r="T39" s="43" t="e">
        <f t="shared" si="5"/>
        <v>#REF!</v>
      </c>
      <c r="U39" s="43" t="e">
        <f t="shared" si="5"/>
        <v>#REF!</v>
      </c>
      <c r="V39" s="43" t="e">
        <f t="shared" si="5"/>
        <v>#REF!</v>
      </c>
      <c r="W39" s="43" t="e">
        <f t="shared" si="5"/>
        <v>#REF!</v>
      </c>
      <c r="X39" s="43" t="e">
        <f t="shared" si="5"/>
        <v>#REF!</v>
      </c>
      <c r="Y39" s="43" t="e">
        <f t="shared" si="5"/>
        <v>#REF!</v>
      </c>
      <c r="Z39" s="43" t="e">
        <f t="shared" si="5"/>
        <v>#REF!</v>
      </c>
      <c r="AA39" s="43" t="e">
        <f t="shared" si="5"/>
        <v>#REF!</v>
      </c>
      <c r="AB39" s="43" t="e">
        <f t="shared" si="5"/>
        <v>#REF!</v>
      </c>
      <c r="AC39" s="43" t="e">
        <f t="shared" si="5"/>
        <v>#REF!</v>
      </c>
      <c r="AD39" s="43" t="e">
        <f t="shared" si="5"/>
        <v>#REF!</v>
      </c>
      <c r="AE39" s="43" t="e">
        <f t="shared" si="5"/>
        <v>#REF!</v>
      </c>
      <c r="AF39" s="43" t="e">
        <f t="shared" si="5"/>
        <v>#REF!</v>
      </c>
      <c r="AG39" s="43" t="e">
        <f t="shared" si="5"/>
        <v>#REF!</v>
      </c>
      <c r="AH39" s="43" t="e">
        <f t="shared" si="5"/>
        <v>#REF!</v>
      </c>
      <c r="AI39" s="43" t="e">
        <f t="shared" si="5"/>
        <v>#REF!</v>
      </c>
      <c r="AJ39" s="43" t="e">
        <f t="shared" si="5"/>
        <v>#REF!</v>
      </c>
      <c r="AK39" s="43" t="e">
        <f t="shared" si="5"/>
        <v>#REF!</v>
      </c>
      <c r="AL39" s="43" t="e">
        <f t="shared" si="5"/>
        <v>#REF!</v>
      </c>
      <c r="AM39" s="43" t="e">
        <f t="shared" si="5"/>
        <v>#REF!</v>
      </c>
      <c r="AN39" s="43" t="e">
        <f t="shared" si="5"/>
        <v>#REF!</v>
      </c>
      <c r="AO39" s="43" t="e">
        <f t="shared" si="5"/>
        <v>#REF!</v>
      </c>
      <c r="AP39" s="43" t="e">
        <f t="shared" si="5"/>
        <v>#REF!</v>
      </c>
      <c r="AQ39" s="43" t="e">
        <f t="shared" si="5"/>
        <v>#REF!</v>
      </c>
      <c r="AR39" s="43" t="e">
        <f t="shared" si="5"/>
        <v>#REF!</v>
      </c>
      <c r="AS39" s="43" t="e">
        <f t="shared" si="5"/>
        <v>#REF!</v>
      </c>
      <c r="AT39" s="43" t="e">
        <f t="shared" si="5"/>
        <v>#REF!</v>
      </c>
      <c r="AU39" s="43" t="e">
        <f t="shared" si="5"/>
        <v>#REF!</v>
      </c>
      <c r="AV39" s="43" t="e">
        <f t="shared" si="5"/>
        <v>#REF!</v>
      </c>
      <c r="AW39" s="43" t="e">
        <f t="shared" si="5"/>
        <v>#REF!</v>
      </c>
      <c r="AX39" s="43" t="e">
        <f t="shared" si="5"/>
        <v>#REF!</v>
      </c>
      <c r="AY39" s="43" t="e">
        <f t="shared" si="5"/>
        <v>#REF!</v>
      </c>
      <c r="AZ39" s="43" t="e">
        <f t="shared" si="5"/>
        <v>#REF!</v>
      </c>
      <c r="BA39" s="43" t="e">
        <f t="shared" si="5"/>
        <v>#REF!</v>
      </c>
      <c r="BB39" s="43" t="e">
        <f t="shared" si="5"/>
        <v>#REF!</v>
      </c>
      <c r="BC39" s="43" t="e">
        <f t="shared" si="5"/>
        <v>#REF!</v>
      </c>
      <c r="BD39" s="43" t="e">
        <f t="shared" si="5"/>
        <v>#REF!</v>
      </c>
      <c r="BE39" s="43" t="e">
        <f t="shared" si="5"/>
        <v>#REF!</v>
      </c>
      <c r="BF39" s="43" t="e">
        <f t="shared" si="5"/>
        <v>#REF!</v>
      </c>
      <c r="BG39" s="43" t="e">
        <f t="shared" si="5"/>
        <v>#REF!</v>
      </c>
      <c r="BH39" s="43" t="e">
        <f t="shared" si="5"/>
        <v>#REF!</v>
      </c>
      <c r="BI39" s="43" t="e">
        <f t="shared" si="5"/>
        <v>#REF!</v>
      </c>
      <c r="BJ39" s="43" t="e">
        <f t="shared" si="5"/>
        <v>#REF!</v>
      </c>
      <c r="BK39" s="43" t="e">
        <f t="shared" si="5"/>
        <v>#REF!</v>
      </c>
      <c r="BL39" s="43" t="e">
        <f t="shared" si="5"/>
        <v>#REF!</v>
      </c>
      <c r="BM39" s="43" t="e">
        <f t="shared" si="5"/>
        <v>#REF!</v>
      </c>
      <c r="BN39" s="43" t="e">
        <f t="shared" si="5"/>
        <v>#REF!</v>
      </c>
      <c r="BO39" s="43" t="e">
        <f t="shared" si="4"/>
        <v>#REF!</v>
      </c>
      <c r="BP39" s="43" t="e">
        <f t="shared" si="4"/>
        <v>#REF!</v>
      </c>
      <c r="BQ39" s="43" t="e">
        <f t="shared" si="4"/>
        <v>#REF!</v>
      </c>
    </row>
    <row r="40" spans="1:69" s="36" customFormat="1" ht="12" customHeight="1" x14ac:dyDescent="0.2">
      <c r="A40" s="145" t="str">
        <f t="shared" si="2"/>
        <v>Делюкс с видом на горы / Deluxe Mountain View</v>
      </c>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row>
    <row r="41" spans="1:69" s="36" customFormat="1" ht="12" customHeight="1" x14ac:dyDescent="0.2">
      <c r="A41" s="52">
        <f t="shared" si="2"/>
        <v>1</v>
      </c>
      <c r="B41" s="43" t="e">
        <f t="shared" ref="B41:Q41" si="6">B9*0.85+25</f>
        <v>#REF!</v>
      </c>
      <c r="C41" s="43" t="e">
        <f t="shared" si="6"/>
        <v>#REF!</v>
      </c>
      <c r="D41" s="43" t="e">
        <f t="shared" si="6"/>
        <v>#REF!</v>
      </c>
      <c r="E41" s="43" t="e">
        <f t="shared" si="6"/>
        <v>#REF!</v>
      </c>
      <c r="F41" s="43" t="e">
        <f t="shared" si="6"/>
        <v>#REF!</v>
      </c>
      <c r="G41" s="43" t="e">
        <f t="shared" si="6"/>
        <v>#REF!</v>
      </c>
      <c r="H41" s="43" t="e">
        <f t="shared" si="6"/>
        <v>#REF!</v>
      </c>
      <c r="I41" s="43" t="e">
        <f t="shared" si="6"/>
        <v>#REF!</v>
      </c>
      <c r="J41" s="43" t="e">
        <f t="shared" si="6"/>
        <v>#REF!</v>
      </c>
      <c r="K41" s="43" t="e">
        <f t="shared" si="6"/>
        <v>#REF!</v>
      </c>
      <c r="L41" s="43" t="e">
        <f t="shared" si="6"/>
        <v>#REF!</v>
      </c>
      <c r="M41" s="43" t="e">
        <f t="shared" si="6"/>
        <v>#REF!</v>
      </c>
      <c r="N41" s="43" t="e">
        <f t="shared" si="6"/>
        <v>#REF!</v>
      </c>
      <c r="O41" s="43" t="e">
        <f t="shared" si="6"/>
        <v>#REF!</v>
      </c>
      <c r="P41" s="43" t="e">
        <f t="shared" si="6"/>
        <v>#REF!</v>
      </c>
      <c r="Q41" s="43" t="e">
        <f t="shared" si="6"/>
        <v>#REF!</v>
      </c>
      <c r="R41" s="43" t="e">
        <f t="shared" ref="R41:BQ42" si="7">R9*0.85+25</f>
        <v>#REF!</v>
      </c>
      <c r="S41" s="43" t="e">
        <f t="shared" si="7"/>
        <v>#REF!</v>
      </c>
      <c r="T41" s="43" t="e">
        <f t="shared" si="7"/>
        <v>#REF!</v>
      </c>
      <c r="U41" s="43" t="e">
        <f t="shared" si="7"/>
        <v>#REF!</v>
      </c>
      <c r="V41" s="43" t="e">
        <f t="shared" si="7"/>
        <v>#REF!</v>
      </c>
      <c r="W41" s="43" t="e">
        <f t="shared" si="7"/>
        <v>#REF!</v>
      </c>
      <c r="X41" s="43" t="e">
        <f t="shared" si="7"/>
        <v>#REF!</v>
      </c>
      <c r="Y41" s="43" t="e">
        <f t="shared" si="7"/>
        <v>#REF!</v>
      </c>
      <c r="Z41" s="43" t="e">
        <f t="shared" si="7"/>
        <v>#REF!</v>
      </c>
      <c r="AA41" s="43" t="e">
        <f t="shared" si="7"/>
        <v>#REF!</v>
      </c>
      <c r="AB41" s="43" t="e">
        <f t="shared" si="7"/>
        <v>#REF!</v>
      </c>
      <c r="AC41" s="43" t="e">
        <f t="shared" si="7"/>
        <v>#REF!</v>
      </c>
      <c r="AD41" s="43" t="e">
        <f t="shared" si="7"/>
        <v>#REF!</v>
      </c>
      <c r="AE41" s="43" t="e">
        <f t="shared" si="7"/>
        <v>#REF!</v>
      </c>
      <c r="AF41" s="43" t="e">
        <f t="shared" si="7"/>
        <v>#REF!</v>
      </c>
      <c r="AG41" s="43" t="e">
        <f t="shared" si="7"/>
        <v>#REF!</v>
      </c>
      <c r="AH41" s="43" t="e">
        <f t="shared" si="7"/>
        <v>#REF!</v>
      </c>
      <c r="AI41" s="43" t="e">
        <f t="shared" si="7"/>
        <v>#REF!</v>
      </c>
      <c r="AJ41" s="43" t="e">
        <f t="shared" si="7"/>
        <v>#REF!</v>
      </c>
      <c r="AK41" s="43" t="e">
        <f t="shared" si="7"/>
        <v>#REF!</v>
      </c>
      <c r="AL41" s="43" t="e">
        <f t="shared" si="7"/>
        <v>#REF!</v>
      </c>
      <c r="AM41" s="43" t="e">
        <f t="shared" si="7"/>
        <v>#REF!</v>
      </c>
      <c r="AN41" s="43" t="e">
        <f t="shared" si="7"/>
        <v>#REF!</v>
      </c>
      <c r="AO41" s="43" t="e">
        <f t="shared" si="7"/>
        <v>#REF!</v>
      </c>
      <c r="AP41" s="43" t="e">
        <f t="shared" si="7"/>
        <v>#REF!</v>
      </c>
      <c r="AQ41" s="43" t="e">
        <f t="shared" si="7"/>
        <v>#REF!</v>
      </c>
      <c r="AR41" s="43" t="e">
        <f t="shared" si="7"/>
        <v>#REF!</v>
      </c>
      <c r="AS41" s="43" t="e">
        <f t="shared" si="7"/>
        <v>#REF!</v>
      </c>
      <c r="AT41" s="43" t="e">
        <f t="shared" si="7"/>
        <v>#REF!</v>
      </c>
      <c r="AU41" s="43" t="e">
        <f t="shared" si="7"/>
        <v>#REF!</v>
      </c>
      <c r="AV41" s="43" t="e">
        <f t="shared" si="7"/>
        <v>#REF!</v>
      </c>
      <c r="AW41" s="43" t="e">
        <f t="shared" si="7"/>
        <v>#REF!</v>
      </c>
      <c r="AX41" s="43" t="e">
        <f t="shared" si="7"/>
        <v>#REF!</v>
      </c>
      <c r="AY41" s="43" t="e">
        <f t="shared" si="7"/>
        <v>#REF!</v>
      </c>
      <c r="AZ41" s="43" t="e">
        <f t="shared" si="7"/>
        <v>#REF!</v>
      </c>
      <c r="BA41" s="43" t="e">
        <f t="shared" si="7"/>
        <v>#REF!</v>
      </c>
      <c r="BB41" s="43" t="e">
        <f t="shared" si="7"/>
        <v>#REF!</v>
      </c>
      <c r="BC41" s="43" t="e">
        <f t="shared" si="7"/>
        <v>#REF!</v>
      </c>
      <c r="BD41" s="43" t="e">
        <f t="shared" si="7"/>
        <v>#REF!</v>
      </c>
      <c r="BE41" s="43" t="e">
        <f t="shared" si="7"/>
        <v>#REF!</v>
      </c>
      <c r="BF41" s="43" t="e">
        <f t="shared" si="7"/>
        <v>#REF!</v>
      </c>
      <c r="BG41" s="43" t="e">
        <f t="shared" si="7"/>
        <v>#REF!</v>
      </c>
      <c r="BH41" s="43" t="e">
        <f t="shared" si="7"/>
        <v>#REF!</v>
      </c>
      <c r="BI41" s="43" t="e">
        <f t="shared" si="7"/>
        <v>#REF!</v>
      </c>
      <c r="BJ41" s="43" t="e">
        <f t="shared" si="7"/>
        <v>#REF!</v>
      </c>
      <c r="BK41" s="43" t="e">
        <f t="shared" si="7"/>
        <v>#REF!</v>
      </c>
      <c r="BL41" s="43" t="e">
        <f t="shared" si="7"/>
        <v>#REF!</v>
      </c>
      <c r="BM41" s="43" t="e">
        <f t="shared" si="7"/>
        <v>#REF!</v>
      </c>
      <c r="BN41" s="43" t="e">
        <f t="shared" si="7"/>
        <v>#REF!</v>
      </c>
      <c r="BO41" s="43" t="e">
        <f t="shared" si="7"/>
        <v>#REF!</v>
      </c>
      <c r="BP41" s="43" t="e">
        <f t="shared" si="7"/>
        <v>#REF!</v>
      </c>
      <c r="BQ41" s="43" t="e">
        <f t="shared" si="7"/>
        <v>#REF!</v>
      </c>
    </row>
    <row r="42" spans="1:69" s="36" customFormat="1" ht="12" customHeight="1" x14ac:dyDescent="0.2">
      <c r="A42" s="52">
        <f t="shared" si="2"/>
        <v>2</v>
      </c>
      <c r="B42" s="43" t="e">
        <f>B10*0.85+25</f>
        <v>#REF!</v>
      </c>
      <c r="C42" s="43" t="e">
        <f t="shared" ref="C42:BN42" si="8">C10*0.85+25</f>
        <v>#REF!</v>
      </c>
      <c r="D42" s="43" t="e">
        <f t="shared" si="8"/>
        <v>#REF!</v>
      </c>
      <c r="E42" s="43" t="e">
        <f t="shared" si="8"/>
        <v>#REF!</v>
      </c>
      <c r="F42" s="43" t="e">
        <f t="shared" si="8"/>
        <v>#REF!</v>
      </c>
      <c r="G42" s="43" t="e">
        <f t="shared" si="8"/>
        <v>#REF!</v>
      </c>
      <c r="H42" s="43" t="e">
        <f t="shared" si="8"/>
        <v>#REF!</v>
      </c>
      <c r="I42" s="43" t="e">
        <f t="shared" si="8"/>
        <v>#REF!</v>
      </c>
      <c r="J42" s="43" t="e">
        <f t="shared" si="8"/>
        <v>#REF!</v>
      </c>
      <c r="K42" s="43" t="e">
        <f t="shared" si="8"/>
        <v>#REF!</v>
      </c>
      <c r="L42" s="43" t="e">
        <f t="shared" si="8"/>
        <v>#REF!</v>
      </c>
      <c r="M42" s="43" t="e">
        <f t="shared" si="8"/>
        <v>#REF!</v>
      </c>
      <c r="N42" s="43" t="e">
        <f t="shared" si="8"/>
        <v>#REF!</v>
      </c>
      <c r="O42" s="43" t="e">
        <f t="shared" si="8"/>
        <v>#REF!</v>
      </c>
      <c r="P42" s="43" t="e">
        <f t="shared" si="8"/>
        <v>#REF!</v>
      </c>
      <c r="Q42" s="43" t="e">
        <f t="shared" si="8"/>
        <v>#REF!</v>
      </c>
      <c r="R42" s="43" t="e">
        <f t="shared" si="8"/>
        <v>#REF!</v>
      </c>
      <c r="S42" s="43" t="e">
        <f t="shared" si="8"/>
        <v>#REF!</v>
      </c>
      <c r="T42" s="43" t="e">
        <f t="shared" si="8"/>
        <v>#REF!</v>
      </c>
      <c r="U42" s="43" t="e">
        <f t="shared" si="8"/>
        <v>#REF!</v>
      </c>
      <c r="V42" s="43" t="e">
        <f t="shared" si="8"/>
        <v>#REF!</v>
      </c>
      <c r="W42" s="43" t="e">
        <f t="shared" si="8"/>
        <v>#REF!</v>
      </c>
      <c r="X42" s="43" t="e">
        <f t="shared" si="8"/>
        <v>#REF!</v>
      </c>
      <c r="Y42" s="43" t="e">
        <f t="shared" si="8"/>
        <v>#REF!</v>
      </c>
      <c r="Z42" s="43" t="e">
        <f t="shared" si="8"/>
        <v>#REF!</v>
      </c>
      <c r="AA42" s="43" t="e">
        <f t="shared" si="8"/>
        <v>#REF!</v>
      </c>
      <c r="AB42" s="43" t="e">
        <f t="shared" si="8"/>
        <v>#REF!</v>
      </c>
      <c r="AC42" s="43" t="e">
        <f t="shared" si="8"/>
        <v>#REF!</v>
      </c>
      <c r="AD42" s="43" t="e">
        <f t="shared" si="8"/>
        <v>#REF!</v>
      </c>
      <c r="AE42" s="43" t="e">
        <f t="shared" si="8"/>
        <v>#REF!</v>
      </c>
      <c r="AF42" s="43" t="e">
        <f t="shared" si="8"/>
        <v>#REF!</v>
      </c>
      <c r="AG42" s="43" t="e">
        <f t="shared" si="8"/>
        <v>#REF!</v>
      </c>
      <c r="AH42" s="43" t="e">
        <f t="shared" si="8"/>
        <v>#REF!</v>
      </c>
      <c r="AI42" s="43" t="e">
        <f t="shared" si="8"/>
        <v>#REF!</v>
      </c>
      <c r="AJ42" s="43" t="e">
        <f t="shared" si="8"/>
        <v>#REF!</v>
      </c>
      <c r="AK42" s="43" t="e">
        <f t="shared" si="8"/>
        <v>#REF!</v>
      </c>
      <c r="AL42" s="43" t="e">
        <f t="shared" si="8"/>
        <v>#REF!</v>
      </c>
      <c r="AM42" s="43" t="e">
        <f t="shared" si="8"/>
        <v>#REF!</v>
      </c>
      <c r="AN42" s="43" t="e">
        <f t="shared" si="8"/>
        <v>#REF!</v>
      </c>
      <c r="AO42" s="43" t="e">
        <f t="shared" si="8"/>
        <v>#REF!</v>
      </c>
      <c r="AP42" s="43" t="e">
        <f t="shared" si="8"/>
        <v>#REF!</v>
      </c>
      <c r="AQ42" s="43" t="e">
        <f t="shared" si="8"/>
        <v>#REF!</v>
      </c>
      <c r="AR42" s="43" t="e">
        <f t="shared" si="8"/>
        <v>#REF!</v>
      </c>
      <c r="AS42" s="43" t="e">
        <f t="shared" si="8"/>
        <v>#REF!</v>
      </c>
      <c r="AT42" s="43" t="e">
        <f t="shared" si="8"/>
        <v>#REF!</v>
      </c>
      <c r="AU42" s="43" t="e">
        <f t="shared" si="8"/>
        <v>#REF!</v>
      </c>
      <c r="AV42" s="43" t="e">
        <f t="shared" si="8"/>
        <v>#REF!</v>
      </c>
      <c r="AW42" s="43" t="e">
        <f t="shared" si="8"/>
        <v>#REF!</v>
      </c>
      <c r="AX42" s="43" t="e">
        <f t="shared" si="8"/>
        <v>#REF!</v>
      </c>
      <c r="AY42" s="43" t="e">
        <f t="shared" si="8"/>
        <v>#REF!</v>
      </c>
      <c r="AZ42" s="43" t="e">
        <f t="shared" si="8"/>
        <v>#REF!</v>
      </c>
      <c r="BA42" s="43" t="e">
        <f t="shared" si="8"/>
        <v>#REF!</v>
      </c>
      <c r="BB42" s="43" t="e">
        <f t="shared" si="8"/>
        <v>#REF!</v>
      </c>
      <c r="BC42" s="43" t="e">
        <f t="shared" si="8"/>
        <v>#REF!</v>
      </c>
      <c r="BD42" s="43" t="e">
        <f t="shared" si="8"/>
        <v>#REF!</v>
      </c>
      <c r="BE42" s="43" t="e">
        <f t="shared" si="8"/>
        <v>#REF!</v>
      </c>
      <c r="BF42" s="43" t="e">
        <f t="shared" si="8"/>
        <v>#REF!</v>
      </c>
      <c r="BG42" s="43" t="e">
        <f t="shared" si="8"/>
        <v>#REF!</v>
      </c>
      <c r="BH42" s="43" t="e">
        <f t="shared" si="8"/>
        <v>#REF!</v>
      </c>
      <c r="BI42" s="43" t="e">
        <f t="shared" si="8"/>
        <v>#REF!</v>
      </c>
      <c r="BJ42" s="43" t="e">
        <f t="shared" si="8"/>
        <v>#REF!</v>
      </c>
      <c r="BK42" s="43" t="e">
        <f t="shared" si="8"/>
        <v>#REF!</v>
      </c>
      <c r="BL42" s="43" t="e">
        <f t="shared" si="8"/>
        <v>#REF!</v>
      </c>
      <c r="BM42" s="43" t="e">
        <f t="shared" si="8"/>
        <v>#REF!</v>
      </c>
      <c r="BN42" s="43" t="e">
        <f t="shared" si="8"/>
        <v>#REF!</v>
      </c>
      <c r="BO42" s="43" t="e">
        <f t="shared" si="7"/>
        <v>#REF!</v>
      </c>
      <c r="BP42" s="43" t="e">
        <f t="shared" si="7"/>
        <v>#REF!</v>
      </c>
      <c r="BQ42" s="43" t="e">
        <f t="shared" si="7"/>
        <v>#REF!</v>
      </c>
    </row>
    <row r="43" spans="1:69" s="36" customFormat="1" ht="12" customHeight="1" x14ac:dyDescent="0.2">
      <c r="A43" s="145" t="str">
        <f t="shared" si="2"/>
        <v>Люкс/ Suite</v>
      </c>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c r="BP43" s="43"/>
      <c r="BQ43" s="43"/>
    </row>
    <row r="44" spans="1:69" s="36" customFormat="1" ht="12" customHeight="1" x14ac:dyDescent="0.2">
      <c r="A44" s="52">
        <f t="shared" si="2"/>
        <v>1</v>
      </c>
      <c r="B44" s="43" t="e">
        <f>B12*0.85+25</f>
        <v>#REF!</v>
      </c>
      <c r="C44" s="43" t="e">
        <f t="shared" ref="C44:BN45" si="9">C12*0.85+25</f>
        <v>#REF!</v>
      </c>
      <c r="D44" s="43" t="e">
        <f t="shared" si="9"/>
        <v>#REF!</v>
      </c>
      <c r="E44" s="43" t="e">
        <f t="shared" si="9"/>
        <v>#REF!</v>
      </c>
      <c r="F44" s="43" t="e">
        <f t="shared" si="9"/>
        <v>#REF!</v>
      </c>
      <c r="G44" s="43" t="e">
        <f t="shared" si="9"/>
        <v>#REF!</v>
      </c>
      <c r="H44" s="43" t="e">
        <f t="shared" si="9"/>
        <v>#REF!</v>
      </c>
      <c r="I44" s="43" t="e">
        <f t="shared" si="9"/>
        <v>#REF!</v>
      </c>
      <c r="J44" s="43" t="e">
        <f t="shared" si="9"/>
        <v>#REF!</v>
      </c>
      <c r="K44" s="43" t="e">
        <f t="shared" si="9"/>
        <v>#REF!</v>
      </c>
      <c r="L44" s="43" t="e">
        <f t="shared" si="9"/>
        <v>#REF!</v>
      </c>
      <c r="M44" s="43" t="e">
        <f t="shared" si="9"/>
        <v>#REF!</v>
      </c>
      <c r="N44" s="43" t="e">
        <f t="shared" si="9"/>
        <v>#REF!</v>
      </c>
      <c r="O44" s="43" t="e">
        <f t="shared" si="9"/>
        <v>#REF!</v>
      </c>
      <c r="P44" s="43" t="e">
        <f t="shared" si="9"/>
        <v>#REF!</v>
      </c>
      <c r="Q44" s="43" t="e">
        <f t="shared" si="9"/>
        <v>#REF!</v>
      </c>
      <c r="R44" s="43" t="e">
        <f t="shared" si="9"/>
        <v>#REF!</v>
      </c>
      <c r="S44" s="43" t="e">
        <f t="shared" si="9"/>
        <v>#REF!</v>
      </c>
      <c r="T44" s="43" t="e">
        <f t="shared" si="9"/>
        <v>#REF!</v>
      </c>
      <c r="U44" s="43" t="e">
        <f t="shared" si="9"/>
        <v>#REF!</v>
      </c>
      <c r="V44" s="43" t="e">
        <f t="shared" si="9"/>
        <v>#REF!</v>
      </c>
      <c r="W44" s="43" t="e">
        <f t="shared" si="9"/>
        <v>#REF!</v>
      </c>
      <c r="X44" s="43" t="e">
        <f t="shared" si="9"/>
        <v>#REF!</v>
      </c>
      <c r="Y44" s="43" t="e">
        <f t="shared" si="9"/>
        <v>#REF!</v>
      </c>
      <c r="Z44" s="43" t="e">
        <f t="shared" si="9"/>
        <v>#REF!</v>
      </c>
      <c r="AA44" s="43" t="e">
        <f t="shared" si="9"/>
        <v>#REF!</v>
      </c>
      <c r="AB44" s="43" t="e">
        <f t="shared" si="9"/>
        <v>#REF!</v>
      </c>
      <c r="AC44" s="43" t="e">
        <f t="shared" si="9"/>
        <v>#REF!</v>
      </c>
      <c r="AD44" s="43" t="e">
        <f t="shared" si="9"/>
        <v>#REF!</v>
      </c>
      <c r="AE44" s="43" t="e">
        <f t="shared" si="9"/>
        <v>#REF!</v>
      </c>
      <c r="AF44" s="43" t="e">
        <f t="shared" si="9"/>
        <v>#REF!</v>
      </c>
      <c r="AG44" s="43" t="e">
        <f t="shared" si="9"/>
        <v>#REF!</v>
      </c>
      <c r="AH44" s="43" t="e">
        <f t="shared" si="9"/>
        <v>#REF!</v>
      </c>
      <c r="AI44" s="43" t="e">
        <f t="shared" si="9"/>
        <v>#REF!</v>
      </c>
      <c r="AJ44" s="43" t="e">
        <f t="shared" si="9"/>
        <v>#REF!</v>
      </c>
      <c r="AK44" s="43" t="e">
        <f t="shared" si="9"/>
        <v>#REF!</v>
      </c>
      <c r="AL44" s="43" t="e">
        <f t="shared" si="9"/>
        <v>#REF!</v>
      </c>
      <c r="AM44" s="43" t="e">
        <f t="shared" si="9"/>
        <v>#REF!</v>
      </c>
      <c r="AN44" s="43" t="e">
        <f t="shared" si="9"/>
        <v>#REF!</v>
      </c>
      <c r="AO44" s="43" t="e">
        <f t="shared" si="9"/>
        <v>#REF!</v>
      </c>
      <c r="AP44" s="43" t="e">
        <f t="shared" si="9"/>
        <v>#REF!</v>
      </c>
      <c r="AQ44" s="43" t="e">
        <f t="shared" si="9"/>
        <v>#REF!</v>
      </c>
      <c r="AR44" s="43" t="e">
        <f t="shared" si="9"/>
        <v>#REF!</v>
      </c>
      <c r="AS44" s="43" t="e">
        <f t="shared" si="9"/>
        <v>#REF!</v>
      </c>
      <c r="AT44" s="43" t="e">
        <f t="shared" si="9"/>
        <v>#REF!</v>
      </c>
      <c r="AU44" s="43" t="e">
        <f t="shared" si="9"/>
        <v>#REF!</v>
      </c>
      <c r="AV44" s="43" t="e">
        <f t="shared" si="9"/>
        <v>#REF!</v>
      </c>
      <c r="AW44" s="43" t="e">
        <f t="shared" si="9"/>
        <v>#REF!</v>
      </c>
      <c r="AX44" s="43" t="e">
        <f t="shared" si="9"/>
        <v>#REF!</v>
      </c>
      <c r="AY44" s="43" t="e">
        <f t="shared" si="9"/>
        <v>#REF!</v>
      </c>
      <c r="AZ44" s="43" t="e">
        <f t="shared" si="9"/>
        <v>#REF!</v>
      </c>
      <c r="BA44" s="43" t="e">
        <f t="shared" si="9"/>
        <v>#REF!</v>
      </c>
      <c r="BB44" s="43" t="e">
        <f t="shared" si="9"/>
        <v>#REF!</v>
      </c>
      <c r="BC44" s="43" t="e">
        <f t="shared" si="9"/>
        <v>#REF!</v>
      </c>
      <c r="BD44" s="43" t="e">
        <f t="shared" si="9"/>
        <v>#REF!</v>
      </c>
      <c r="BE44" s="43" t="e">
        <f t="shared" si="9"/>
        <v>#REF!</v>
      </c>
      <c r="BF44" s="43" t="e">
        <f t="shared" si="9"/>
        <v>#REF!</v>
      </c>
      <c r="BG44" s="43" t="e">
        <f t="shared" si="9"/>
        <v>#REF!</v>
      </c>
      <c r="BH44" s="43" t="e">
        <f t="shared" si="9"/>
        <v>#REF!</v>
      </c>
      <c r="BI44" s="43" t="e">
        <f t="shared" si="9"/>
        <v>#REF!</v>
      </c>
      <c r="BJ44" s="43" t="e">
        <f t="shared" si="9"/>
        <v>#REF!</v>
      </c>
      <c r="BK44" s="43" t="e">
        <f t="shared" si="9"/>
        <v>#REF!</v>
      </c>
      <c r="BL44" s="43" t="e">
        <f t="shared" si="9"/>
        <v>#REF!</v>
      </c>
      <c r="BM44" s="43" t="e">
        <f t="shared" si="9"/>
        <v>#REF!</v>
      </c>
      <c r="BN44" s="43" t="e">
        <f t="shared" si="9"/>
        <v>#REF!</v>
      </c>
      <c r="BO44" s="43" t="e">
        <f t="shared" ref="BO44:BQ45" si="10">BO12*0.85+25</f>
        <v>#REF!</v>
      </c>
      <c r="BP44" s="43" t="e">
        <f t="shared" si="10"/>
        <v>#REF!</v>
      </c>
      <c r="BQ44" s="43" t="e">
        <f t="shared" si="10"/>
        <v>#REF!</v>
      </c>
    </row>
    <row r="45" spans="1:69" s="36" customFormat="1" ht="12" customHeight="1" x14ac:dyDescent="0.2">
      <c r="A45" s="52">
        <f t="shared" si="2"/>
        <v>2</v>
      </c>
      <c r="B45" s="43" t="e">
        <f>B13*0.85+25</f>
        <v>#REF!</v>
      </c>
      <c r="C45" s="43" t="e">
        <f t="shared" si="9"/>
        <v>#REF!</v>
      </c>
      <c r="D45" s="43" t="e">
        <f t="shared" si="9"/>
        <v>#REF!</v>
      </c>
      <c r="E45" s="43" t="e">
        <f t="shared" si="9"/>
        <v>#REF!</v>
      </c>
      <c r="F45" s="43" t="e">
        <f t="shared" si="9"/>
        <v>#REF!</v>
      </c>
      <c r="G45" s="43" t="e">
        <f t="shared" si="9"/>
        <v>#REF!</v>
      </c>
      <c r="H45" s="43" t="e">
        <f t="shared" si="9"/>
        <v>#REF!</v>
      </c>
      <c r="I45" s="43" t="e">
        <f t="shared" si="9"/>
        <v>#REF!</v>
      </c>
      <c r="J45" s="43" t="e">
        <f t="shared" si="9"/>
        <v>#REF!</v>
      </c>
      <c r="K45" s="43" t="e">
        <f t="shared" si="9"/>
        <v>#REF!</v>
      </c>
      <c r="L45" s="43" t="e">
        <f t="shared" si="9"/>
        <v>#REF!</v>
      </c>
      <c r="M45" s="43" t="e">
        <f t="shared" si="9"/>
        <v>#REF!</v>
      </c>
      <c r="N45" s="43" t="e">
        <f t="shared" si="9"/>
        <v>#REF!</v>
      </c>
      <c r="O45" s="43" t="e">
        <f t="shared" si="9"/>
        <v>#REF!</v>
      </c>
      <c r="P45" s="43" t="e">
        <f t="shared" si="9"/>
        <v>#REF!</v>
      </c>
      <c r="Q45" s="43" t="e">
        <f t="shared" si="9"/>
        <v>#REF!</v>
      </c>
      <c r="R45" s="43" t="e">
        <f t="shared" si="9"/>
        <v>#REF!</v>
      </c>
      <c r="S45" s="43" t="e">
        <f t="shared" si="9"/>
        <v>#REF!</v>
      </c>
      <c r="T45" s="43" t="e">
        <f t="shared" si="9"/>
        <v>#REF!</v>
      </c>
      <c r="U45" s="43" t="e">
        <f t="shared" si="9"/>
        <v>#REF!</v>
      </c>
      <c r="V45" s="43" t="e">
        <f t="shared" si="9"/>
        <v>#REF!</v>
      </c>
      <c r="W45" s="43" t="e">
        <f t="shared" si="9"/>
        <v>#REF!</v>
      </c>
      <c r="X45" s="43" t="e">
        <f t="shared" si="9"/>
        <v>#REF!</v>
      </c>
      <c r="Y45" s="43" t="e">
        <f t="shared" si="9"/>
        <v>#REF!</v>
      </c>
      <c r="Z45" s="43" t="e">
        <f t="shared" si="9"/>
        <v>#REF!</v>
      </c>
      <c r="AA45" s="43" t="e">
        <f t="shared" si="9"/>
        <v>#REF!</v>
      </c>
      <c r="AB45" s="43" t="e">
        <f t="shared" si="9"/>
        <v>#REF!</v>
      </c>
      <c r="AC45" s="43" t="e">
        <f t="shared" si="9"/>
        <v>#REF!</v>
      </c>
      <c r="AD45" s="43" t="e">
        <f t="shared" si="9"/>
        <v>#REF!</v>
      </c>
      <c r="AE45" s="43" t="e">
        <f t="shared" si="9"/>
        <v>#REF!</v>
      </c>
      <c r="AF45" s="43" t="e">
        <f t="shared" si="9"/>
        <v>#REF!</v>
      </c>
      <c r="AG45" s="43" t="e">
        <f t="shared" si="9"/>
        <v>#REF!</v>
      </c>
      <c r="AH45" s="43" t="e">
        <f t="shared" si="9"/>
        <v>#REF!</v>
      </c>
      <c r="AI45" s="43" t="e">
        <f t="shared" si="9"/>
        <v>#REF!</v>
      </c>
      <c r="AJ45" s="43" t="e">
        <f t="shared" si="9"/>
        <v>#REF!</v>
      </c>
      <c r="AK45" s="43" t="e">
        <f t="shared" si="9"/>
        <v>#REF!</v>
      </c>
      <c r="AL45" s="43" t="e">
        <f t="shared" si="9"/>
        <v>#REF!</v>
      </c>
      <c r="AM45" s="43" t="e">
        <f t="shared" si="9"/>
        <v>#REF!</v>
      </c>
      <c r="AN45" s="43" t="e">
        <f t="shared" si="9"/>
        <v>#REF!</v>
      </c>
      <c r="AO45" s="43" t="e">
        <f t="shared" si="9"/>
        <v>#REF!</v>
      </c>
      <c r="AP45" s="43" t="e">
        <f t="shared" si="9"/>
        <v>#REF!</v>
      </c>
      <c r="AQ45" s="43" t="e">
        <f t="shared" si="9"/>
        <v>#REF!</v>
      </c>
      <c r="AR45" s="43" t="e">
        <f t="shared" si="9"/>
        <v>#REF!</v>
      </c>
      <c r="AS45" s="43" t="e">
        <f t="shared" si="9"/>
        <v>#REF!</v>
      </c>
      <c r="AT45" s="43" t="e">
        <f t="shared" si="9"/>
        <v>#REF!</v>
      </c>
      <c r="AU45" s="43" t="e">
        <f t="shared" si="9"/>
        <v>#REF!</v>
      </c>
      <c r="AV45" s="43" t="e">
        <f t="shared" si="9"/>
        <v>#REF!</v>
      </c>
      <c r="AW45" s="43" t="e">
        <f t="shared" si="9"/>
        <v>#REF!</v>
      </c>
      <c r="AX45" s="43" t="e">
        <f t="shared" si="9"/>
        <v>#REF!</v>
      </c>
      <c r="AY45" s="43" t="e">
        <f t="shared" si="9"/>
        <v>#REF!</v>
      </c>
      <c r="AZ45" s="43" t="e">
        <f t="shared" si="9"/>
        <v>#REF!</v>
      </c>
      <c r="BA45" s="43" t="e">
        <f t="shared" si="9"/>
        <v>#REF!</v>
      </c>
      <c r="BB45" s="43" t="e">
        <f t="shared" si="9"/>
        <v>#REF!</v>
      </c>
      <c r="BC45" s="43" t="e">
        <f t="shared" si="9"/>
        <v>#REF!</v>
      </c>
      <c r="BD45" s="43" t="e">
        <f t="shared" si="9"/>
        <v>#REF!</v>
      </c>
      <c r="BE45" s="43" t="e">
        <f t="shared" si="9"/>
        <v>#REF!</v>
      </c>
      <c r="BF45" s="43" t="e">
        <f t="shared" si="9"/>
        <v>#REF!</v>
      </c>
      <c r="BG45" s="43" t="e">
        <f t="shared" si="9"/>
        <v>#REF!</v>
      </c>
      <c r="BH45" s="43" t="e">
        <f t="shared" si="9"/>
        <v>#REF!</v>
      </c>
      <c r="BI45" s="43" t="e">
        <f t="shared" si="9"/>
        <v>#REF!</v>
      </c>
      <c r="BJ45" s="43" t="e">
        <f t="shared" si="9"/>
        <v>#REF!</v>
      </c>
      <c r="BK45" s="43" t="e">
        <f t="shared" si="9"/>
        <v>#REF!</v>
      </c>
      <c r="BL45" s="43" t="e">
        <f t="shared" si="9"/>
        <v>#REF!</v>
      </c>
      <c r="BM45" s="43" t="e">
        <f t="shared" si="9"/>
        <v>#REF!</v>
      </c>
      <c r="BN45" s="43" t="e">
        <f t="shared" si="9"/>
        <v>#REF!</v>
      </c>
      <c r="BO45" s="43" t="e">
        <f t="shared" si="10"/>
        <v>#REF!</v>
      </c>
      <c r="BP45" s="43" t="e">
        <f t="shared" si="10"/>
        <v>#REF!</v>
      </c>
      <c r="BQ45" s="43" t="e">
        <f t="shared" si="10"/>
        <v>#REF!</v>
      </c>
    </row>
    <row r="46" spans="1:69" s="36" customFormat="1" ht="12" customHeight="1" x14ac:dyDescent="0.2">
      <c r="A46" s="145" t="str">
        <f t="shared" si="2"/>
        <v>Представительский люкс с видом на горы / Executive Suite Mountain View</v>
      </c>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row>
    <row r="47" spans="1:69" s="36" customFormat="1" ht="12" customHeight="1" x14ac:dyDescent="0.2">
      <c r="A47" s="52">
        <f t="shared" si="2"/>
        <v>1</v>
      </c>
      <c r="B47" s="43" t="e">
        <f>B15*0.85+25</f>
        <v>#REF!</v>
      </c>
      <c r="C47" s="43" t="e">
        <f t="shared" ref="C47:BN48" si="11">C15*0.85+25</f>
        <v>#REF!</v>
      </c>
      <c r="D47" s="43" t="e">
        <f t="shared" si="11"/>
        <v>#REF!</v>
      </c>
      <c r="E47" s="43" t="e">
        <f t="shared" si="11"/>
        <v>#REF!</v>
      </c>
      <c r="F47" s="43" t="e">
        <f t="shared" si="11"/>
        <v>#REF!</v>
      </c>
      <c r="G47" s="43" t="e">
        <f t="shared" si="11"/>
        <v>#REF!</v>
      </c>
      <c r="H47" s="43" t="e">
        <f t="shared" si="11"/>
        <v>#REF!</v>
      </c>
      <c r="I47" s="43" t="e">
        <f t="shared" si="11"/>
        <v>#REF!</v>
      </c>
      <c r="J47" s="43" t="e">
        <f t="shared" si="11"/>
        <v>#REF!</v>
      </c>
      <c r="K47" s="43" t="e">
        <f t="shared" si="11"/>
        <v>#REF!</v>
      </c>
      <c r="L47" s="43" t="e">
        <f t="shared" si="11"/>
        <v>#REF!</v>
      </c>
      <c r="M47" s="43" t="e">
        <f t="shared" si="11"/>
        <v>#REF!</v>
      </c>
      <c r="N47" s="43" t="e">
        <f t="shared" si="11"/>
        <v>#REF!</v>
      </c>
      <c r="O47" s="43" t="e">
        <f t="shared" si="11"/>
        <v>#REF!</v>
      </c>
      <c r="P47" s="43" t="e">
        <f t="shared" si="11"/>
        <v>#REF!</v>
      </c>
      <c r="Q47" s="43" t="e">
        <f t="shared" si="11"/>
        <v>#REF!</v>
      </c>
      <c r="R47" s="43" t="e">
        <f t="shared" si="11"/>
        <v>#REF!</v>
      </c>
      <c r="S47" s="43" t="e">
        <f t="shared" si="11"/>
        <v>#REF!</v>
      </c>
      <c r="T47" s="43" t="e">
        <f t="shared" si="11"/>
        <v>#REF!</v>
      </c>
      <c r="U47" s="43" t="e">
        <f t="shared" si="11"/>
        <v>#REF!</v>
      </c>
      <c r="V47" s="43" t="e">
        <f t="shared" si="11"/>
        <v>#REF!</v>
      </c>
      <c r="W47" s="43" t="e">
        <f t="shared" si="11"/>
        <v>#REF!</v>
      </c>
      <c r="X47" s="43" t="e">
        <f t="shared" si="11"/>
        <v>#REF!</v>
      </c>
      <c r="Y47" s="43" t="e">
        <f t="shared" si="11"/>
        <v>#REF!</v>
      </c>
      <c r="Z47" s="43" t="e">
        <f t="shared" si="11"/>
        <v>#REF!</v>
      </c>
      <c r="AA47" s="43" t="e">
        <f t="shared" si="11"/>
        <v>#REF!</v>
      </c>
      <c r="AB47" s="43" t="e">
        <f t="shared" si="11"/>
        <v>#REF!</v>
      </c>
      <c r="AC47" s="43" t="e">
        <f t="shared" si="11"/>
        <v>#REF!</v>
      </c>
      <c r="AD47" s="43" t="e">
        <f t="shared" si="11"/>
        <v>#REF!</v>
      </c>
      <c r="AE47" s="43" t="e">
        <f t="shared" si="11"/>
        <v>#REF!</v>
      </c>
      <c r="AF47" s="43" t="e">
        <f t="shared" si="11"/>
        <v>#REF!</v>
      </c>
      <c r="AG47" s="43" t="e">
        <f t="shared" si="11"/>
        <v>#REF!</v>
      </c>
      <c r="AH47" s="43" t="e">
        <f t="shared" si="11"/>
        <v>#REF!</v>
      </c>
      <c r="AI47" s="43" t="e">
        <f t="shared" si="11"/>
        <v>#REF!</v>
      </c>
      <c r="AJ47" s="43" t="e">
        <f t="shared" si="11"/>
        <v>#REF!</v>
      </c>
      <c r="AK47" s="43" t="e">
        <f t="shared" si="11"/>
        <v>#REF!</v>
      </c>
      <c r="AL47" s="43" t="e">
        <f t="shared" si="11"/>
        <v>#REF!</v>
      </c>
      <c r="AM47" s="43" t="e">
        <f t="shared" si="11"/>
        <v>#REF!</v>
      </c>
      <c r="AN47" s="43" t="e">
        <f t="shared" si="11"/>
        <v>#REF!</v>
      </c>
      <c r="AO47" s="43" t="e">
        <f t="shared" si="11"/>
        <v>#REF!</v>
      </c>
      <c r="AP47" s="43" t="e">
        <f t="shared" si="11"/>
        <v>#REF!</v>
      </c>
      <c r="AQ47" s="43" t="e">
        <f t="shared" si="11"/>
        <v>#REF!</v>
      </c>
      <c r="AR47" s="43" t="e">
        <f t="shared" si="11"/>
        <v>#REF!</v>
      </c>
      <c r="AS47" s="43" t="e">
        <f t="shared" si="11"/>
        <v>#REF!</v>
      </c>
      <c r="AT47" s="43" t="e">
        <f t="shared" si="11"/>
        <v>#REF!</v>
      </c>
      <c r="AU47" s="43" t="e">
        <f t="shared" si="11"/>
        <v>#REF!</v>
      </c>
      <c r="AV47" s="43" t="e">
        <f t="shared" si="11"/>
        <v>#REF!</v>
      </c>
      <c r="AW47" s="43" t="e">
        <f t="shared" si="11"/>
        <v>#REF!</v>
      </c>
      <c r="AX47" s="43" t="e">
        <f t="shared" si="11"/>
        <v>#REF!</v>
      </c>
      <c r="AY47" s="43" t="e">
        <f t="shared" si="11"/>
        <v>#REF!</v>
      </c>
      <c r="AZ47" s="43" t="e">
        <f t="shared" si="11"/>
        <v>#REF!</v>
      </c>
      <c r="BA47" s="43" t="e">
        <f t="shared" si="11"/>
        <v>#REF!</v>
      </c>
      <c r="BB47" s="43" t="e">
        <f t="shared" si="11"/>
        <v>#REF!</v>
      </c>
      <c r="BC47" s="43" t="e">
        <f t="shared" si="11"/>
        <v>#REF!</v>
      </c>
      <c r="BD47" s="43" t="e">
        <f t="shared" si="11"/>
        <v>#REF!</v>
      </c>
      <c r="BE47" s="43" t="e">
        <f t="shared" si="11"/>
        <v>#REF!</v>
      </c>
      <c r="BF47" s="43" t="e">
        <f t="shared" si="11"/>
        <v>#REF!</v>
      </c>
      <c r="BG47" s="43" t="e">
        <f t="shared" si="11"/>
        <v>#REF!</v>
      </c>
      <c r="BH47" s="43" t="e">
        <f t="shared" si="11"/>
        <v>#REF!</v>
      </c>
      <c r="BI47" s="43" t="e">
        <f t="shared" si="11"/>
        <v>#REF!</v>
      </c>
      <c r="BJ47" s="43" t="e">
        <f t="shared" si="11"/>
        <v>#REF!</v>
      </c>
      <c r="BK47" s="43" t="e">
        <f t="shared" si="11"/>
        <v>#REF!</v>
      </c>
      <c r="BL47" s="43" t="e">
        <f t="shared" si="11"/>
        <v>#REF!</v>
      </c>
      <c r="BM47" s="43" t="e">
        <f t="shared" si="11"/>
        <v>#REF!</v>
      </c>
      <c r="BN47" s="43" t="e">
        <f t="shared" si="11"/>
        <v>#REF!</v>
      </c>
      <c r="BO47" s="43" t="e">
        <f t="shared" ref="BO47:BQ48" si="12">BO15*0.85+25</f>
        <v>#REF!</v>
      </c>
      <c r="BP47" s="43" t="e">
        <f t="shared" si="12"/>
        <v>#REF!</v>
      </c>
      <c r="BQ47" s="43" t="e">
        <f t="shared" si="12"/>
        <v>#REF!</v>
      </c>
    </row>
    <row r="48" spans="1:69" s="36" customFormat="1" ht="12" customHeight="1" x14ac:dyDescent="0.2">
      <c r="A48" s="52">
        <f t="shared" si="2"/>
        <v>2</v>
      </c>
      <c r="B48" s="43" t="e">
        <f>B16*0.85+25</f>
        <v>#REF!</v>
      </c>
      <c r="C48" s="43" t="e">
        <f t="shared" si="11"/>
        <v>#REF!</v>
      </c>
      <c r="D48" s="43" t="e">
        <f t="shared" si="11"/>
        <v>#REF!</v>
      </c>
      <c r="E48" s="43" t="e">
        <f t="shared" si="11"/>
        <v>#REF!</v>
      </c>
      <c r="F48" s="43" t="e">
        <f t="shared" si="11"/>
        <v>#REF!</v>
      </c>
      <c r="G48" s="43" t="e">
        <f t="shared" si="11"/>
        <v>#REF!</v>
      </c>
      <c r="H48" s="43" t="e">
        <f t="shared" si="11"/>
        <v>#REF!</v>
      </c>
      <c r="I48" s="43" t="e">
        <f t="shared" si="11"/>
        <v>#REF!</v>
      </c>
      <c r="J48" s="43" t="e">
        <f t="shared" si="11"/>
        <v>#REF!</v>
      </c>
      <c r="K48" s="43" t="e">
        <f t="shared" si="11"/>
        <v>#REF!</v>
      </c>
      <c r="L48" s="43" t="e">
        <f t="shared" si="11"/>
        <v>#REF!</v>
      </c>
      <c r="M48" s="43" t="e">
        <f t="shared" si="11"/>
        <v>#REF!</v>
      </c>
      <c r="N48" s="43" t="e">
        <f t="shared" si="11"/>
        <v>#REF!</v>
      </c>
      <c r="O48" s="43" t="e">
        <f t="shared" si="11"/>
        <v>#REF!</v>
      </c>
      <c r="P48" s="43" t="e">
        <f t="shared" si="11"/>
        <v>#REF!</v>
      </c>
      <c r="Q48" s="43" t="e">
        <f t="shared" si="11"/>
        <v>#REF!</v>
      </c>
      <c r="R48" s="43" t="e">
        <f t="shared" si="11"/>
        <v>#REF!</v>
      </c>
      <c r="S48" s="43" t="e">
        <f t="shared" si="11"/>
        <v>#REF!</v>
      </c>
      <c r="T48" s="43" t="e">
        <f t="shared" si="11"/>
        <v>#REF!</v>
      </c>
      <c r="U48" s="43" t="e">
        <f t="shared" si="11"/>
        <v>#REF!</v>
      </c>
      <c r="V48" s="43" t="e">
        <f t="shared" si="11"/>
        <v>#REF!</v>
      </c>
      <c r="W48" s="43" t="e">
        <f t="shared" si="11"/>
        <v>#REF!</v>
      </c>
      <c r="X48" s="43" t="e">
        <f t="shared" si="11"/>
        <v>#REF!</v>
      </c>
      <c r="Y48" s="43" t="e">
        <f t="shared" si="11"/>
        <v>#REF!</v>
      </c>
      <c r="Z48" s="43" t="e">
        <f t="shared" si="11"/>
        <v>#REF!</v>
      </c>
      <c r="AA48" s="43" t="e">
        <f t="shared" si="11"/>
        <v>#REF!</v>
      </c>
      <c r="AB48" s="43" t="e">
        <f t="shared" si="11"/>
        <v>#REF!</v>
      </c>
      <c r="AC48" s="43" t="e">
        <f t="shared" si="11"/>
        <v>#REF!</v>
      </c>
      <c r="AD48" s="43" t="e">
        <f t="shared" si="11"/>
        <v>#REF!</v>
      </c>
      <c r="AE48" s="43" t="e">
        <f t="shared" si="11"/>
        <v>#REF!</v>
      </c>
      <c r="AF48" s="43" t="e">
        <f t="shared" si="11"/>
        <v>#REF!</v>
      </c>
      <c r="AG48" s="43" t="e">
        <f t="shared" si="11"/>
        <v>#REF!</v>
      </c>
      <c r="AH48" s="43" t="e">
        <f t="shared" si="11"/>
        <v>#REF!</v>
      </c>
      <c r="AI48" s="43" t="e">
        <f t="shared" si="11"/>
        <v>#REF!</v>
      </c>
      <c r="AJ48" s="43" t="e">
        <f t="shared" si="11"/>
        <v>#REF!</v>
      </c>
      <c r="AK48" s="43" t="e">
        <f t="shared" si="11"/>
        <v>#REF!</v>
      </c>
      <c r="AL48" s="43" t="e">
        <f t="shared" si="11"/>
        <v>#REF!</v>
      </c>
      <c r="AM48" s="43" t="e">
        <f t="shared" si="11"/>
        <v>#REF!</v>
      </c>
      <c r="AN48" s="43" t="e">
        <f t="shared" si="11"/>
        <v>#REF!</v>
      </c>
      <c r="AO48" s="43" t="e">
        <f t="shared" si="11"/>
        <v>#REF!</v>
      </c>
      <c r="AP48" s="43" t="e">
        <f t="shared" si="11"/>
        <v>#REF!</v>
      </c>
      <c r="AQ48" s="43" t="e">
        <f t="shared" si="11"/>
        <v>#REF!</v>
      </c>
      <c r="AR48" s="43" t="e">
        <f t="shared" si="11"/>
        <v>#REF!</v>
      </c>
      <c r="AS48" s="43" t="e">
        <f t="shared" si="11"/>
        <v>#REF!</v>
      </c>
      <c r="AT48" s="43" t="e">
        <f t="shared" si="11"/>
        <v>#REF!</v>
      </c>
      <c r="AU48" s="43" t="e">
        <f t="shared" si="11"/>
        <v>#REF!</v>
      </c>
      <c r="AV48" s="43" t="e">
        <f t="shared" si="11"/>
        <v>#REF!</v>
      </c>
      <c r="AW48" s="43" t="e">
        <f t="shared" si="11"/>
        <v>#REF!</v>
      </c>
      <c r="AX48" s="43" t="e">
        <f t="shared" si="11"/>
        <v>#REF!</v>
      </c>
      <c r="AY48" s="43" t="e">
        <f t="shared" si="11"/>
        <v>#REF!</v>
      </c>
      <c r="AZ48" s="43" t="e">
        <f t="shared" si="11"/>
        <v>#REF!</v>
      </c>
      <c r="BA48" s="43" t="e">
        <f t="shared" si="11"/>
        <v>#REF!</v>
      </c>
      <c r="BB48" s="43" t="e">
        <f t="shared" si="11"/>
        <v>#REF!</v>
      </c>
      <c r="BC48" s="43" t="e">
        <f t="shared" si="11"/>
        <v>#REF!</v>
      </c>
      <c r="BD48" s="43" t="e">
        <f t="shared" si="11"/>
        <v>#REF!</v>
      </c>
      <c r="BE48" s="43" t="e">
        <f t="shared" si="11"/>
        <v>#REF!</v>
      </c>
      <c r="BF48" s="43" t="e">
        <f t="shared" si="11"/>
        <v>#REF!</v>
      </c>
      <c r="BG48" s="43" t="e">
        <f t="shared" si="11"/>
        <v>#REF!</v>
      </c>
      <c r="BH48" s="43" t="e">
        <f t="shared" si="11"/>
        <v>#REF!</v>
      </c>
      <c r="BI48" s="43" t="e">
        <f t="shared" si="11"/>
        <v>#REF!</v>
      </c>
      <c r="BJ48" s="43" t="e">
        <f t="shared" si="11"/>
        <v>#REF!</v>
      </c>
      <c r="BK48" s="43" t="e">
        <f t="shared" si="11"/>
        <v>#REF!</v>
      </c>
      <c r="BL48" s="43" t="e">
        <f t="shared" si="11"/>
        <v>#REF!</v>
      </c>
      <c r="BM48" s="43" t="e">
        <f t="shared" si="11"/>
        <v>#REF!</v>
      </c>
      <c r="BN48" s="43" t="e">
        <f t="shared" si="11"/>
        <v>#REF!</v>
      </c>
      <c r="BO48" s="43" t="e">
        <f t="shared" si="12"/>
        <v>#REF!</v>
      </c>
      <c r="BP48" s="43" t="e">
        <f t="shared" si="12"/>
        <v>#REF!</v>
      </c>
      <c r="BQ48" s="43" t="e">
        <f t="shared" si="12"/>
        <v>#REF!</v>
      </c>
    </row>
    <row r="49" spans="1:69" s="36" customFormat="1" ht="12" customHeight="1" x14ac:dyDescent="0.2">
      <c r="A49" s="145" t="str">
        <f t="shared" si="2"/>
        <v xml:space="preserve">Апартаменты с одной спальней / 1 Bedroom Apartments </v>
      </c>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43"/>
      <c r="BG49" s="43"/>
      <c r="BH49" s="43"/>
      <c r="BI49" s="43"/>
      <c r="BJ49" s="43"/>
      <c r="BK49" s="43"/>
      <c r="BL49" s="43"/>
      <c r="BM49" s="43"/>
      <c r="BN49" s="43"/>
      <c r="BO49" s="43"/>
      <c r="BP49" s="43"/>
      <c r="BQ49" s="43"/>
    </row>
    <row r="50" spans="1:69" s="36" customFormat="1" ht="12" customHeight="1" x14ac:dyDescent="0.2">
      <c r="A50" s="52">
        <f t="shared" si="2"/>
        <v>1</v>
      </c>
      <c r="B50" s="43" t="e">
        <f>B18*0.85+25</f>
        <v>#REF!</v>
      </c>
      <c r="C50" s="43" t="e">
        <f t="shared" ref="C50:BN50" si="13">C18*0.85+25</f>
        <v>#REF!</v>
      </c>
      <c r="D50" s="43" t="e">
        <f t="shared" si="13"/>
        <v>#REF!</v>
      </c>
      <c r="E50" s="43" t="e">
        <f t="shared" si="13"/>
        <v>#REF!</v>
      </c>
      <c r="F50" s="43" t="e">
        <f t="shared" si="13"/>
        <v>#REF!</v>
      </c>
      <c r="G50" s="43" t="e">
        <f t="shared" si="13"/>
        <v>#REF!</v>
      </c>
      <c r="H50" s="43" t="e">
        <f t="shared" si="13"/>
        <v>#REF!</v>
      </c>
      <c r="I50" s="43" t="e">
        <f t="shared" si="13"/>
        <v>#REF!</v>
      </c>
      <c r="J50" s="43" t="e">
        <f t="shared" si="13"/>
        <v>#REF!</v>
      </c>
      <c r="K50" s="43" t="e">
        <f t="shared" si="13"/>
        <v>#REF!</v>
      </c>
      <c r="L50" s="43" t="e">
        <f t="shared" si="13"/>
        <v>#REF!</v>
      </c>
      <c r="M50" s="43" t="e">
        <f t="shared" si="13"/>
        <v>#REF!</v>
      </c>
      <c r="N50" s="43" t="e">
        <f t="shared" si="13"/>
        <v>#REF!</v>
      </c>
      <c r="O50" s="43" t="e">
        <f t="shared" si="13"/>
        <v>#REF!</v>
      </c>
      <c r="P50" s="43" t="e">
        <f t="shared" si="13"/>
        <v>#REF!</v>
      </c>
      <c r="Q50" s="43" t="e">
        <f t="shared" si="13"/>
        <v>#REF!</v>
      </c>
      <c r="R50" s="43" t="e">
        <f t="shared" si="13"/>
        <v>#REF!</v>
      </c>
      <c r="S50" s="43" t="e">
        <f t="shared" si="13"/>
        <v>#REF!</v>
      </c>
      <c r="T50" s="43" t="e">
        <f t="shared" si="13"/>
        <v>#REF!</v>
      </c>
      <c r="U50" s="43" t="e">
        <f t="shared" si="13"/>
        <v>#REF!</v>
      </c>
      <c r="V50" s="43" t="e">
        <f t="shared" si="13"/>
        <v>#REF!</v>
      </c>
      <c r="W50" s="43" t="e">
        <f t="shared" si="13"/>
        <v>#REF!</v>
      </c>
      <c r="X50" s="43" t="e">
        <f t="shared" si="13"/>
        <v>#REF!</v>
      </c>
      <c r="Y50" s="43" t="e">
        <f t="shared" si="13"/>
        <v>#REF!</v>
      </c>
      <c r="Z50" s="43" t="e">
        <f t="shared" si="13"/>
        <v>#REF!</v>
      </c>
      <c r="AA50" s="43" t="e">
        <f t="shared" si="13"/>
        <v>#REF!</v>
      </c>
      <c r="AB50" s="43" t="e">
        <f t="shared" si="13"/>
        <v>#REF!</v>
      </c>
      <c r="AC50" s="43" t="e">
        <f t="shared" si="13"/>
        <v>#REF!</v>
      </c>
      <c r="AD50" s="43" t="e">
        <f t="shared" si="13"/>
        <v>#REF!</v>
      </c>
      <c r="AE50" s="43" t="e">
        <f t="shared" si="13"/>
        <v>#REF!</v>
      </c>
      <c r="AF50" s="43" t="e">
        <f t="shared" si="13"/>
        <v>#REF!</v>
      </c>
      <c r="AG50" s="43" t="e">
        <f t="shared" si="13"/>
        <v>#REF!</v>
      </c>
      <c r="AH50" s="43" t="e">
        <f t="shared" si="13"/>
        <v>#REF!</v>
      </c>
      <c r="AI50" s="43" t="e">
        <f t="shared" si="13"/>
        <v>#REF!</v>
      </c>
      <c r="AJ50" s="43" t="e">
        <f t="shared" si="13"/>
        <v>#REF!</v>
      </c>
      <c r="AK50" s="43" t="e">
        <f t="shared" si="13"/>
        <v>#REF!</v>
      </c>
      <c r="AL50" s="43" t="e">
        <f t="shared" si="13"/>
        <v>#REF!</v>
      </c>
      <c r="AM50" s="43" t="e">
        <f t="shared" si="13"/>
        <v>#REF!</v>
      </c>
      <c r="AN50" s="43" t="e">
        <f t="shared" si="13"/>
        <v>#REF!</v>
      </c>
      <c r="AO50" s="43" t="e">
        <f t="shared" si="13"/>
        <v>#REF!</v>
      </c>
      <c r="AP50" s="43" t="e">
        <f t="shared" si="13"/>
        <v>#REF!</v>
      </c>
      <c r="AQ50" s="43" t="e">
        <f t="shared" si="13"/>
        <v>#REF!</v>
      </c>
      <c r="AR50" s="43" t="e">
        <f t="shared" si="13"/>
        <v>#REF!</v>
      </c>
      <c r="AS50" s="43" t="e">
        <f t="shared" si="13"/>
        <v>#REF!</v>
      </c>
      <c r="AT50" s="43" t="e">
        <f t="shared" si="13"/>
        <v>#REF!</v>
      </c>
      <c r="AU50" s="43" t="e">
        <f t="shared" si="13"/>
        <v>#REF!</v>
      </c>
      <c r="AV50" s="43" t="e">
        <f t="shared" si="13"/>
        <v>#REF!</v>
      </c>
      <c r="AW50" s="43" t="e">
        <f t="shared" si="13"/>
        <v>#REF!</v>
      </c>
      <c r="AX50" s="43" t="e">
        <f t="shared" si="13"/>
        <v>#REF!</v>
      </c>
      <c r="AY50" s="43" t="e">
        <f t="shared" si="13"/>
        <v>#REF!</v>
      </c>
      <c r="AZ50" s="43" t="e">
        <f t="shared" si="13"/>
        <v>#REF!</v>
      </c>
      <c r="BA50" s="43" t="e">
        <f t="shared" si="13"/>
        <v>#REF!</v>
      </c>
      <c r="BB50" s="43" t="e">
        <f t="shared" si="13"/>
        <v>#REF!</v>
      </c>
      <c r="BC50" s="43" t="e">
        <f t="shared" si="13"/>
        <v>#REF!</v>
      </c>
      <c r="BD50" s="43" t="e">
        <f t="shared" si="13"/>
        <v>#REF!</v>
      </c>
      <c r="BE50" s="43" t="e">
        <f t="shared" si="13"/>
        <v>#REF!</v>
      </c>
      <c r="BF50" s="43" t="e">
        <f t="shared" si="13"/>
        <v>#REF!</v>
      </c>
      <c r="BG50" s="43" t="e">
        <f t="shared" si="13"/>
        <v>#REF!</v>
      </c>
      <c r="BH50" s="43" t="e">
        <f t="shared" si="13"/>
        <v>#REF!</v>
      </c>
      <c r="BI50" s="43" t="e">
        <f t="shared" si="13"/>
        <v>#REF!</v>
      </c>
      <c r="BJ50" s="43" t="e">
        <f t="shared" si="13"/>
        <v>#REF!</v>
      </c>
      <c r="BK50" s="43" t="e">
        <f t="shared" si="13"/>
        <v>#REF!</v>
      </c>
      <c r="BL50" s="43" t="e">
        <f t="shared" si="13"/>
        <v>#REF!</v>
      </c>
      <c r="BM50" s="43" t="e">
        <f t="shared" si="13"/>
        <v>#REF!</v>
      </c>
      <c r="BN50" s="43" t="e">
        <f t="shared" si="13"/>
        <v>#REF!</v>
      </c>
      <c r="BO50" s="43" t="e">
        <f>BO18*0.85+25</f>
        <v>#REF!</v>
      </c>
      <c r="BP50" s="43" t="e">
        <f>BP18*0.85+25</f>
        <v>#REF!</v>
      </c>
      <c r="BQ50" s="43" t="e">
        <f>BQ18*0.85+25</f>
        <v>#REF!</v>
      </c>
    </row>
    <row r="51" spans="1:69" s="36" customFormat="1" ht="12" customHeight="1" x14ac:dyDescent="0.2">
      <c r="A51" s="145" t="str">
        <f t="shared" si="2"/>
        <v xml:space="preserve">Улучшенные апартаменты с одной спальней / 1 Bedroom Superior Apartments </v>
      </c>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c r="BD51" s="43"/>
      <c r="BE51" s="43"/>
      <c r="BF51" s="43"/>
      <c r="BG51" s="43"/>
      <c r="BH51" s="43"/>
      <c r="BI51" s="43"/>
      <c r="BJ51" s="43"/>
      <c r="BK51" s="43"/>
      <c r="BL51" s="43"/>
      <c r="BM51" s="43"/>
      <c r="BN51" s="43"/>
      <c r="BO51" s="43"/>
      <c r="BP51" s="43"/>
      <c r="BQ51" s="43"/>
    </row>
    <row r="52" spans="1:69" s="36" customFormat="1" ht="12" customHeight="1" x14ac:dyDescent="0.2">
      <c r="A52" s="52">
        <f t="shared" si="2"/>
        <v>1</v>
      </c>
      <c r="B52" s="43" t="e">
        <f>B20*0.85+25</f>
        <v>#REF!</v>
      </c>
      <c r="C52" s="43" t="e">
        <f t="shared" ref="C52:BN52" si="14">C20*0.85+25</f>
        <v>#REF!</v>
      </c>
      <c r="D52" s="43" t="e">
        <f t="shared" si="14"/>
        <v>#REF!</v>
      </c>
      <c r="E52" s="43" t="e">
        <f t="shared" si="14"/>
        <v>#REF!</v>
      </c>
      <c r="F52" s="43" t="e">
        <f t="shared" si="14"/>
        <v>#REF!</v>
      </c>
      <c r="G52" s="43" t="e">
        <f t="shared" si="14"/>
        <v>#REF!</v>
      </c>
      <c r="H52" s="43" t="e">
        <f t="shared" si="14"/>
        <v>#REF!</v>
      </c>
      <c r="I52" s="43" t="e">
        <f t="shared" si="14"/>
        <v>#REF!</v>
      </c>
      <c r="J52" s="43" t="e">
        <f t="shared" si="14"/>
        <v>#REF!</v>
      </c>
      <c r="K52" s="43" t="e">
        <f t="shared" si="14"/>
        <v>#REF!</v>
      </c>
      <c r="L52" s="43" t="e">
        <f t="shared" si="14"/>
        <v>#REF!</v>
      </c>
      <c r="M52" s="43" t="e">
        <f t="shared" si="14"/>
        <v>#REF!</v>
      </c>
      <c r="N52" s="43" t="e">
        <f t="shared" si="14"/>
        <v>#REF!</v>
      </c>
      <c r="O52" s="43" t="e">
        <f t="shared" si="14"/>
        <v>#REF!</v>
      </c>
      <c r="P52" s="43" t="e">
        <f t="shared" si="14"/>
        <v>#REF!</v>
      </c>
      <c r="Q52" s="43" t="e">
        <f t="shared" si="14"/>
        <v>#REF!</v>
      </c>
      <c r="R52" s="43" t="e">
        <f t="shared" si="14"/>
        <v>#REF!</v>
      </c>
      <c r="S52" s="43" t="e">
        <f t="shared" si="14"/>
        <v>#REF!</v>
      </c>
      <c r="T52" s="43" t="e">
        <f t="shared" si="14"/>
        <v>#REF!</v>
      </c>
      <c r="U52" s="43" t="e">
        <f t="shared" si="14"/>
        <v>#REF!</v>
      </c>
      <c r="V52" s="43" t="e">
        <f t="shared" si="14"/>
        <v>#REF!</v>
      </c>
      <c r="W52" s="43" t="e">
        <f t="shared" si="14"/>
        <v>#REF!</v>
      </c>
      <c r="X52" s="43" t="e">
        <f t="shared" si="14"/>
        <v>#REF!</v>
      </c>
      <c r="Y52" s="43" t="e">
        <f t="shared" si="14"/>
        <v>#REF!</v>
      </c>
      <c r="Z52" s="43" t="e">
        <f t="shared" si="14"/>
        <v>#REF!</v>
      </c>
      <c r="AA52" s="43" t="e">
        <f t="shared" si="14"/>
        <v>#REF!</v>
      </c>
      <c r="AB52" s="43" t="e">
        <f t="shared" si="14"/>
        <v>#REF!</v>
      </c>
      <c r="AC52" s="43" t="e">
        <f t="shared" si="14"/>
        <v>#REF!</v>
      </c>
      <c r="AD52" s="43" t="e">
        <f t="shared" si="14"/>
        <v>#REF!</v>
      </c>
      <c r="AE52" s="43" t="e">
        <f t="shared" si="14"/>
        <v>#REF!</v>
      </c>
      <c r="AF52" s="43" t="e">
        <f t="shared" si="14"/>
        <v>#REF!</v>
      </c>
      <c r="AG52" s="43" t="e">
        <f t="shared" si="14"/>
        <v>#REF!</v>
      </c>
      <c r="AH52" s="43" t="e">
        <f t="shared" si="14"/>
        <v>#REF!</v>
      </c>
      <c r="AI52" s="43" t="e">
        <f t="shared" si="14"/>
        <v>#REF!</v>
      </c>
      <c r="AJ52" s="43" t="e">
        <f t="shared" si="14"/>
        <v>#REF!</v>
      </c>
      <c r="AK52" s="43" t="e">
        <f t="shared" si="14"/>
        <v>#REF!</v>
      </c>
      <c r="AL52" s="43" t="e">
        <f t="shared" si="14"/>
        <v>#REF!</v>
      </c>
      <c r="AM52" s="43" t="e">
        <f t="shared" si="14"/>
        <v>#REF!</v>
      </c>
      <c r="AN52" s="43" t="e">
        <f t="shared" si="14"/>
        <v>#REF!</v>
      </c>
      <c r="AO52" s="43" t="e">
        <f t="shared" si="14"/>
        <v>#REF!</v>
      </c>
      <c r="AP52" s="43" t="e">
        <f t="shared" si="14"/>
        <v>#REF!</v>
      </c>
      <c r="AQ52" s="43" t="e">
        <f t="shared" si="14"/>
        <v>#REF!</v>
      </c>
      <c r="AR52" s="43" t="e">
        <f t="shared" si="14"/>
        <v>#REF!</v>
      </c>
      <c r="AS52" s="43" t="e">
        <f t="shared" si="14"/>
        <v>#REF!</v>
      </c>
      <c r="AT52" s="43" t="e">
        <f t="shared" si="14"/>
        <v>#REF!</v>
      </c>
      <c r="AU52" s="43" t="e">
        <f t="shared" si="14"/>
        <v>#REF!</v>
      </c>
      <c r="AV52" s="43" t="e">
        <f t="shared" si="14"/>
        <v>#REF!</v>
      </c>
      <c r="AW52" s="43" t="e">
        <f t="shared" si="14"/>
        <v>#REF!</v>
      </c>
      <c r="AX52" s="43" t="e">
        <f t="shared" si="14"/>
        <v>#REF!</v>
      </c>
      <c r="AY52" s="43" t="e">
        <f t="shared" si="14"/>
        <v>#REF!</v>
      </c>
      <c r="AZ52" s="43" t="e">
        <f t="shared" si="14"/>
        <v>#REF!</v>
      </c>
      <c r="BA52" s="43" t="e">
        <f t="shared" si="14"/>
        <v>#REF!</v>
      </c>
      <c r="BB52" s="43" t="e">
        <f t="shared" si="14"/>
        <v>#REF!</v>
      </c>
      <c r="BC52" s="43" t="e">
        <f t="shared" si="14"/>
        <v>#REF!</v>
      </c>
      <c r="BD52" s="43" t="e">
        <f t="shared" si="14"/>
        <v>#REF!</v>
      </c>
      <c r="BE52" s="43" t="e">
        <f t="shared" si="14"/>
        <v>#REF!</v>
      </c>
      <c r="BF52" s="43" t="e">
        <f t="shared" si="14"/>
        <v>#REF!</v>
      </c>
      <c r="BG52" s="43" t="e">
        <f t="shared" si="14"/>
        <v>#REF!</v>
      </c>
      <c r="BH52" s="43" t="e">
        <f t="shared" si="14"/>
        <v>#REF!</v>
      </c>
      <c r="BI52" s="43" t="e">
        <f t="shared" si="14"/>
        <v>#REF!</v>
      </c>
      <c r="BJ52" s="43" t="e">
        <f t="shared" si="14"/>
        <v>#REF!</v>
      </c>
      <c r="BK52" s="43" t="e">
        <f t="shared" si="14"/>
        <v>#REF!</v>
      </c>
      <c r="BL52" s="43" t="e">
        <f t="shared" si="14"/>
        <v>#REF!</v>
      </c>
      <c r="BM52" s="43" t="e">
        <f t="shared" si="14"/>
        <v>#REF!</v>
      </c>
      <c r="BN52" s="43" t="e">
        <f t="shared" si="14"/>
        <v>#REF!</v>
      </c>
      <c r="BO52" s="43" t="e">
        <f>BO20*0.85+25</f>
        <v>#REF!</v>
      </c>
      <c r="BP52" s="43" t="e">
        <f>BP20*0.85+25</f>
        <v>#REF!</v>
      </c>
      <c r="BQ52" s="43" t="e">
        <f>BQ20*0.85+25</f>
        <v>#REF!</v>
      </c>
    </row>
    <row r="53" spans="1:69" s="36" customFormat="1" ht="12" customHeight="1" x14ac:dyDescent="0.2">
      <c r="A53" s="145" t="str">
        <f t="shared" si="2"/>
        <v xml:space="preserve">Апартаменты с двумя спальнями / 2 Bedroom Apartments </v>
      </c>
      <c r="B53" s="43"/>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43"/>
      <c r="BM53" s="43"/>
      <c r="BN53" s="43"/>
      <c r="BO53" s="43"/>
      <c r="BP53" s="43"/>
      <c r="BQ53" s="43"/>
    </row>
    <row r="54" spans="1:69" s="36" customFormat="1" ht="12" customHeight="1" x14ac:dyDescent="0.2">
      <c r="A54" s="52">
        <f t="shared" si="2"/>
        <v>1</v>
      </c>
      <c r="B54" s="43" t="e">
        <f>B22*0.85+25</f>
        <v>#REF!</v>
      </c>
      <c r="C54" s="43" t="e">
        <f t="shared" ref="C54:BN54" si="15">C22*0.85+25</f>
        <v>#REF!</v>
      </c>
      <c r="D54" s="43" t="e">
        <f t="shared" si="15"/>
        <v>#REF!</v>
      </c>
      <c r="E54" s="43" t="e">
        <f t="shared" si="15"/>
        <v>#REF!</v>
      </c>
      <c r="F54" s="43" t="e">
        <f t="shared" si="15"/>
        <v>#REF!</v>
      </c>
      <c r="G54" s="43" t="e">
        <f t="shared" si="15"/>
        <v>#REF!</v>
      </c>
      <c r="H54" s="43" t="e">
        <f t="shared" si="15"/>
        <v>#REF!</v>
      </c>
      <c r="I54" s="43" t="e">
        <f t="shared" si="15"/>
        <v>#REF!</v>
      </c>
      <c r="J54" s="43" t="e">
        <f t="shared" si="15"/>
        <v>#REF!</v>
      </c>
      <c r="K54" s="43" t="e">
        <f t="shared" si="15"/>
        <v>#REF!</v>
      </c>
      <c r="L54" s="43" t="e">
        <f t="shared" si="15"/>
        <v>#REF!</v>
      </c>
      <c r="M54" s="43" t="e">
        <f t="shared" si="15"/>
        <v>#REF!</v>
      </c>
      <c r="N54" s="43" t="e">
        <f t="shared" si="15"/>
        <v>#REF!</v>
      </c>
      <c r="O54" s="43" t="e">
        <f t="shared" si="15"/>
        <v>#REF!</v>
      </c>
      <c r="P54" s="43" t="e">
        <f t="shared" si="15"/>
        <v>#REF!</v>
      </c>
      <c r="Q54" s="43" t="e">
        <f t="shared" si="15"/>
        <v>#REF!</v>
      </c>
      <c r="R54" s="43" t="e">
        <f t="shared" si="15"/>
        <v>#REF!</v>
      </c>
      <c r="S54" s="43" t="e">
        <f t="shared" si="15"/>
        <v>#REF!</v>
      </c>
      <c r="T54" s="43" t="e">
        <f t="shared" si="15"/>
        <v>#REF!</v>
      </c>
      <c r="U54" s="43" t="e">
        <f t="shared" si="15"/>
        <v>#REF!</v>
      </c>
      <c r="V54" s="43" t="e">
        <f t="shared" si="15"/>
        <v>#REF!</v>
      </c>
      <c r="W54" s="43" t="e">
        <f t="shared" si="15"/>
        <v>#REF!</v>
      </c>
      <c r="X54" s="43" t="e">
        <f t="shared" si="15"/>
        <v>#REF!</v>
      </c>
      <c r="Y54" s="43" t="e">
        <f t="shared" si="15"/>
        <v>#REF!</v>
      </c>
      <c r="Z54" s="43" t="e">
        <f t="shared" si="15"/>
        <v>#REF!</v>
      </c>
      <c r="AA54" s="43" t="e">
        <f t="shared" si="15"/>
        <v>#REF!</v>
      </c>
      <c r="AB54" s="43" t="e">
        <f t="shared" si="15"/>
        <v>#REF!</v>
      </c>
      <c r="AC54" s="43" t="e">
        <f t="shared" si="15"/>
        <v>#REF!</v>
      </c>
      <c r="AD54" s="43" t="e">
        <f t="shared" si="15"/>
        <v>#REF!</v>
      </c>
      <c r="AE54" s="43" t="e">
        <f t="shared" si="15"/>
        <v>#REF!</v>
      </c>
      <c r="AF54" s="43" t="e">
        <f t="shared" si="15"/>
        <v>#REF!</v>
      </c>
      <c r="AG54" s="43" t="e">
        <f t="shared" si="15"/>
        <v>#REF!</v>
      </c>
      <c r="AH54" s="43" t="e">
        <f t="shared" si="15"/>
        <v>#REF!</v>
      </c>
      <c r="AI54" s="43" t="e">
        <f t="shared" si="15"/>
        <v>#REF!</v>
      </c>
      <c r="AJ54" s="43" t="e">
        <f t="shared" si="15"/>
        <v>#REF!</v>
      </c>
      <c r="AK54" s="43" t="e">
        <f t="shared" si="15"/>
        <v>#REF!</v>
      </c>
      <c r="AL54" s="43" t="e">
        <f t="shared" si="15"/>
        <v>#REF!</v>
      </c>
      <c r="AM54" s="43" t="e">
        <f t="shared" si="15"/>
        <v>#REF!</v>
      </c>
      <c r="AN54" s="43" t="e">
        <f t="shared" si="15"/>
        <v>#REF!</v>
      </c>
      <c r="AO54" s="43" t="e">
        <f t="shared" si="15"/>
        <v>#REF!</v>
      </c>
      <c r="AP54" s="43" t="e">
        <f t="shared" si="15"/>
        <v>#REF!</v>
      </c>
      <c r="AQ54" s="43" t="e">
        <f t="shared" si="15"/>
        <v>#REF!</v>
      </c>
      <c r="AR54" s="43" t="e">
        <f t="shared" si="15"/>
        <v>#REF!</v>
      </c>
      <c r="AS54" s="43" t="e">
        <f t="shared" si="15"/>
        <v>#REF!</v>
      </c>
      <c r="AT54" s="43" t="e">
        <f t="shared" si="15"/>
        <v>#REF!</v>
      </c>
      <c r="AU54" s="43" t="e">
        <f t="shared" si="15"/>
        <v>#REF!</v>
      </c>
      <c r="AV54" s="43" t="e">
        <f t="shared" si="15"/>
        <v>#REF!</v>
      </c>
      <c r="AW54" s="43" t="e">
        <f t="shared" si="15"/>
        <v>#REF!</v>
      </c>
      <c r="AX54" s="43" t="e">
        <f t="shared" si="15"/>
        <v>#REF!</v>
      </c>
      <c r="AY54" s="43" t="e">
        <f t="shared" si="15"/>
        <v>#REF!</v>
      </c>
      <c r="AZ54" s="43" t="e">
        <f t="shared" si="15"/>
        <v>#REF!</v>
      </c>
      <c r="BA54" s="43" t="e">
        <f t="shared" si="15"/>
        <v>#REF!</v>
      </c>
      <c r="BB54" s="43" t="e">
        <f t="shared" si="15"/>
        <v>#REF!</v>
      </c>
      <c r="BC54" s="43" t="e">
        <f t="shared" si="15"/>
        <v>#REF!</v>
      </c>
      <c r="BD54" s="43" t="e">
        <f t="shared" si="15"/>
        <v>#REF!</v>
      </c>
      <c r="BE54" s="43" t="e">
        <f t="shared" si="15"/>
        <v>#REF!</v>
      </c>
      <c r="BF54" s="43" t="e">
        <f t="shared" si="15"/>
        <v>#REF!</v>
      </c>
      <c r="BG54" s="43" t="e">
        <f t="shared" si="15"/>
        <v>#REF!</v>
      </c>
      <c r="BH54" s="43" t="e">
        <f t="shared" si="15"/>
        <v>#REF!</v>
      </c>
      <c r="BI54" s="43" t="e">
        <f t="shared" si="15"/>
        <v>#REF!</v>
      </c>
      <c r="BJ54" s="43" t="e">
        <f t="shared" si="15"/>
        <v>#REF!</v>
      </c>
      <c r="BK54" s="43" t="e">
        <f t="shared" si="15"/>
        <v>#REF!</v>
      </c>
      <c r="BL54" s="43" t="e">
        <f t="shared" si="15"/>
        <v>#REF!</v>
      </c>
      <c r="BM54" s="43" t="e">
        <f t="shared" si="15"/>
        <v>#REF!</v>
      </c>
      <c r="BN54" s="43" t="e">
        <f t="shared" si="15"/>
        <v>#REF!</v>
      </c>
      <c r="BO54" s="43" t="e">
        <f>BO22*0.85+25</f>
        <v>#REF!</v>
      </c>
      <c r="BP54" s="43" t="e">
        <f>BP22*0.85+25</f>
        <v>#REF!</v>
      </c>
      <c r="BQ54" s="43" t="e">
        <f>BQ22*0.85+25</f>
        <v>#REF!</v>
      </c>
    </row>
    <row r="55" spans="1:69" s="36" customFormat="1" ht="12" customHeight="1" x14ac:dyDescent="0.2">
      <c r="A55" s="145" t="str">
        <f t="shared" si="2"/>
        <v xml:space="preserve">Улучшенные апартаменты с двумя спальнями / 2 Bedroom Superior Apartments </v>
      </c>
      <c r="B55" s="43"/>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3"/>
      <c r="BD55" s="43"/>
      <c r="BE55" s="43"/>
      <c r="BF55" s="43"/>
      <c r="BG55" s="43"/>
      <c r="BH55" s="43"/>
      <c r="BI55" s="43"/>
      <c r="BJ55" s="43"/>
      <c r="BK55" s="43"/>
      <c r="BL55" s="43"/>
      <c r="BM55" s="43"/>
      <c r="BN55" s="43"/>
      <c r="BO55" s="43"/>
      <c r="BP55" s="43"/>
      <c r="BQ55" s="43"/>
    </row>
    <row r="56" spans="1:69" s="36" customFormat="1" ht="12" customHeight="1" x14ac:dyDescent="0.2">
      <c r="A56" s="52">
        <f t="shared" si="2"/>
        <v>1</v>
      </c>
      <c r="B56" s="43" t="e">
        <f>B24*0.85+25</f>
        <v>#REF!</v>
      </c>
      <c r="C56" s="43" t="e">
        <f t="shared" ref="C56:BN56" si="16">C24*0.85+25</f>
        <v>#REF!</v>
      </c>
      <c r="D56" s="43" t="e">
        <f t="shared" si="16"/>
        <v>#REF!</v>
      </c>
      <c r="E56" s="43" t="e">
        <f t="shared" si="16"/>
        <v>#REF!</v>
      </c>
      <c r="F56" s="43" t="e">
        <f t="shared" si="16"/>
        <v>#REF!</v>
      </c>
      <c r="G56" s="43" t="e">
        <f t="shared" si="16"/>
        <v>#REF!</v>
      </c>
      <c r="H56" s="43" t="e">
        <f t="shared" si="16"/>
        <v>#REF!</v>
      </c>
      <c r="I56" s="43" t="e">
        <f t="shared" si="16"/>
        <v>#REF!</v>
      </c>
      <c r="J56" s="43" t="e">
        <f t="shared" si="16"/>
        <v>#REF!</v>
      </c>
      <c r="K56" s="43" t="e">
        <f t="shared" si="16"/>
        <v>#REF!</v>
      </c>
      <c r="L56" s="43" t="e">
        <f t="shared" si="16"/>
        <v>#REF!</v>
      </c>
      <c r="M56" s="43" t="e">
        <f t="shared" si="16"/>
        <v>#REF!</v>
      </c>
      <c r="N56" s="43" t="e">
        <f t="shared" si="16"/>
        <v>#REF!</v>
      </c>
      <c r="O56" s="43" t="e">
        <f t="shared" si="16"/>
        <v>#REF!</v>
      </c>
      <c r="P56" s="43" t="e">
        <f t="shared" si="16"/>
        <v>#REF!</v>
      </c>
      <c r="Q56" s="43" t="e">
        <f t="shared" si="16"/>
        <v>#REF!</v>
      </c>
      <c r="R56" s="43" t="e">
        <f t="shared" si="16"/>
        <v>#REF!</v>
      </c>
      <c r="S56" s="43" t="e">
        <f t="shared" si="16"/>
        <v>#REF!</v>
      </c>
      <c r="T56" s="43" t="e">
        <f t="shared" si="16"/>
        <v>#REF!</v>
      </c>
      <c r="U56" s="43" t="e">
        <f t="shared" si="16"/>
        <v>#REF!</v>
      </c>
      <c r="V56" s="43" t="e">
        <f t="shared" si="16"/>
        <v>#REF!</v>
      </c>
      <c r="W56" s="43" t="e">
        <f t="shared" si="16"/>
        <v>#REF!</v>
      </c>
      <c r="X56" s="43" t="e">
        <f t="shared" si="16"/>
        <v>#REF!</v>
      </c>
      <c r="Y56" s="43" t="e">
        <f t="shared" si="16"/>
        <v>#REF!</v>
      </c>
      <c r="Z56" s="43" t="e">
        <f t="shared" si="16"/>
        <v>#REF!</v>
      </c>
      <c r="AA56" s="43" t="e">
        <f t="shared" si="16"/>
        <v>#REF!</v>
      </c>
      <c r="AB56" s="43" t="e">
        <f t="shared" si="16"/>
        <v>#REF!</v>
      </c>
      <c r="AC56" s="43" t="e">
        <f t="shared" si="16"/>
        <v>#REF!</v>
      </c>
      <c r="AD56" s="43" t="e">
        <f t="shared" si="16"/>
        <v>#REF!</v>
      </c>
      <c r="AE56" s="43" t="e">
        <f t="shared" si="16"/>
        <v>#REF!</v>
      </c>
      <c r="AF56" s="43" t="e">
        <f t="shared" si="16"/>
        <v>#REF!</v>
      </c>
      <c r="AG56" s="43" t="e">
        <f t="shared" si="16"/>
        <v>#REF!</v>
      </c>
      <c r="AH56" s="43" t="e">
        <f t="shared" si="16"/>
        <v>#REF!</v>
      </c>
      <c r="AI56" s="43" t="e">
        <f t="shared" si="16"/>
        <v>#REF!</v>
      </c>
      <c r="AJ56" s="43" t="e">
        <f t="shared" si="16"/>
        <v>#REF!</v>
      </c>
      <c r="AK56" s="43" t="e">
        <f t="shared" si="16"/>
        <v>#REF!</v>
      </c>
      <c r="AL56" s="43" t="e">
        <f t="shared" si="16"/>
        <v>#REF!</v>
      </c>
      <c r="AM56" s="43" t="e">
        <f t="shared" si="16"/>
        <v>#REF!</v>
      </c>
      <c r="AN56" s="43" t="e">
        <f t="shared" si="16"/>
        <v>#REF!</v>
      </c>
      <c r="AO56" s="43" t="e">
        <f t="shared" si="16"/>
        <v>#REF!</v>
      </c>
      <c r="AP56" s="43" t="e">
        <f t="shared" si="16"/>
        <v>#REF!</v>
      </c>
      <c r="AQ56" s="43" t="e">
        <f t="shared" si="16"/>
        <v>#REF!</v>
      </c>
      <c r="AR56" s="43" t="e">
        <f t="shared" si="16"/>
        <v>#REF!</v>
      </c>
      <c r="AS56" s="43" t="e">
        <f t="shared" si="16"/>
        <v>#REF!</v>
      </c>
      <c r="AT56" s="43" t="e">
        <f t="shared" si="16"/>
        <v>#REF!</v>
      </c>
      <c r="AU56" s="43" t="e">
        <f t="shared" si="16"/>
        <v>#REF!</v>
      </c>
      <c r="AV56" s="43" t="e">
        <f t="shared" si="16"/>
        <v>#REF!</v>
      </c>
      <c r="AW56" s="43" t="e">
        <f t="shared" si="16"/>
        <v>#REF!</v>
      </c>
      <c r="AX56" s="43" t="e">
        <f t="shared" si="16"/>
        <v>#REF!</v>
      </c>
      <c r="AY56" s="43" t="e">
        <f t="shared" si="16"/>
        <v>#REF!</v>
      </c>
      <c r="AZ56" s="43" t="e">
        <f t="shared" si="16"/>
        <v>#REF!</v>
      </c>
      <c r="BA56" s="43" t="e">
        <f t="shared" si="16"/>
        <v>#REF!</v>
      </c>
      <c r="BB56" s="43" t="e">
        <f t="shared" si="16"/>
        <v>#REF!</v>
      </c>
      <c r="BC56" s="43" t="e">
        <f t="shared" si="16"/>
        <v>#REF!</v>
      </c>
      <c r="BD56" s="43" t="e">
        <f t="shared" si="16"/>
        <v>#REF!</v>
      </c>
      <c r="BE56" s="43" t="e">
        <f t="shared" si="16"/>
        <v>#REF!</v>
      </c>
      <c r="BF56" s="43" t="e">
        <f t="shared" si="16"/>
        <v>#REF!</v>
      </c>
      <c r="BG56" s="43" t="e">
        <f t="shared" si="16"/>
        <v>#REF!</v>
      </c>
      <c r="BH56" s="43" t="e">
        <f t="shared" si="16"/>
        <v>#REF!</v>
      </c>
      <c r="BI56" s="43" t="e">
        <f t="shared" si="16"/>
        <v>#REF!</v>
      </c>
      <c r="BJ56" s="43" t="e">
        <f t="shared" si="16"/>
        <v>#REF!</v>
      </c>
      <c r="BK56" s="43" t="e">
        <f t="shared" si="16"/>
        <v>#REF!</v>
      </c>
      <c r="BL56" s="43" t="e">
        <f t="shared" si="16"/>
        <v>#REF!</v>
      </c>
      <c r="BM56" s="43" t="e">
        <f t="shared" si="16"/>
        <v>#REF!</v>
      </c>
      <c r="BN56" s="43" t="e">
        <f t="shared" si="16"/>
        <v>#REF!</v>
      </c>
      <c r="BO56" s="43" t="e">
        <f>BO24*0.85+25</f>
        <v>#REF!</v>
      </c>
      <c r="BP56" s="43" t="e">
        <f>BP24*0.85+25</f>
        <v>#REF!</v>
      </c>
      <c r="BQ56" s="43" t="e">
        <f>BQ24*0.85+25</f>
        <v>#REF!</v>
      </c>
    </row>
    <row r="57" spans="1:69" s="36" customFormat="1" ht="12" customHeight="1" x14ac:dyDescent="0.2">
      <c r="A57" s="145" t="str">
        <f t="shared" si="2"/>
        <v xml:space="preserve">Апартаменты с тремя спальнями / 3 Bedroom Apartments </v>
      </c>
      <c r="B57" s="43"/>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43"/>
      <c r="AR57" s="43"/>
      <c r="AS57" s="43"/>
      <c r="AT57" s="43"/>
      <c r="AU57" s="43"/>
      <c r="AV57" s="43"/>
      <c r="AW57" s="43"/>
      <c r="AX57" s="43"/>
      <c r="AY57" s="43"/>
      <c r="AZ57" s="43"/>
      <c r="BA57" s="43"/>
      <c r="BB57" s="43"/>
      <c r="BC57" s="43"/>
      <c r="BD57" s="43"/>
      <c r="BE57" s="43"/>
      <c r="BF57" s="43"/>
      <c r="BG57" s="43"/>
      <c r="BH57" s="43"/>
      <c r="BI57" s="43"/>
      <c r="BJ57" s="43"/>
      <c r="BK57" s="43"/>
      <c r="BL57" s="43"/>
      <c r="BM57" s="43"/>
      <c r="BN57" s="43"/>
      <c r="BO57" s="43"/>
      <c r="BP57" s="43"/>
      <c r="BQ57" s="43"/>
    </row>
    <row r="58" spans="1:69" s="36" customFormat="1" ht="12" customHeight="1" x14ac:dyDescent="0.2">
      <c r="A58" s="52">
        <f t="shared" si="2"/>
        <v>1</v>
      </c>
      <c r="B58" s="43" t="e">
        <f>B26*0.85+25</f>
        <v>#REF!</v>
      </c>
      <c r="C58" s="43" t="e">
        <f t="shared" ref="C58:BN58" si="17">C26*0.85+25</f>
        <v>#REF!</v>
      </c>
      <c r="D58" s="43" t="e">
        <f t="shared" si="17"/>
        <v>#REF!</v>
      </c>
      <c r="E58" s="43" t="e">
        <f t="shared" si="17"/>
        <v>#REF!</v>
      </c>
      <c r="F58" s="43" t="e">
        <f t="shared" si="17"/>
        <v>#REF!</v>
      </c>
      <c r="G58" s="43" t="e">
        <f t="shared" si="17"/>
        <v>#REF!</v>
      </c>
      <c r="H58" s="43" t="e">
        <f t="shared" si="17"/>
        <v>#REF!</v>
      </c>
      <c r="I58" s="43" t="e">
        <f t="shared" si="17"/>
        <v>#REF!</v>
      </c>
      <c r="J58" s="43" t="e">
        <f t="shared" si="17"/>
        <v>#REF!</v>
      </c>
      <c r="K58" s="43" t="e">
        <f t="shared" si="17"/>
        <v>#REF!</v>
      </c>
      <c r="L58" s="43" t="e">
        <f t="shared" si="17"/>
        <v>#REF!</v>
      </c>
      <c r="M58" s="43" t="e">
        <f t="shared" si="17"/>
        <v>#REF!</v>
      </c>
      <c r="N58" s="43" t="e">
        <f t="shared" si="17"/>
        <v>#REF!</v>
      </c>
      <c r="O58" s="43" t="e">
        <f t="shared" si="17"/>
        <v>#REF!</v>
      </c>
      <c r="P58" s="43" t="e">
        <f t="shared" si="17"/>
        <v>#REF!</v>
      </c>
      <c r="Q58" s="43" t="e">
        <f t="shared" si="17"/>
        <v>#REF!</v>
      </c>
      <c r="R58" s="43" t="e">
        <f t="shared" si="17"/>
        <v>#REF!</v>
      </c>
      <c r="S58" s="43" t="e">
        <f t="shared" si="17"/>
        <v>#REF!</v>
      </c>
      <c r="T58" s="43" t="e">
        <f t="shared" si="17"/>
        <v>#REF!</v>
      </c>
      <c r="U58" s="43" t="e">
        <f t="shared" si="17"/>
        <v>#REF!</v>
      </c>
      <c r="V58" s="43" t="e">
        <f t="shared" si="17"/>
        <v>#REF!</v>
      </c>
      <c r="W58" s="43" t="e">
        <f t="shared" si="17"/>
        <v>#REF!</v>
      </c>
      <c r="X58" s="43" t="e">
        <f t="shared" si="17"/>
        <v>#REF!</v>
      </c>
      <c r="Y58" s="43" t="e">
        <f t="shared" si="17"/>
        <v>#REF!</v>
      </c>
      <c r="Z58" s="43" t="e">
        <f t="shared" si="17"/>
        <v>#REF!</v>
      </c>
      <c r="AA58" s="43" t="e">
        <f t="shared" si="17"/>
        <v>#REF!</v>
      </c>
      <c r="AB58" s="43" t="e">
        <f t="shared" si="17"/>
        <v>#REF!</v>
      </c>
      <c r="AC58" s="43" t="e">
        <f t="shared" si="17"/>
        <v>#REF!</v>
      </c>
      <c r="AD58" s="43" t="e">
        <f t="shared" si="17"/>
        <v>#REF!</v>
      </c>
      <c r="AE58" s="43" t="e">
        <f t="shared" si="17"/>
        <v>#REF!</v>
      </c>
      <c r="AF58" s="43" t="e">
        <f t="shared" si="17"/>
        <v>#REF!</v>
      </c>
      <c r="AG58" s="43" t="e">
        <f t="shared" si="17"/>
        <v>#REF!</v>
      </c>
      <c r="AH58" s="43" t="e">
        <f t="shared" si="17"/>
        <v>#REF!</v>
      </c>
      <c r="AI58" s="43" t="e">
        <f t="shared" si="17"/>
        <v>#REF!</v>
      </c>
      <c r="AJ58" s="43" t="e">
        <f t="shared" si="17"/>
        <v>#REF!</v>
      </c>
      <c r="AK58" s="43" t="e">
        <f t="shared" si="17"/>
        <v>#REF!</v>
      </c>
      <c r="AL58" s="43" t="e">
        <f t="shared" si="17"/>
        <v>#REF!</v>
      </c>
      <c r="AM58" s="43" t="e">
        <f t="shared" si="17"/>
        <v>#REF!</v>
      </c>
      <c r="AN58" s="43" t="e">
        <f t="shared" si="17"/>
        <v>#REF!</v>
      </c>
      <c r="AO58" s="43" t="e">
        <f t="shared" si="17"/>
        <v>#REF!</v>
      </c>
      <c r="AP58" s="43" t="e">
        <f t="shared" si="17"/>
        <v>#REF!</v>
      </c>
      <c r="AQ58" s="43" t="e">
        <f t="shared" si="17"/>
        <v>#REF!</v>
      </c>
      <c r="AR58" s="43" t="e">
        <f t="shared" si="17"/>
        <v>#REF!</v>
      </c>
      <c r="AS58" s="43" t="e">
        <f t="shared" si="17"/>
        <v>#REF!</v>
      </c>
      <c r="AT58" s="43" t="e">
        <f t="shared" si="17"/>
        <v>#REF!</v>
      </c>
      <c r="AU58" s="43" t="e">
        <f t="shared" si="17"/>
        <v>#REF!</v>
      </c>
      <c r="AV58" s="43" t="e">
        <f t="shared" si="17"/>
        <v>#REF!</v>
      </c>
      <c r="AW58" s="43" t="e">
        <f t="shared" si="17"/>
        <v>#REF!</v>
      </c>
      <c r="AX58" s="43" t="e">
        <f t="shared" si="17"/>
        <v>#REF!</v>
      </c>
      <c r="AY58" s="43" t="e">
        <f t="shared" si="17"/>
        <v>#REF!</v>
      </c>
      <c r="AZ58" s="43" t="e">
        <f t="shared" si="17"/>
        <v>#REF!</v>
      </c>
      <c r="BA58" s="43" t="e">
        <f t="shared" si="17"/>
        <v>#REF!</v>
      </c>
      <c r="BB58" s="43" t="e">
        <f t="shared" si="17"/>
        <v>#REF!</v>
      </c>
      <c r="BC58" s="43" t="e">
        <f t="shared" si="17"/>
        <v>#REF!</v>
      </c>
      <c r="BD58" s="43" t="e">
        <f t="shared" si="17"/>
        <v>#REF!</v>
      </c>
      <c r="BE58" s="43" t="e">
        <f t="shared" si="17"/>
        <v>#REF!</v>
      </c>
      <c r="BF58" s="43" t="e">
        <f t="shared" si="17"/>
        <v>#REF!</v>
      </c>
      <c r="BG58" s="43" t="e">
        <f t="shared" si="17"/>
        <v>#REF!</v>
      </c>
      <c r="BH58" s="43" t="e">
        <f t="shared" si="17"/>
        <v>#REF!</v>
      </c>
      <c r="BI58" s="43" t="e">
        <f t="shared" si="17"/>
        <v>#REF!</v>
      </c>
      <c r="BJ58" s="43" t="e">
        <f t="shared" si="17"/>
        <v>#REF!</v>
      </c>
      <c r="BK58" s="43" t="e">
        <f t="shared" si="17"/>
        <v>#REF!</v>
      </c>
      <c r="BL58" s="43" t="e">
        <f t="shared" si="17"/>
        <v>#REF!</v>
      </c>
      <c r="BM58" s="43" t="e">
        <f t="shared" si="17"/>
        <v>#REF!</v>
      </c>
      <c r="BN58" s="43" t="e">
        <f t="shared" si="17"/>
        <v>#REF!</v>
      </c>
      <c r="BO58" s="43" t="e">
        <f>BO26*0.85+25</f>
        <v>#REF!</v>
      </c>
      <c r="BP58" s="43" t="e">
        <f>BP26*0.85+25</f>
        <v>#REF!</v>
      </c>
      <c r="BQ58" s="43" t="e">
        <f>BQ26*0.85+25</f>
        <v>#REF!</v>
      </c>
    </row>
    <row r="59" spans="1:69" s="36" customFormat="1" ht="12" customHeight="1" x14ac:dyDescent="0.2">
      <c r="A59" s="145" t="str">
        <f t="shared" si="2"/>
        <v xml:space="preserve">Апартаменты с четырьмя  спальнями / 4 Bedroom Apartments </v>
      </c>
      <c r="B59" s="43"/>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c r="AP59" s="43"/>
      <c r="AQ59" s="43"/>
      <c r="AR59" s="43"/>
      <c r="AS59" s="43"/>
      <c r="AT59" s="43"/>
      <c r="AU59" s="43"/>
      <c r="AV59" s="43"/>
      <c r="AW59" s="43"/>
      <c r="AX59" s="43"/>
      <c r="AY59" s="43"/>
      <c r="AZ59" s="43"/>
      <c r="BA59" s="43"/>
      <c r="BB59" s="43"/>
      <c r="BC59" s="43"/>
      <c r="BD59" s="43"/>
      <c r="BE59" s="43"/>
      <c r="BF59" s="43"/>
      <c r="BG59" s="43"/>
      <c r="BH59" s="43"/>
      <c r="BI59" s="43"/>
      <c r="BJ59" s="43"/>
      <c r="BK59" s="43"/>
      <c r="BL59" s="43"/>
      <c r="BM59" s="43"/>
      <c r="BN59" s="43"/>
      <c r="BO59" s="43"/>
      <c r="BP59" s="43"/>
      <c r="BQ59" s="43"/>
    </row>
    <row r="60" spans="1:69" s="36" customFormat="1" ht="12" customHeight="1" x14ac:dyDescent="0.2">
      <c r="A60" s="52" t="str">
        <f t="shared" si="2"/>
        <v>от 1 до 8</v>
      </c>
      <c r="B60" s="43" t="e">
        <f>B28*0.85+25</f>
        <v>#REF!</v>
      </c>
      <c r="C60" s="43" t="e">
        <f t="shared" ref="C60:BN60" si="18">C28*0.85+25</f>
        <v>#REF!</v>
      </c>
      <c r="D60" s="43" t="e">
        <f t="shared" si="18"/>
        <v>#REF!</v>
      </c>
      <c r="E60" s="43" t="e">
        <f t="shared" si="18"/>
        <v>#REF!</v>
      </c>
      <c r="F60" s="43" t="e">
        <f t="shared" si="18"/>
        <v>#REF!</v>
      </c>
      <c r="G60" s="43" t="e">
        <f t="shared" si="18"/>
        <v>#REF!</v>
      </c>
      <c r="H60" s="43" t="e">
        <f t="shared" si="18"/>
        <v>#REF!</v>
      </c>
      <c r="I60" s="43" t="e">
        <f t="shared" si="18"/>
        <v>#REF!</v>
      </c>
      <c r="J60" s="43" t="e">
        <f t="shared" si="18"/>
        <v>#REF!</v>
      </c>
      <c r="K60" s="43" t="e">
        <f t="shared" si="18"/>
        <v>#REF!</v>
      </c>
      <c r="L60" s="43" t="e">
        <f t="shared" si="18"/>
        <v>#REF!</v>
      </c>
      <c r="M60" s="43" t="e">
        <f t="shared" si="18"/>
        <v>#REF!</v>
      </c>
      <c r="N60" s="43" t="e">
        <f t="shared" si="18"/>
        <v>#REF!</v>
      </c>
      <c r="O60" s="43" t="e">
        <f t="shared" si="18"/>
        <v>#REF!</v>
      </c>
      <c r="P60" s="43" t="e">
        <f t="shared" si="18"/>
        <v>#REF!</v>
      </c>
      <c r="Q60" s="43" t="e">
        <f t="shared" si="18"/>
        <v>#REF!</v>
      </c>
      <c r="R60" s="43" t="e">
        <f t="shared" si="18"/>
        <v>#REF!</v>
      </c>
      <c r="S60" s="43" t="e">
        <f t="shared" si="18"/>
        <v>#REF!</v>
      </c>
      <c r="T60" s="43" t="e">
        <f t="shared" si="18"/>
        <v>#REF!</v>
      </c>
      <c r="U60" s="43" t="e">
        <f t="shared" si="18"/>
        <v>#REF!</v>
      </c>
      <c r="V60" s="43" t="e">
        <f t="shared" si="18"/>
        <v>#REF!</v>
      </c>
      <c r="W60" s="43" t="e">
        <f t="shared" si="18"/>
        <v>#REF!</v>
      </c>
      <c r="X60" s="43" t="e">
        <f t="shared" si="18"/>
        <v>#REF!</v>
      </c>
      <c r="Y60" s="43" t="e">
        <f t="shared" si="18"/>
        <v>#REF!</v>
      </c>
      <c r="Z60" s="43" t="e">
        <f t="shared" si="18"/>
        <v>#REF!</v>
      </c>
      <c r="AA60" s="43" t="e">
        <f t="shared" si="18"/>
        <v>#REF!</v>
      </c>
      <c r="AB60" s="43" t="e">
        <f t="shared" si="18"/>
        <v>#REF!</v>
      </c>
      <c r="AC60" s="43" t="e">
        <f t="shared" si="18"/>
        <v>#REF!</v>
      </c>
      <c r="AD60" s="43" t="e">
        <f t="shared" si="18"/>
        <v>#REF!</v>
      </c>
      <c r="AE60" s="43" t="e">
        <f t="shared" si="18"/>
        <v>#REF!</v>
      </c>
      <c r="AF60" s="43" t="e">
        <f t="shared" si="18"/>
        <v>#REF!</v>
      </c>
      <c r="AG60" s="43" t="e">
        <f t="shared" si="18"/>
        <v>#REF!</v>
      </c>
      <c r="AH60" s="43" t="e">
        <f t="shared" si="18"/>
        <v>#REF!</v>
      </c>
      <c r="AI60" s="43" t="e">
        <f t="shared" si="18"/>
        <v>#REF!</v>
      </c>
      <c r="AJ60" s="43" t="e">
        <f t="shared" si="18"/>
        <v>#REF!</v>
      </c>
      <c r="AK60" s="43" t="e">
        <f t="shared" si="18"/>
        <v>#REF!</v>
      </c>
      <c r="AL60" s="43" t="e">
        <f t="shared" si="18"/>
        <v>#REF!</v>
      </c>
      <c r="AM60" s="43" t="e">
        <f t="shared" si="18"/>
        <v>#REF!</v>
      </c>
      <c r="AN60" s="43" t="e">
        <f t="shared" si="18"/>
        <v>#REF!</v>
      </c>
      <c r="AO60" s="43" t="e">
        <f t="shared" si="18"/>
        <v>#REF!</v>
      </c>
      <c r="AP60" s="43" t="e">
        <f t="shared" si="18"/>
        <v>#REF!</v>
      </c>
      <c r="AQ60" s="43" t="e">
        <f t="shared" si="18"/>
        <v>#REF!</v>
      </c>
      <c r="AR60" s="43" t="e">
        <f t="shared" si="18"/>
        <v>#REF!</v>
      </c>
      <c r="AS60" s="43" t="e">
        <f t="shared" si="18"/>
        <v>#REF!</v>
      </c>
      <c r="AT60" s="43" t="e">
        <f t="shared" si="18"/>
        <v>#REF!</v>
      </c>
      <c r="AU60" s="43" t="e">
        <f t="shared" si="18"/>
        <v>#REF!</v>
      </c>
      <c r="AV60" s="43" t="e">
        <f t="shared" si="18"/>
        <v>#REF!</v>
      </c>
      <c r="AW60" s="43" t="e">
        <f t="shared" si="18"/>
        <v>#REF!</v>
      </c>
      <c r="AX60" s="43" t="e">
        <f t="shared" si="18"/>
        <v>#REF!</v>
      </c>
      <c r="AY60" s="43" t="e">
        <f t="shared" si="18"/>
        <v>#REF!</v>
      </c>
      <c r="AZ60" s="43" t="e">
        <f t="shared" si="18"/>
        <v>#REF!</v>
      </c>
      <c r="BA60" s="43" t="e">
        <f t="shared" si="18"/>
        <v>#REF!</v>
      </c>
      <c r="BB60" s="43" t="e">
        <f t="shared" si="18"/>
        <v>#REF!</v>
      </c>
      <c r="BC60" s="43" t="e">
        <f t="shared" si="18"/>
        <v>#REF!</v>
      </c>
      <c r="BD60" s="43" t="e">
        <f t="shared" si="18"/>
        <v>#REF!</v>
      </c>
      <c r="BE60" s="43" t="e">
        <f t="shared" si="18"/>
        <v>#REF!</v>
      </c>
      <c r="BF60" s="43" t="e">
        <f t="shared" si="18"/>
        <v>#REF!</v>
      </c>
      <c r="BG60" s="43" t="e">
        <f t="shared" si="18"/>
        <v>#REF!</v>
      </c>
      <c r="BH60" s="43" t="e">
        <f t="shared" si="18"/>
        <v>#REF!</v>
      </c>
      <c r="BI60" s="43" t="e">
        <f t="shared" si="18"/>
        <v>#REF!</v>
      </c>
      <c r="BJ60" s="43" t="e">
        <f t="shared" si="18"/>
        <v>#REF!</v>
      </c>
      <c r="BK60" s="43" t="e">
        <f t="shared" si="18"/>
        <v>#REF!</v>
      </c>
      <c r="BL60" s="43" t="e">
        <f t="shared" si="18"/>
        <v>#REF!</v>
      </c>
      <c r="BM60" s="43" t="e">
        <f t="shared" si="18"/>
        <v>#REF!</v>
      </c>
      <c r="BN60" s="43" t="e">
        <f t="shared" si="18"/>
        <v>#REF!</v>
      </c>
      <c r="BO60" s="43" t="e">
        <f>BO28*0.85+25</f>
        <v>#REF!</v>
      </c>
      <c r="BP60" s="43" t="e">
        <f>BP28*0.85+25</f>
        <v>#REF!</v>
      </c>
      <c r="BQ60" s="43" t="e">
        <f>BQ28*0.85+25</f>
        <v>#REF!</v>
      </c>
    </row>
    <row r="61" spans="1:69" s="36" customFormat="1" ht="12" customHeight="1" x14ac:dyDescent="0.2">
      <c r="A61" s="43" t="str">
        <f t="shared" si="2"/>
        <v>Президентский Люкс/ Presidential Suite</v>
      </c>
      <c r="B61" s="43"/>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3"/>
      <c r="BK61" s="43"/>
      <c r="BL61" s="43"/>
      <c r="BM61" s="43"/>
      <c r="BN61" s="43"/>
      <c r="BO61" s="43"/>
      <c r="BP61" s="43"/>
      <c r="BQ61" s="43"/>
    </row>
    <row r="62" spans="1:69" s="36" customFormat="1" ht="12" customHeight="1" x14ac:dyDescent="0.2">
      <c r="A62" s="52">
        <f t="shared" si="2"/>
        <v>1</v>
      </c>
      <c r="B62" s="43" t="e">
        <f>B30*0.85+25</f>
        <v>#REF!</v>
      </c>
      <c r="C62" s="43" t="e">
        <f t="shared" ref="C62:BN62" si="19">C30*0.85+25</f>
        <v>#REF!</v>
      </c>
      <c r="D62" s="43" t="e">
        <f t="shared" si="19"/>
        <v>#REF!</v>
      </c>
      <c r="E62" s="43" t="e">
        <f t="shared" si="19"/>
        <v>#REF!</v>
      </c>
      <c r="F62" s="43" t="e">
        <f t="shared" si="19"/>
        <v>#REF!</v>
      </c>
      <c r="G62" s="43" t="e">
        <f t="shared" si="19"/>
        <v>#REF!</v>
      </c>
      <c r="H62" s="43" t="e">
        <f t="shared" si="19"/>
        <v>#REF!</v>
      </c>
      <c r="I62" s="43" t="e">
        <f t="shared" si="19"/>
        <v>#REF!</v>
      </c>
      <c r="J62" s="43" t="e">
        <f t="shared" si="19"/>
        <v>#REF!</v>
      </c>
      <c r="K62" s="43" t="e">
        <f t="shared" si="19"/>
        <v>#REF!</v>
      </c>
      <c r="L62" s="43" t="e">
        <f t="shared" si="19"/>
        <v>#REF!</v>
      </c>
      <c r="M62" s="43" t="e">
        <f t="shared" si="19"/>
        <v>#REF!</v>
      </c>
      <c r="N62" s="43" t="e">
        <f t="shared" si="19"/>
        <v>#REF!</v>
      </c>
      <c r="O62" s="43" t="e">
        <f t="shared" si="19"/>
        <v>#REF!</v>
      </c>
      <c r="P62" s="43" t="e">
        <f t="shared" si="19"/>
        <v>#REF!</v>
      </c>
      <c r="Q62" s="43" t="e">
        <f t="shared" si="19"/>
        <v>#REF!</v>
      </c>
      <c r="R62" s="43" t="e">
        <f t="shared" si="19"/>
        <v>#REF!</v>
      </c>
      <c r="S62" s="43" t="e">
        <f t="shared" si="19"/>
        <v>#REF!</v>
      </c>
      <c r="T62" s="43" t="e">
        <f t="shared" si="19"/>
        <v>#REF!</v>
      </c>
      <c r="U62" s="43" t="e">
        <f t="shared" si="19"/>
        <v>#REF!</v>
      </c>
      <c r="V62" s="43" t="e">
        <f t="shared" si="19"/>
        <v>#REF!</v>
      </c>
      <c r="W62" s="43" t="e">
        <f t="shared" si="19"/>
        <v>#REF!</v>
      </c>
      <c r="X62" s="43" t="e">
        <f t="shared" si="19"/>
        <v>#REF!</v>
      </c>
      <c r="Y62" s="43" t="e">
        <f t="shared" si="19"/>
        <v>#REF!</v>
      </c>
      <c r="Z62" s="43" t="e">
        <f t="shared" si="19"/>
        <v>#REF!</v>
      </c>
      <c r="AA62" s="43" t="e">
        <f t="shared" si="19"/>
        <v>#REF!</v>
      </c>
      <c r="AB62" s="43" t="e">
        <f t="shared" si="19"/>
        <v>#REF!</v>
      </c>
      <c r="AC62" s="43" t="e">
        <f t="shared" si="19"/>
        <v>#REF!</v>
      </c>
      <c r="AD62" s="43" t="e">
        <f t="shared" si="19"/>
        <v>#REF!</v>
      </c>
      <c r="AE62" s="43" t="e">
        <f t="shared" si="19"/>
        <v>#REF!</v>
      </c>
      <c r="AF62" s="43" t="e">
        <f t="shared" si="19"/>
        <v>#REF!</v>
      </c>
      <c r="AG62" s="43" t="e">
        <f t="shared" si="19"/>
        <v>#REF!</v>
      </c>
      <c r="AH62" s="43" t="e">
        <f t="shared" si="19"/>
        <v>#REF!</v>
      </c>
      <c r="AI62" s="43" t="e">
        <f t="shared" si="19"/>
        <v>#REF!</v>
      </c>
      <c r="AJ62" s="43" t="e">
        <f t="shared" si="19"/>
        <v>#REF!</v>
      </c>
      <c r="AK62" s="43" t="e">
        <f t="shared" si="19"/>
        <v>#REF!</v>
      </c>
      <c r="AL62" s="43" t="e">
        <f t="shared" si="19"/>
        <v>#REF!</v>
      </c>
      <c r="AM62" s="43" t="e">
        <f t="shared" si="19"/>
        <v>#REF!</v>
      </c>
      <c r="AN62" s="43" t="e">
        <f t="shared" si="19"/>
        <v>#REF!</v>
      </c>
      <c r="AO62" s="43" t="e">
        <f t="shared" si="19"/>
        <v>#REF!</v>
      </c>
      <c r="AP62" s="43" t="e">
        <f t="shared" si="19"/>
        <v>#REF!</v>
      </c>
      <c r="AQ62" s="43" t="e">
        <f t="shared" si="19"/>
        <v>#REF!</v>
      </c>
      <c r="AR62" s="43" t="e">
        <f t="shared" si="19"/>
        <v>#REF!</v>
      </c>
      <c r="AS62" s="43" t="e">
        <f t="shared" si="19"/>
        <v>#REF!</v>
      </c>
      <c r="AT62" s="43" t="e">
        <f t="shared" si="19"/>
        <v>#REF!</v>
      </c>
      <c r="AU62" s="43" t="e">
        <f t="shared" si="19"/>
        <v>#REF!</v>
      </c>
      <c r="AV62" s="43" t="e">
        <f t="shared" si="19"/>
        <v>#REF!</v>
      </c>
      <c r="AW62" s="43" t="e">
        <f t="shared" si="19"/>
        <v>#REF!</v>
      </c>
      <c r="AX62" s="43" t="e">
        <f t="shared" si="19"/>
        <v>#REF!</v>
      </c>
      <c r="AY62" s="43" t="e">
        <f t="shared" si="19"/>
        <v>#REF!</v>
      </c>
      <c r="AZ62" s="43" t="e">
        <f t="shared" si="19"/>
        <v>#REF!</v>
      </c>
      <c r="BA62" s="43" t="e">
        <f t="shared" si="19"/>
        <v>#REF!</v>
      </c>
      <c r="BB62" s="43" t="e">
        <f t="shared" si="19"/>
        <v>#REF!</v>
      </c>
      <c r="BC62" s="43" t="e">
        <f t="shared" si="19"/>
        <v>#REF!</v>
      </c>
      <c r="BD62" s="43" t="e">
        <f t="shared" si="19"/>
        <v>#REF!</v>
      </c>
      <c r="BE62" s="43" t="e">
        <f t="shared" si="19"/>
        <v>#REF!</v>
      </c>
      <c r="BF62" s="43" t="e">
        <f t="shared" si="19"/>
        <v>#REF!</v>
      </c>
      <c r="BG62" s="43" t="e">
        <f t="shared" si="19"/>
        <v>#REF!</v>
      </c>
      <c r="BH62" s="43" t="e">
        <f t="shared" si="19"/>
        <v>#REF!</v>
      </c>
      <c r="BI62" s="43" t="e">
        <f t="shared" si="19"/>
        <v>#REF!</v>
      </c>
      <c r="BJ62" s="43" t="e">
        <f t="shared" si="19"/>
        <v>#REF!</v>
      </c>
      <c r="BK62" s="43" t="e">
        <f t="shared" si="19"/>
        <v>#REF!</v>
      </c>
      <c r="BL62" s="43" t="e">
        <f t="shared" si="19"/>
        <v>#REF!</v>
      </c>
      <c r="BM62" s="43" t="e">
        <f t="shared" si="19"/>
        <v>#REF!</v>
      </c>
      <c r="BN62" s="43" t="e">
        <f t="shared" si="19"/>
        <v>#REF!</v>
      </c>
      <c r="BO62" s="43" t="e">
        <f>BO30*0.85+25</f>
        <v>#REF!</v>
      </c>
      <c r="BP62" s="43" t="e">
        <f>BP30*0.85+25</f>
        <v>#REF!</v>
      </c>
      <c r="BQ62" s="43" t="e">
        <f>BQ30*0.85+25</f>
        <v>#REF!</v>
      </c>
    </row>
    <row r="63" spans="1:69" s="36" customFormat="1" ht="12" customHeight="1" x14ac:dyDescent="0.2">
      <c r="A63" s="145" t="str">
        <f t="shared" si="2"/>
        <v>Пентхаус с тремя спальнями / Penthouse 3 bedrooms</v>
      </c>
      <c r="B63" s="43"/>
      <c r="C63" s="43"/>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43"/>
      <c r="AS63" s="43"/>
      <c r="AT63" s="43"/>
      <c r="AU63" s="43"/>
      <c r="AV63" s="43"/>
      <c r="AW63" s="43"/>
      <c r="AX63" s="43"/>
      <c r="AY63" s="43"/>
      <c r="AZ63" s="43"/>
      <c r="BA63" s="43"/>
      <c r="BB63" s="43"/>
      <c r="BC63" s="43"/>
      <c r="BD63" s="43"/>
      <c r="BE63" s="43"/>
      <c r="BF63" s="43"/>
      <c r="BG63" s="43"/>
      <c r="BH63" s="43"/>
      <c r="BI63" s="43"/>
      <c r="BJ63" s="43"/>
      <c r="BK63" s="43"/>
      <c r="BL63" s="43"/>
      <c r="BM63" s="43"/>
      <c r="BN63" s="43"/>
      <c r="BO63" s="43"/>
      <c r="BP63" s="43"/>
      <c r="BQ63" s="43"/>
    </row>
    <row r="64" spans="1:69" s="36" customFormat="1" ht="12" customHeight="1" x14ac:dyDescent="0.2">
      <c r="A64" s="52">
        <f t="shared" si="2"/>
        <v>1</v>
      </c>
      <c r="B64" s="43" t="e">
        <f>B32*0.85+25</f>
        <v>#REF!</v>
      </c>
      <c r="C64" s="43" t="e">
        <f t="shared" ref="C64:BN64" si="20">C32*0.85+25</f>
        <v>#REF!</v>
      </c>
      <c r="D64" s="43" t="e">
        <f t="shared" si="20"/>
        <v>#REF!</v>
      </c>
      <c r="E64" s="43" t="e">
        <f t="shared" si="20"/>
        <v>#REF!</v>
      </c>
      <c r="F64" s="43" t="e">
        <f t="shared" si="20"/>
        <v>#REF!</v>
      </c>
      <c r="G64" s="43" t="e">
        <f t="shared" si="20"/>
        <v>#REF!</v>
      </c>
      <c r="H64" s="43" t="e">
        <f t="shared" si="20"/>
        <v>#REF!</v>
      </c>
      <c r="I64" s="43" t="e">
        <f t="shared" si="20"/>
        <v>#REF!</v>
      </c>
      <c r="J64" s="43" t="e">
        <f t="shared" si="20"/>
        <v>#REF!</v>
      </c>
      <c r="K64" s="43" t="e">
        <f t="shared" si="20"/>
        <v>#REF!</v>
      </c>
      <c r="L64" s="43" t="e">
        <f t="shared" si="20"/>
        <v>#REF!</v>
      </c>
      <c r="M64" s="43" t="e">
        <f t="shared" si="20"/>
        <v>#REF!</v>
      </c>
      <c r="N64" s="43" t="e">
        <f t="shared" si="20"/>
        <v>#REF!</v>
      </c>
      <c r="O64" s="43" t="e">
        <f t="shared" si="20"/>
        <v>#REF!</v>
      </c>
      <c r="P64" s="43" t="e">
        <f t="shared" si="20"/>
        <v>#REF!</v>
      </c>
      <c r="Q64" s="43" t="e">
        <f t="shared" si="20"/>
        <v>#REF!</v>
      </c>
      <c r="R64" s="43" t="e">
        <f t="shared" si="20"/>
        <v>#REF!</v>
      </c>
      <c r="S64" s="43" t="e">
        <f t="shared" si="20"/>
        <v>#REF!</v>
      </c>
      <c r="T64" s="43" t="e">
        <f t="shared" si="20"/>
        <v>#REF!</v>
      </c>
      <c r="U64" s="43" t="e">
        <f t="shared" si="20"/>
        <v>#REF!</v>
      </c>
      <c r="V64" s="43" t="e">
        <f t="shared" si="20"/>
        <v>#REF!</v>
      </c>
      <c r="W64" s="43" t="e">
        <f t="shared" si="20"/>
        <v>#REF!</v>
      </c>
      <c r="X64" s="43" t="e">
        <f t="shared" si="20"/>
        <v>#REF!</v>
      </c>
      <c r="Y64" s="43" t="e">
        <f t="shared" si="20"/>
        <v>#REF!</v>
      </c>
      <c r="Z64" s="43" t="e">
        <f t="shared" si="20"/>
        <v>#REF!</v>
      </c>
      <c r="AA64" s="43" t="e">
        <f t="shared" si="20"/>
        <v>#REF!</v>
      </c>
      <c r="AB64" s="43" t="e">
        <f t="shared" si="20"/>
        <v>#REF!</v>
      </c>
      <c r="AC64" s="43" t="e">
        <f t="shared" si="20"/>
        <v>#REF!</v>
      </c>
      <c r="AD64" s="43" t="e">
        <f t="shared" si="20"/>
        <v>#REF!</v>
      </c>
      <c r="AE64" s="43" t="e">
        <f t="shared" si="20"/>
        <v>#REF!</v>
      </c>
      <c r="AF64" s="43" t="e">
        <f t="shared" si="20"/>
        <v>#REF!</v>
      </c>
      <c r="AG64" s="43" t="e">
        <f t="shared" si="20"/>
        <v>#REF!</v>
      </c>
      <c r="AH64" s="43" t="e">
        <f t="shared" si="20"/>
        <v>#REF!</v>
      </c>
      <c r="AI64" s="43" t="e">
        <f t="shared" si="20"/>
        <v>#REF!</v>
      </c>
      <c r="AJ64" s="43" t="e">
        <f t="shared" si="20"/>
        <v>#REF!</v>
      </c>
      <c r="AK64" s="43" t="e">
        <f t="shared" si="20"/>
        <v>#REF!</v>
      </c>
      <c r="AL64" s="43" t="e">
        <f t="shared" si="20"/>
        <v>#REF!</v>
      </c>
      <c r="AM64" s="43" t="e">
        <f t="shared" si="20"/>
        <v>#REF!</v>
      </c>
      <c r="AN64" s="43" t="e">
        <f t="shared" si="20"/>
        <v>#REF!</v>
      </c>
      <c r="AO64" s="43" t="e">
        <f t="shared" si="20"/>
        <v>#REF!</v>
      </c>
      <c r="AP64" s="43" t="e">
        <f t="shared" si="20"/>
        <v>#REF!</v>
      </c>
      <c r="AQ64" s="43" t="e">
        <f t="shared" si="20"/>
        <v>#REF!</v>
      </c>
      <c r="AR64" s="43" t="e">
        <f t="shared" si="20"/>
        <v>#REF!</v>
      </c>
      <c r="AS64" s="43" t="e">
        <f t="shared" si="20"/>
        <v>#REF!</v>
      </c>
      <c r="AT64" s="43" t="e">
        <f t="shared" si="20"/>
        <v>#REF!</v>
      </c>
      <c r="AU64" s="43" t="e">
        <f t="shared" si="20"/>
        <v>#REF!</v>
      </c>
      <c r="AV64" s="43" t="e">
        <f t="shared" si="20"/>
        <v>#REF!</v>
      </c>
      <c r="AW64" s="43" t="e">
        <f t="shared" si="20"/>
        <v>#REF!</v>
      </c>
      <c r="AX64" s="43" t="e">
        <f t="shared" si="20"/>
        <v>#REF!</v>
      </c>
      <c r="AY64" s="43" t="e">
        <f t="shared" si="20"/>
        <v>#REF!</v>
      </c>
      <c r="AZ64" s="43" t="e">
        <f t="shared" si="20"/>
        <v>#REF!</v>
      </c>
      <c r="BA64" s="43" t="e">
        <f t="shared" si="20"/>
        <v>#REF!</v>
      </c>
      <c r="BB64" s="43" t="e">
        <f t="shared" si="20"/>
        <v>#REF!</v>
      </c>
      <c r="BC64" s="43" t="e">
        <f t="shared" si="20"/>
        <v>#REF!</v>
      </c>
      <c r="BD64" s="43" t="e">
        <f t="shared" si="20"/>
        <v>#REF!</v>
      </c>
      <c r="BE64" s="43" t="e">
        <f t="shared" si="20"/>
        <v>#REF!</v>
      </c>
      <c r="BF64" s="43" t="e">
        <f t="shared" si="20"/>
        <v>#REF!</v>
      </c>
      <c r="BG64" s="43" t="e">
        <f t="shared" si="20"/>
        <v>#REF!</v>
      </c>
      <c r="BH64" s="43" t="e">
        <f t="shared" si="20"/>
        <v>#REF!</v>
      </c>
      <c r="BI64" s="43" t="e">
        <f t="shared" si="20"/>
        <v>#REF!</v>
      </c>
      <c r="BJ64" s="43" t="e">
        <f t="shared" si="20"/>
        <v>#REF!</v>
      </c>
      <c r="BK64" s="43" t="e">
        <f t="shared" si="20"/>
        <v>#REF!</v>
      </c>
      <c r="BL64" s="43" t="e">
        <f t="shared" si="20"/>
        <v>#REF!</v>
      </c>
      <c r="BM64" s="43" t="e">
        <f t="shared" si="20"/>
        <v>#REF!</v>
      </c>
      <c r="BN64" s="43" t="e">
        <f t="shared" si="20"/>
        <v>#REF!</v>
      </c>
      <c r="BO64" s="43" t="e">
        <f>BO32*0.85+25</f>
        <v>#REF!</v>
      </c>
      <c r="BP64" s="43" t="e">
        <f>BP32*0.85+25</f>
        <v>#REF!</v>
      </c>
      <c r="BQ64" s="43" t="e">
        <f>BQ32*0.85+25</f>
        <v>#REF!</v>
      </c>
    </row>
    <row r="65" spans="1:1" s="36" customFormat="1" ht="12" customHeight="1" x14ac:dyDescent="0.2">
      <c r="A65" s="89"/>
    </row>
    <row r="66" spans="1:1" s="36" customFormat="1" ht="12" customHeight="1" x14ac:dyDescent="0.2">
      <c r="A66" s="340" t="s">
        <v>172</v>
      </c>
    </row>
    <row r="67" spans="1:1" s="36" customFormat="1" ht="12" customHeight="1" x14ac:dyDescent="0.2">
      <c r="A67" s="340"/>
    </row>
    <row r="68" spans="1:1" s="36" customFormat="1" ht="12" customHeight="1" x14ac:dyDescent="0.2"/>
    <row r="69" spans="1:1" s="6" customFormat="1" ht="12.75" customHeight="1" x14ac:dyDescent="0.2">
      <c r="A69" s="171" t="s">
        <v>74</v>
      </c>
    </row>
    <row r="70" spans="1:1" s="6" customFormat="1" ht="12.75" customHeight="1" x14ac:dyDescent="0.2">
      <c r="A70" s="172" t="s">
        <v>75</v>
      </c>
    </row>
    <row r="71" spans="1:1" s="6" customFormat="1" ht="12.75" customHeight="1" x14ac:dyDescent="0.2">
      <c r="A71" s="173" t="s">
        <v>76</v>
      </c>
    </row>
    <row r="72" spans="1:1" s="6" customFormat="1" ht="12.75" customHeight="1" x14ac:dyDescent="0.2">
      <c r="A72" s="173" t="s">
        <v>77</v>
      </c>
    </row>
    <row r="73" spans="1:1" s="6" customFormat="1" ht="12.75" customHeight="1" x14ac:dyDescent="0.2">
      <c r="A73" s="175" t="s">
        <v>78</v>
      </c>
    </row>
    <row r="74" spans="1:1" s="6" customFormat="1" ht="22.5" customHeight="1" x14ac:dyDescent="0.2">
      <c r="A74" s="175" t="s">
        <v>79</v>
      </c>
    </row>
    <row r="75" spans="1:1" s="6" customFormat="1" ht="20.25" customHeight="1" x14ac:dyDescent="0.2">
      <c r="A75" s="175" t="s">
        <v>187</v>
      </c>
    </row>
    <row r="76" spans="1:1" x14ac:dyDescent="0.2">
      <c r="A76" s="33"/>
    </row>
    <row r="77" spans="1:1" x14ac:dyDescent="0.2">
      <c r="A77" s="95" t="s">
        <v>81</v>
      </c>
    </row>
    <row r="78" spans="1:1" ht="88.5" customHeight="1" x14ac:dyDescent="0.2">
      <c r="A78" s="185" t="s">
        <v>198</v>
      </c>
    </row>
  </sheetData>
  <mergeCells count="1">
    <mergeCell ref="A66:A67"/>
  </mergeCells>
  <pageMargins left="0.75" right="0.75" top="1" bottom="1" header="0.5" footer="0.5"/>
  <pageSetup paperSize="9" orientation="portrait" horizontalDpi="4294967295" verticalDpi="4294967295"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N76"/>
  <sheetViews>
    <sheetView showGridLines="0" zoomScaleNormal="100" workbookViewId="0">
      <pane xSplit="1" ySplit="4" topLeftCell="BX31" activePane="bottomRight" state="frozen"/>
      <selection pane="topRight" activeCell="B1" sqref="B1"/>
      <selection pane="bottomLeft" activeCell="A5" sqref="A5"/>
      <selection pane="bottomRight" activeCell="AX24" sqref="AX24:CN58"/>
    </sheetView>
  </sheetViews>
  <sheetFormatPr defaultColWidth="9.7109375" defaultRowHeight="12.75" x14ac:dyDescent="0.2"/>
  <cols>
    <col min="1" max="1" width="36.42578125" style="1" customWidth="1"/>
    <col min="2" max="2" width="9.7109375" style="32"/>
    <col min="3" max="5" width="9.7109375" style="1"/>
    <col min="6" max="6" width="9.7109375" style="32"/>
    <col min="7" max="8" width="9.7109375" style="1"/>
    <col min="9" max="9" width="9.7109375" style="32"/>
    <col min="10" max="40" width="9.7109375" style="1"/>
    <col min="41" max="41" width="9.7109375" style="32"/>
    <col min="42" max="16384" width="9.7109375" style="1"/>
  </cols>
  <sheetData>
    <row r="1" spans="1:92" ht="24.75" customHeight="1" x14ac:dyDescent="0.2">
      <c r="A1" s="180" t="s">
        <v>61</v>
      </c>
    </row>
    <row r="2" spans="1:92" x14ac:dyDescent="0.2">
      <c r="A2" s="11" t="s">
        <v>145</v>
      </c>
    </row>
    <row r="3" spans="1:92" s="2" customFormat="1" ht="22.5" customHeight="1" x14ac:dyDescent="0.2">
      <c r="A3" s="64" t="s">
        <v>62</v>
      </c>
      <c r="B3" s="108">
        <f>'BAR BB| Open rates'!B3</f>
        <v>46017</v>
      </c>
      <c r="C3" s="108">
        <f>'BAR BB| Open rates'!C3</f>
        <v>46018</v>
      </c>
      <c r="D3" s="108">
        <f>'BAR BB| Open rates'!D3</f>
        <v>46019</v>
      </c>
      <c r="E3" s="108">
        <f>'BAR BB| Open rates'!E3</f>
        <v>46020</v>
      </c>
      <c r="F3" s="108">
        <f>'BAR BB| Open rates'!F3</f>
        <v>46021</v>
      </c>
      <c r="G3" s="108">
        <f>'BAR BB| Open rates'!G3</f>
        <v>46022</v>
      </c>
      <c r="H3" s="108">
        <f>'BAR BB| Open rates'!H3</f>
        <v>46023</v>
      </c>
      <c r="I3" s="108">
        <f>'BAR BB| Open rates'!I3</f>
        <v>46024</v>
      </c>
      <c r="J3" s="108">
        <f>'BAR BB| Open rates'!J3</f>
        <v>46027</v>
      </c>
      <c r="K3" s="108">
        <f>'BAR BB| Open rates'!K3</f>
        <v>46028</v>
      </c>
      <c r="L3" s="108">
        <f>'BAR BB| Open rates'!L3</f>
        <v>46030</v>
      </c>
      <c r="M3" s="108">
        <f>'BAR BB| Open rates'!M3</f>
        <v>46031</v>
      </c>
      <c r="N3" s="108">
        <f>'BAR BB| Open rates'!N3</f>
        <v>46032</v>
      </c>
      <c r="O3" s="108">
        <f>'BAR BB| Open rates'!O3</f>
        <v>46033</v>
      </c>
      <c r="P3" s="108">
        <f>'BAR BB| Open rates'!P3</f>
        <v>46034</v>
      </c>
      <c r="Q3" s="108">
        <f>'BAR BB| Open rates'!Q3</f>
        <v>46038</v>
      </c>
      <c r="R3" s="108">
        <f>'BAR BB| Open rates'!R3</f>
        <v>45675</v>
      </c>
      <c r="S3" s="108">
        <f>'BAR BB| Open rates'!S3</f>
        <v>46041</v>
      </c>
      <c r="T3" s="108">
        <f>'BAR BB| Open rates'!T3</f>
        <v>46045</v>
      </c>
      <c r="U3" s="108">
        <f>'BAR BB| Open rates'!U3</f>
        <v>46047</v>
      </c>
      <c r="V3" s="108">
        <f>'BAR BB| Open rates'!V3</f>
        <v>46049</v>
      </c>
      <c r="W3" s="108">
        <f>'BAR BB| Open rates'!W3</f>
        <v>46052</v>
      </c>
      <c r="X3" s="108">
        <f>'BAR BB| Open rates'!X3</f>
        <v>46054</v>
      </c>
      <c r="Y3" s="108">
        <f>'BAR BB| Open rates'!Y3</f>
        <v>46056</v>
      </c>
      <c r="Z3" s="108">
        <f>'BAR BB| Open rates'!Z3</f>
        <v>46058</v>
      </c>
      <c r="AA3" s="108">
        <f>'BAR BB| Open rates'!AA3</f>
        <v>46059</v>
      </c>
      <c r="AB3" s="108">
        <f>'BAR BB| Open rates'!AB3</f>
        <v>46061</v>
      </c>
      <c r="AC3" s="108">
        <f>'BAR BB| Open rates'!AC3</f>
        <v>46066</v>
      </c>
      <c r="AD3" s="108">
        <f>'BAR BB| Open rates'!AD3</f>
        <v>46068</v>
      </c>
      <c r="AE3" s="108">
        <f>'BAR BB| Open rates'!AE3</f>
        <v>46072</v>
      </c>
      <c r="AF3" s="108">
        <f>'BAR BB| Open rates'!AF3</f>
        <v>46077</v>
      </c>
      <c r="AG3" s="108">
        <f>'BAR BB| Open rates'!AG3</f>
        <v>46078</v>
      </c>
      <c r="AH3" s="108">
        <f>'BAR BB| Open rates'!AH3</f>
        <v>46082</v>
      </c>
      <c r="AI3" s="108">
        <f>'BAR BB| Open rates'!AI3</f>
        <v>46083</v>
      </c>
      <c r="AJ3" s="108">
        <f>'BAR BB| Open rates'!AJ3</f>
        <v>46087</v>
      </c>
      <c r="AK3" s="108">
        <f>'BAR BB| Open rates'!AK3</f>
        <v>46091</v>
      </c>
      <c r="AL3" s="108">
        <f>'BAR BB| Open rates'!AL3</f>
        <v>46096</v>
      </c>
      <c r="AM3" s="108">
        <f>'BAR BB| Open rates'!AM3</f>
        <v>46098</v>
      </c>
      <c r="AN3" s="108">
        <f>'BAR BB| Open rates'!AN3</f>
        <v>46101</v>
      </c>
      <c r="AO3" s="108">
        <f>'BAR BB| Open rates'!AO3</f>
        <v>46103</v>
      </c>
      <c r="AP3" s="108">
        <f>'BAR BB| Open rates'!AP3</f>
        <v>46113</v>
      </c>
      <c r="AQ3" s="108">
        <f>'BAR BB| Open rates'!AQ3</f>
        <v>46118</v>
      </c>
      <c r="AR3" s="108">
        <f>'BAR BB| Open rates'!AR3</f>
        <v>46124</v>
      </c>
      <c r="AS3" s="108">
        <f>'BAR BB| Open rates'!AS3</f>
        <v>46125</v>
      </c>
      <c r="AT3" s="108">
        <f>'BAR BB| Open rates'!AT3</f>
        <v>46131</v>
      </c>
      <c r="AU3" s="108">
        <f>'BAR BB| Open rates'!AU3</f>
        <v>46136</v>
      </c>
      <c r="AV3" s="108">
        <f>'BAR BB| Open rates'!AV3</f>
        <v>46138</v>
      </c>
      <c r="AW3" s="108">
        <f>'BAR BB| Open rates'!AW3</f>
        <v>46142</v>
      </c>
      <c r="AX3" s="108">
        <f>'BAR BB| Open rates'!AX3</f>
        <v>46143</v>
      </c>
      <c r="AY3" s="108">
        <f>'BAR BB| Open rates'!AY3</f>
        <v>46146</v>
      </c>
      <c r="AZ3" s="108">
        <f>'BAR BB| Open rates'!AZ3</f>
        <v>46150</v>
      </c>
      <c r="BA3" s="108">
        <f>'BAR BB| Open rates'!BA3</f>
        <v>46153</v>
      </c>
      <c r="BB3" s="108">
        <f>'BAR BB| Open rates'!BB3</f>
        <v>46154</v>
      </c>
      <c r="BC3" s="108">
        <f>'BAR BB| Open rates'!BC3</f>
        <v>46157</v>
      </c>
      <c r="BD3" s="108">
        <f>'BAR BB| Open rates'!BD3</f>
        <v>46159</v>
      </c>
      <c r="BE3" s="108">
        <f>'BAR BB| Open rates'!BE3</f>
        <v>46164</v>
      </c>
      <c r="BF3" s="108">
        <f>'BAR BB| Open rates'!BF3</f>
        <v>46166</v>
      </c>
      <c r="BG3" s="108">
        <f>'BAR BB| Open rates'!BG3</f>
        <v>46171</v>
      </c>
      <c r="BH3" s="108">
        <f>'BAR BB| Open rates'!BH3</f>
        <v>46174</v>
      </c>
      <c r="BI3" s="108">
        <f>'BAR BB| Open rates'!BI3</f>
        <v>46178</v>
      </c>
      <c r="BJ3" s="108">
        <f>'BAR BB| Open rates'!BJ3</f>
        <v>46188</v>
      </c>
      <c r="BK3" s="108">
        <f>'BAR BB| Open rates'!BK3</f>
        <v>46194</v>
      </c>
      <c r="BL3" s="108">
        <f>'BAR BB| Open rates'!BL3</f>
        <v>46199</v>
      </c>
      <c r="BM3" s="108">
        <f>'BAR BB| Open rates'!BM3</f>
        <v>46201</v>
      </c>
      <c r="BN3" s="108">
        <f>'BAR BB| Open rates'!BN3</f>
        <v>46204</v>
      </c>
      <c r="BO3" s="108">
        <f>'BAR BB| Open rates'!BO3</f>
        <v>46206</v>
      </c>
      <c r="BP3" s="108">
        <f>'BAR BB| Open rates'!BP3</f>
        <v>46208</v>
      </c>
      <c r="BQ3" s="108">
        <f>'BAR BB| Open rates'!BQ3</f>
        <v>46213</v>
      </c>
      <c r="BR3" s="108">
        <f>'BAR BB| Open rates'!BR3</f>
        <v>46215</v>
      </c>
      <c r="BS3" s="108">
        <f>'BAR BB| Open rates'!BS3</f>
        <v>46220</v>
      </c>
      <c r="BT3" s="108">
        <f>'BAR BB| Open rates'!BT3</f>
        <v>46222</v>
      </c>
      <c r="BU3" s="108">
        <f>'BAR BB| Open rates'!BU3</f>
        <v>46227</v>
      </c>
      <c r="BV3" s="108">
        <f>'BAR BB| Open rates'!BV3</f>
        <v>46229</v>
      </c>
      <c r="BW3" s="108">
        <f>'BAR BB| Open rates'!BW3</f>
        <v>46234</v>
      </c>
      <c r="BX3" s="108">
        <f>'BAR BB| Open rates'!BX3</f>
        <v>46236</v>
      </c>
      <c r="BY3" s="108">
        <f>'BAR BB| Open rates'!BY3</f>
        <v>46241</v>
      </c>
      <c r="BZ3" s="108">
        <f>'BAR BB| Open rates'!BZ3</f>
        <v>46243</v>
      </c>
      <c r="CA3" s="108">
        <f>'BAR BB| Open rates'!CA3</f>
        <v>46248</v>
      </c>
      <c r="CB3" s="108">
        <f>'BAR BB| Open rates'!CB3</f>
        <v>46250</v>
      </c>
      <c r="CC3" s="108">
        <f>'BAR BB| Open rates'!CC3</f>
        <v>46255</v>
      </c>
      <c r="CD3" s="108">
        <f>'BAR BB| Open rates'!CD3</f>
        <v>46257</v>
      </c>
      <c r="CE3" s="108">
        <f>'BAR BB| Open rates'!CE3</f>
        <v>46262</v>
      </c>
      <c r="CF3" s="108">
        <f>'BAR BB| Open rates'!CF3</f>
        <v>46264</v>
      </c>
      <c r="CG3" s="108">
        <f>'BAR BB| Open rates'!CG3</f>
        <v>46269</v>
      </c>
      <c r="CH3" s="108">
        <f>'BAR BB| Open rates'!CH3</f>
        <v>46271</v>
      </c>
      <c r="CI3" s="108">
        <f>'BAR BB| Open rates'!CI3</f>
        <v>46276</v>
      </c>
      <c r="CJ3" s="108">
        <f>'BAR BB| Open rates'!CJ3</f>
        <v>46278</v>
      </c>
      <c r="CK3" s="108">
        <f>'BAR BB| Open rates'!CK3</f>
        <v>46283</v>
      </c>
      <c r="CL3" s="108">
        <f>'BAR BB| Open rates'!CL3</f>
        <v>46285</v>
      </c>
      <c r="CM3" s="108">
        <f>'BAR BB| Open rates'!CM3</f>
        <v>46290</v>
      </c>
      <c r="CN3" s="108">
        <f>'BAR BB| Open rates'!CN3</f>
        <v>46292</v>
      </c>
    </row>
    <row r="4" spans="1:92" s="33" customFormat="1" ht="22.5" customHeight="1" x14ac:dyDescent="0.2">
      <c r="A4" s="49"/>
      <c r="B4" s="108">
        <f>'BAR BB| Open rates'!B4</f>
        <v>46017</v>
      </c>
      <c r="C4" s="108">
        <f>'BAR BB| Open rates'!C4</f>
        <v>46018</v>
      </c>
      <c r="D4" s="108">
        <f>'BAR BB| Open rates'!D4</f>
        <v>46019</v>
      </c>
      <c r="E4" s="108">
        <f>'BAR BB| Open rates'!E4</f>
        <v>46020</v>
      </c>
      <c r="F4" s="108">
        <f>'BAR BB| Open rates'!F4</f>
        <v>46021</v>
      </c>
      <c r="G4" s="108">
        <f>'BAR BB| Open rates'!G4</f>
        <v>46022</v>
      </c>
      <c r="H4" s="108">
        <f>'BAR BB| Open rates'!H4</f>
        <v>46023</v>
      </c>
      <c r="I4" s="108">
        <f>'BAR BB| Open rates'!I4</f>
        <v>46026</v>
      </c>
      <c r="J4" s="108">
        <f>'BAR BB| Open rates'!J4</f>
        <v>46027</v>
      </c>
      <c r="K4" s="108">
        <f>'BAR BB| Open rates'!K4</f>
        <v>46029</v>
      </c>
      <c r="L4" s="108">
        <f>'BAR BB| Open rates'!L4</f>
        <v>46030</v>
      </c>
      <c r="M4" s="108">
        <f>'BAR BB| Open rates'!M4</f>
        <v>46031</v>
      </c>
      <c r="N4" s="108">
        <f>'BAR BB| Open rates'!N4</f>
        <v>46032</v>
      </c>
      <c r="O4" s="108">
        <f>'BAR BB| Open rates'!O4</f>
        <v>46033</v>
      </c>
      <c r="P4" s="108">
        <f>'BAR BB| Open rates'!P4</f>
        <v>46037</v>
      </c>
      <c r="Q4" s="108">
        <f>'BAR BB| Open rates'!Q4</f>
        <v>46039</v>
      </c>
      <c r="R4" s="108">
        <f>'BAR BB| Open rates'!R4</f>
        <v>45675</v>
      </c>
      <c r="S4" s="108">
        <f>'BAR BB| Open rates'!S4</f>
        <v>46044</v>
      </c>
      <c r="T4" s="108">
        <f>'BAR BB| Open rates'!T4</f>
        <v>46046</v>
      </c>
      <c r="U4" s="108">
        <f>'BAR BB| Open rates'!U4</f>
        <v>46048</v>
      </c>
      <c r="V4" s="108">
        <f>'BAR BB| Open rates'!V4</f>
        <v>46051</v>
      </c>
      <c r="W4" s="108">
        <f>'BAR BB| Open rates'!W4</f>
        <v>46053</v>
      </c>
      <c r="X4" s="108">
        <f>'BAR BB| Open rates'!X4</f>
        <v>46055</v>
      </c>
      <c r="Y4" s="108">
        <f>'BAR BB| Open rates'!Y4</f>
        <v>46057</v>
      </c>
      <c r="Z4" s="108">
        <f>'BAR BB| Open rates'!Z4</f>
        <v>46058</v>
      </c>
      <c r="AA4" s="108">
        <f>'BAR BB| Open rates'!AA4</f>
        <v>46060</v>
      </c>
      <c r="AB4" s="108">
        <f>'BAR BB| Open rates'!AB4</f>
        <v>46065</v>
      </c>
      <c r="AC4" s="108">
        <f>'BAR BB| Open rates'!AC4</f>
        <v>46067</v>
      </c>
      <c r="AD4" s="108">
        <f>'BAR BB| Open rates'!AD4</f>
        <v>46071</v>
      </c>
      <c r="AE4" s="108">
        <f>'BAR BB| Open rates'!AE4</f>
        <v>46076</v>
      </c>
      <c r="AF4" s="108">
        <f>'BAR BB| Open rates'!AF4</f>
        <v>46077</v>
      </c>
      <c r="AG4" s="108">
        <f>'BAR BB| Open rates'!AG4</f>
        <v>46081</v>
      </c>
      <c r="AH4" s="108">
        <f>'BAR BB| Open rates'!AH4</f>
        <v>46082</v>
      </c>
      <c r="AI4" s="108">
        <f>'BAR BB| Open rates'!AI4</f>
        <v>46086</v>
      </c>
      <c r="AJ4" s="108">
        <f>'BAR BB| Open rates'!AJ4</f>
        <v>46090</v>
      </c>
      <c r="AK4" s="108">
        <f>'BAR BB| Open rates'!AK4</f>
        <v>46095</v>
      </c>
      <c r="AL4" s="108">
        <f>'BAR BB| Open rates'!AL4</f>
        <v>46097</v>
      </c>
      <c r="AM4" s="108">
        <f>'BAR BB| Open rates'!AM4</f>
        <v>46100</v>
      </c>
      <c r="AN4" s="108">
        <f>'BAR BB| Open rates'!AN4</f>
        <v>46102</v>
      </c>
      <c r="AO4" s="108">
        <f>'BAR BB| Open rates'!AO4</f>
        <v>46112</v>
      </c>
      <c r="AP4" s="108">
        <f>'BAR BB| Open rates'!AP4</f>
        <v>46117</v>
      </c>
      <c r="AQ4" s="108">
        <f>'BAR BB| Open rates'!AQ4</f>
        <v>46123</v>
      </c>
      <c r="AR4" s="108">
        <f>'BAR BB| Open rates'!AR4</f>
        <v>46124</v>
      </c>
      <c r="AS4" s="108">
        <f>'BAR BB| Open rates'!AS4</f>
        <v>46130</v>
      </c>
      <c r="AT4" s="108">
        <f>'BAR BB| Open rates'!AT4</f>
        <v>46135</v>
      </c>
      <c r="AU4" s="108">
        <f>'BAR BB| Open rates'!AU4</f>
        <v>46137</v>
      </c>
      <c r="AV4" s="108">
        <f>'BAR BB| Open rates'!AV4</f>
        <v>46141</v>
      </c>
      <c r="AW4" s="108">
        <f>'BAR BB| Open rates'!AW4</f>
        <v>46142</v>
      </c>
      <c r="AX4" s="108">
        <f>'BAR BB| Open rates'!AX4</f>
        <v>46145</v>
      </c>
      <c r="AY4" s="108">
        <f>'BAR BB| Open rates'!AY4</f>
        <v>46149</v>
      </c>
      <c r="AZ4" s="108">
        <f>'BAR BB| Open rates'!AZ4</f>
        <v>46152</v>
      </c>
      <c r="BA4" s="108">
        <f>'BAR BB| Open rates'!BA4</f>
        <v>46153</v>
      </c>
      <c r="BB4" s="108">
        <f>'BAR BB| Open rates'!BB4</f>
        <v>46156</v>
      </c>
      <c r="BC4" s="108">
        <f>'BAR BB| Open rates'!BC4</f>
        <v>46158</v>
      </c>
      <c r="BD4" s="108">
        <f>'BAR BB| Open rates'!BD4</f>
        <v>46163</v>
      </c>
      <c r="BE4" s="108">
        <f>'BAR BB| Open rates'!BE4</f>
        <v>46165</v>
      </c>
      <c r="BF4" s="108">
        <f>'BAR BB| Open rates'!BF4</f>
        <v>46170</v>
      </c>
      <c r="BG4" s="108">
        <f>'BAR BB| Open rates'!BG4</f>
        <v>46173</v>
      </c>
      <c r="BH4" s="108">
        <f>'BAR BB| Open rates'!BH4</f>
        <v>46177</v>
      </c>
      <c r="BI4" s="108">
        <f>'BAR BB| Open rates'!BI4</f>
        <v>46187</v>
      </c>
      <c r="BJ4" s="108">
        <f>'BAR BB| Open rates'!BJ4</f>
        <v>46193</v>
      </c>
      <c r="BK4" s="108">
        <f>'BAR BB| Open rates'!BK4</f>
        <v>46198</v>
      </c>
      <c r="BL4" s="108">
        <f>'BAR BB| Open rates'!BL4</f>
        <v>46200</v>
      </c>
      <c r="BM4" s="108">
        <f>'BAR BB| Open rates'!BM4</f>
        <v>46203</v>
      </c>
      <c r="BN4" s="108">
        <f>'BAR BB| Open rates'!BN4</f>
        <v>46205</v>
      </c>
      <c r="BO4" s="108">
        <f>'BAR BB| Open rates'!BO4</f>
        <v>46207</v>
      </c>
      <c r="BP4" s="108">
        <f>'BAR BB| Open rates'!BP4</f>
        <v>46212</v>
      </c>
      <c r="BQ4" s="108">
        <f>'BAR BB| Open rates'!BQ4</f>
        <v>46214</v>
      </c>
      <c r="BR4" s="108">
        <f>'BAR BB| Open rates'!BR4</f>
        <v>46219</v>
      </c>
      <c r="BS4" s="108">
        <f>'BAR BB| Open rates'!BS4</f>
        <v>46221</v>
      </c>
      <c r="BT4" s="108">
        <f>'BAR BB| Open rates'!BT4</f>
        <v>46226</v>
      </c>
      <c r="BU4" s="108">
        <f>'BAR BB| Open rates'!BU4</f>
        <v>46228</v>
      </c>
      <c r="BV4" s="108">
        <f>'BAR BB| Open rates'!BV4</f>
        <v>46233</v>
      </c>
      <c r="BW4" s="108">
        <f>'BAR BB| Open rates'!BW4</f>
        <v>46235</v>
      </c>
      <c r="BX4" s="108">
        <f>'BAR BB| Open rates'!BX4</f>
        <v>46240</v>
      </c>
      <c r="BY4" s="108">
        <f>'BAR BB| Open rates'!BY4</f>
        <v>46242</v>
      </c>
      <c r="BZ4" s="108">
        <f>'BAR BB| Open rates'!BZ4</f>
        <v>46247</v>
      </c>
      <c r="CA4" s="108">
        <f>'BAR BB| Open rates'!CA4</f>
        <v>46249</v>
      </c>
      <c r="CB4" s="108">
        <f>'BAR BB| Open rates'!CB4</f>
        <v>46254</v>
      </c>
      <c r="CC4" s="108">
        <f>'BAR BB| Open rates'!CC4</f>
        <v>46256</v>
      </c>
      <c r="CD4" s="108">
        <f>'BAR BB| Open rates'!CD4</f>
        <v>46261</v>
      </c>
      <c r="CE4" s="108">
        <f>'BAR BB| Open rates'!CE4</f>
        <v>46263</v>
      </c>
      <c r="CF4" s="108">
        <f>'BAR BB| Open rates'!CF4</f>
        <v>46268</v>
      </c>
      <c r="CG4" s="108">
        <f>'BAR BB| Open rates'!CG4</f>
        <v>46270</v>
      </c>
      <c r="CH4" s="108">
        <f>'BAR BB| Open rates'!CH4</f>
        <v>46275</v>
      </c>
      <c r="CI4" s="108">
        <f>'BAR BB| Open rates'!CI4</f>
        <v>46277</v>
      </c>
      <c r="CJ4" s="108">
        <f>'BAR BB| Open rates'!CJ4</f>
        <v>46282</v>
      </c>
      <c r="CK4" s="108">
        <f>'BAR BB| Open rates'!CK4</f>
        <v>46284</v>
      </c>
      <c r="CL4" s="108">
        <f>'BAR BB| Open rates'!CL4</f>
        <v>46289</v>
      </c>
      <c r="CM4" s="108">
        <f>'BAR BB| Open rates'!CM4</f>
        <v>46291</v>
      </c>
      <c r="CN4" s="108">
        <f>'BAR BB| Open rates'!CN4</f>
        <v>46295</v>
      </c>
    </row>
    <row r="5" spans="1:92" s="36" customFormat="1" ht="12" customHeight="1" x14ac:dyDescent="0.2">
      <c r="A5" s="184" t="s">
        <v>63</v>
      </c>
    </row>
    <row r="6" spans="1:92" s="36" customFormat="1" ht="12" customHeight="1" x14ac:dyDescent="0.2">
      <c r="A6" s="183">
        <v>1</v>
      </c>
      <c r="B6" s="43">
        <f>'BAR BB| Open rates'!B6*0.85</f>
        <v>20230</v>
      </c>
      <c r="C6" s="43">
        <f>'BAR BB| Open rates'!C6*0.85</f>
        <v>25330</v>
      </c>
      <c r="D6" s="43">
        <f>'BAR BB| Open rates'!D6*0.85</f>
        <v>21930</v>
      </c>
      <c r="E6" s="43">
        <f>'BAR BB| Open rates'!E6*0.85</f>
        <v>21930</v>
      </c>
      <c r="F6" s="43">
        <f>'BAR BB| Open rates'!F6*0.85</f>
        <v>53380</v>
      </c>
      <c r="G6" s="43">
        <f>'BAR BB| Open rates'!G6*0.85</f>
        <v>59330</v>
      </c>
      <c r="H6" s="43">
        <f>'BAR BB| Open rates'!H6*0.85</f>
        <v>67830</v>
      </c>
      <c r="I6" s="43">
        <f>'BAR BB| Open rates'!I6*0.85</f>
        <v>76415</v>
      </c>
      <c r="J6" s="43">
        <f>'BAR BB| Open rates'!J6*0.85</f>
        <v>76415</v>
      </c>
      <c r="K6" s="43">
        <f>'BAR BB| Open rates'!K6*0.85</f>
        <v>76415</v>
      </c>
      <c r="L6" s="43">
        <f>'BAR BB| Open rates'!L6*0.85</f>
        <v>69615</v>
      </c>
      <c r="M6" s="43">
        <f>'BAR BB| Open rates'!M6*0.85</f>
        <v>59330</v>
      </c>
      <c r="N6" s="43">
        <f>'BAR BB| Open rates'!N6*0.85</f>
        <v>50830</v>
      </c>
      <c r="O6" s="43">
        <f>'BAR BB| Open rates'!O6*0.85</f>
        <v>25330</v>
      </c>
      <c r="P6" s="43">
        <f>'BAR BB| Open rates'!P6*0.85</f>
        <v>17680</v>
      </c>
      <c r="Q6" s="43">
        <f>'BAR BB| Open rates'!Q6*0.85</f>
        <v>21930</v>
      </c>
      <c r="R6" s="43">
        <f>'BAR BB| Open rates'!R6*0.85</f>
        <v>19380</v>
      </c>
      <c r="S6" s="43">
        <f>'BAR BB| Open rates'!S6*0.85</f>
        <v>19380</v>
      </c>
      <c r="T6" s="43">
        <f>'BAR BB| Open rates'!T6*0.85</f>
        <v>21930</v>
      </c>
      <c r="U6" s="43">
        <f>'BAR BB| Open rates'!U6*0.85</f>
        <v>25330</v>
      </c>
      <c r="V6" s="43">
        <f>'BAR BB| Open rates'!V6*0.85</f>
        <v>25330</v>
      </c>
      <c r="W6" s="43">
        <f>'BAR BB| Open rates'!W6*0.85</f>
        <v>36210</v>
      </c>
      <c r="X6" s="43">
        <f>'BAR BB| Open rates'!X6*0.85</f>
        <v>36210</v>
      </c>
      <c r="Y6" s="43">
        <f>'BAR BB| Open rates'!Y6*0.85</f>
        <v>36210</v>
      </c>
      <c r="Z6" s="43">
        <f>'BAR BB| Open rates'!Z6*0.85</f>
        <v>36210</v>
      </c>
      <c r="AA6" s="43">
        <f>'BAR BB| Open rates'!AA6*0.85</f>
        <v>39015</v>
      </c>
      <c r="AB6" s="43">
        <f>'BAR BB| Open rates'!AB6*0.85</f>
        <v>36210</v>
      </c>
      <c r="AC6" s="43">
        <f>'BAR BB| Open rates'!AC6*0.85</f>
        <v>39015</v>
      </c>
      <c r="AD6" s="43">
        <f>'BAR BB| Open rates'!AD6*0.85</f>
        <v>33915</v>
      </c>
      <c r="AE6" s="43">
        <f>'BAR BB| Open rates'!AE6*0.85</f>
        <v>46920</v>
      </c>
      <c r="AF6" s="43">
        <f>'BAR BB| Open rates'!AF6*0.85</f>
        <v>46920</v>
      </c>
      <c r="AG6" s="43">
        <f>'BAR BB| Open rates'!AG6*0.85</f>
        <v>46920</v>
      </c>
      <c r="AH6" s="43">
        <f>'BAR BB| Open rates'!AH6*0.85</f>
        <v>21930</v>
      </c>
      <c r="AI6" s="43">
        <f>'BAR BB| Open rates'!AI6*0.85</f>
        <v>21930</v>
      </c>
      <c r="AJ6" s="43">
        <f>'BAR BB| Open rates'!AJ6*0.85</f>
        <v>27370</v>
      </c>
      <c r="AK6" s="43">
        <f>'BAR BB| Open rates'!AK6*0.85</f>
        <v>19380</v>
      </c>
      <c r="AL6" s="43">
        <f>'BAR BB| Open rates'!AL6*0.85</f>
        <v>17680</v>
      </c>
      <c r="AM6" s="43">
        <f>'BAR BB| Open rates'!AM6*0.85</f>
        <v>15980</v>
      </c>
      <c r="AN6" s="43">
        <f>'BAR BB| Open rates'!AN6*0.85</f>
        <v>17680</v>
      </c>
      <c r="AO6" s="43">
        <f>'BAR BB| Open rates'!AO6*0.85</f>
        <v>15980</v>
      </c>
      <c r="AP6" s="43">
        <f>'BAR BB| Open rates'!AP6*0.85</f>
        <v>14110</v>
      </c>
      <c r="AQ6" s="43">
        <f>'BAR BB| Open rates'!AQ6*0.85</f>
        <v>12665</v>
      </c>
      <c r="AR6" s="43">
        <f>'BAR BB| Open rates'!AR6*0.85</f>
        <v>10965</v>
      </c>
      <c r="AS6" s="43">
        <f>'BAR BB| Open rates'!AS6*0.85</f>
        <v>10965</v>
      </c>
      <c r="AT6" s="43">
        <f>'BAR BB| Open rates'!AT6*0.85</f>
        <v>10115</v>
      </c>
      <c r="AU6" s="43">
        <f>'BAR BB| Open rates'!AU6*0.85</f>
        <v>10965</v>
      </c>
      <c r="AV6" s="43">
        <f>'BAR BB| Open rates'!AV6*0.85</f>
        <v>10115</v>
      </c>
      <c r="AW6" s="43">
        <f>'BAR BB| Open rates'!AW6*0.85</f>
        <v>10965</v>
      </c>
      <c r="AX6" s="43">
        <f>'BAR BB| Open rates'!AX6*0.85</f>
        <v>18530</v>
      </c>
      <c r="AY6" s="43">
        <f>'BAR BB| Open rates'!AY6*0.85</f>
        <v>14110</v>
      </c>
      <c r="AZ6" s="43">
        <f>'BAR BB| Open rates'!AZ6*0.85</f>
        <v>18530</v>
      </c>
      <c r="BA6" s="43">
        <f>'BAR BB| Open rates'!BA6*0.85</f>
        <v>15980</v>
      </c>
      <c r="BB6" s="43">
        <f>'BAR BB| Open rates'!BB6*0.85</f>
        <v>12665</v>
      </c>
      <c r="BC6" s="43">
        <f>'BAR BB| Open rates'!BC6*0.85</f>
        <v>14110</v>
      </c>
      <c r="BD6" s="43">
        <f>'BAR BB| Open rates'!BD6*0.85</f>
        <v>12665</v>
      </c>
      <c r="BE6" s="43">
        <f>'BAR BB| Open rates'!BE6*0.85</f>
        <v>14110</v>
      </c>
      <c r="BF6" s="43">
        <f>'BAR BB| Open rates'!BF6*0.85</f>
        <v>12665</v>
      </c>
      <c r="BG6" s="43">
        <f>'BAR BB| Open rates'!BG6*0.85</f>
        <v>14110</v>
      </c>
      <c r="BH6" s="43">
        <f>'BAR BB| Open rates'!BH6*0.85</f>
        <v>14110</v>
      </c>
      <c r="BI6" s="43">
        <f>'BAR BB| Open rates'!BI6*0.85</f>
        <v>17680</v>
      </c>
      <c r="BJ6" s="43">
        <f>'BAR BB| Open rates'!BJ6*0.85</f>
        <v>33915</v>
      </c>
      <c r="BK6" s="43">
        <f>'BAR BB| Open rates'!BK6*0.85</f>
        <v>14110</v>
      </c>
      <c r="BL6" s="43">
        <f>'BAR BB| Open rates'!BL6*0.85</f>
        <v>15980</v>
      </c>
      <c r="BM6" s="43">
        <f>'BAR BB| Open rates'!BM6*0.85</f>
        <v>14110</v>
      </c>
      <c r="BN6" s="43">
        <f>'BAR BB| Open rates'!BN6*0.85</f>
        <v>17680</v>
      </c>
      <c r="BO6" s="43">
        <f>'BAR BB| Open rates'!BO6*0.85</f>
        <v>19380</v>
      </c>
      <c r="BP6" s="43">
        <f>'BAR BB| Open rates'!BP6*0.85</f>
        <v>17680</v>
      </c>
      <c r="BQ6" s="43">
        <f>'BAR BB| Open rates'!BQ6*0.85</f>
        <v>19380</v>
      </c>
      <c r="BR6" s="43">
        <f>'BAR BB| Open rates'!BR6*0.85</f>
        <v>17680</v>
      </c>
      <c r="BS6" s="43">
        <f>'BAR BB| Open rates'!BS6*0.85</f>
        <v>19380</v>
      </c>
      <c r="BT6" s="43">
        <f>'BAR BB| Open rates'!BT6*0.85</f>
        <v>17680</v>
      </c>
      <c r="BU6" s="43">
        <f>'BAR BB| Open rates'!BU6*0.85</f>
        <v>19380</v>
      </c>
      <c r="BV6" s="43">
        <f>'BAR BB| Open rates'!BV6*0.85</f>
        <v>17680</v>
      </c>
      <c r="BW6" s="43">
        <f>'BAR BB| Open rates'!BW6*0.85</f>
        <v>19380</v>
      </c>
      <c r="BX6" s="43">
        <f>'BAR BB| Open rates'!BX6*0.85</f>
        <v>17680</v>
      </c>
      <c r="BY6" s="43">
        <f>'BAR BB| Open rates'!BY6*0.85</f>
        <v>19380</v>
      </c>
      <c r="BZ6" s="43">
        <f>'BAR BB| Open rates'!BZ6*0.85</f>
        <v>17680</v>
      </c>
      <c r="CA6" s="43">
        <f>'BAR BB| Open rates'!CA6*0.85</f>
        <v>19380</v>
      </c>
      <c r="CB6" s="43">
        <f>'BAR BB| Open rates'!CB6*0.85</f>
        <v>17680</v>
      </c>
      <c r="CC6" s="43">
        <f>'BAR BB| Open rates'!CC6*0.85</f>
        <v>19380</v>
      </c>
      <c r="CD6" s="43">
        <f>'BAR BB| Open rates'!CD6*0.85</f>
        <v>14110</v>
      </c>
      <c r="CE6" s="43">
        <f>'BAR BB| Open rates'!CE6*0.85</f>
        <v>15980</v>
      </c>
      <c r="CF6" s="43">
        <f>'BAR BB| Open rates'!CF6*0.85</f>
        <v>14110</v>
      </c>
      <c r="CG6" s="43">
        <f>'BAR BB| Open rates'!CG6*0.85</f>
        <v>15980</v>
      </c>
      <c r="CH6" s="43">
        <f>'BAR BB| Open rates'!CH6*0.85</f>
        <v>14110</v>
      </c>
      <c r="CI6" s="43">
        <f>'BAR BB| Open rates'!CI6*0.85</f>
        <v>15980</v>
      </c>
      <c r="CJ6" s="43">
        <f>'BAR BB| Open rates'!CJ6*0.85</f>
        <v>14110</v>
      </c>
      <c r="CK6" s="43">
        <f>'BAR BB| Open rates'!CK6*0.85</f>
        <v>15980</v>
      </c>
      <c r="CL6" s="43">
        <f>'BAR BB| Open rates'!CL6*0.85</f>
        <v>14110</v>
      </c>
      <c r="CM6" s="43">
        <f>'BAR BB| Open rates'!CM6*0.85</f>
        <v>15980</v>
      </c>
      <c r="CN6" s="43">
        <f>'BAR BB| Open rates'!CN6*0.85</f>
        <v>14110</v>
      </c>
    </row>
    <row r="7" spans="1:92" s="36" customFormat="1" ht="12" customHeight="1" x14ac:dyDescent="0.2">
      <c r="A7" s="183">
        <v>2</v>
      </c>
      <c r="B7" s="43">
        <f>'BAR BB| Open rates'!B7*0.85</f>
        <v>22355</v>
      </c>
      <c r="C7" s="43">
        <f>'BAR BB| Open rates'!C7*0.85</f>
        <v>27455</v>
      </c>
      <c r="D7" s="43">
        <f>'BAR BB| Open rates'!D7*0.85</f>
        <v>24480</v>
      </c>
      <c r="E7" s="43">
        <f>'BAR BB| Open rates'!E7*0.85</f>
        <v>24480</v>
      </c>
      <c r="F7" s="43">
        <f>'BAR BB| Open rates'!F7*0.85</f>
        <v>55930</v>
      </c>
      <c r="G7" s="43">
        <f>'BAR BB| Open rates'!G7*0.85</f>
        <v>61880</v>
      </c>
      <c r="H7" s="43">
        <f>'BAR BB| Open rates'!H7*0.85</f>
        <v>70380</v>
      </c>
      <c r="I7" s="43">
        <f>'BAR BB| Open rates'!I7*0.85</f>
        <v>78965</v>
      </c>
      <c r="J7" s="43">
        <f>'BAR BB| Open rates'!J7*0.85</f>
        <v>78965</v>
      </c>
      <c r="K7" s="43">
        <f>'BAR BB| Open rates'!K7*0.85</f>
        <v>78965</v>
      </c>
      <c r="L7" s="43">
        <f>'BAR BB| Open rates'!L7*0.85</f>
        <v>72165</v>
      </c>
      <c r="M7" s="43">
        <f>'BAR BB| Open rates'!M7*0.85</f>
        <v>61880</v>
      </c>
      <c r="N7" s="43">
        <f>'BAR BB| Open rates'!N7*0.85</f>
        <v>53380</v>
      </c>
      <c r="O7" s="43">
        <f>'BAR BB| Open rates'!O7*0.85</f>
        <v>27880</v>
      </c>
      <c r="P7" s="43">
        <f>'BAR BB| Open rates'!P7*0.85</f>
        <v>20230</v>
      </c>
      <c r="Q7" s="43">
        <f>'BAR BB| Open rates'!Q7*0.85</f>
        <v>24480</v>
      </c>
      <c r="R7" s="43">
        <f>'BAR BB| Open rates'!R7*0.85</f>
        <v>21930</v>
      </c>
      <c r="S7" s="43">
        <f>'BAR BB| Open rates'!S7*0.85</f>
        <v>21930</v>
      </c>
      <c r="T7" s="43">
        <f>'BAR BB| Open rates'!T7*0.85</f>
        <v>24480</v>
      </c>
      <c r="U7" s="43">
        <f>'BAR BB| Open rates'!U7*0.85</f>
        <v>27880</v>
      </c>
      <c r="V7" s="43">
        <f>'BAR BB| Open rates'!V7*0.85</f>
        <v>27880</v>
      </c>
      <c r="W7" s="43">
        <f>'BAR BB| Open rates'!W7*0.85</f>
        <v>38760</v>
      </c>
      <c r="X7" s="43">
        <f>'BAR BB| Open rates'!X7*0.85</f>
        <v>38760</v>
      </c>
      <c r="Y7" s="43">
        <f>'BAR BB| Open rates'!Y7*0.85</f>
        <v>38760</v>
      </c>
      <c r="Z7" s="43">
        <f>'BAR BB| Open rates'!Z7*0.85</f>
        <v>38760</v>
      </c>
      <c r="AA7" s="43">
        <f>'BAR BB| Open rates'!AA7*0.85</f>
        <v>41565</v>
      </c>
      <c r="AB7" s="43">
        <f>'BAR BB| Open rates'!AB7*0.85</f>
        <v>38760</v>
      </c>
      <c r="AC7" s="43">
        <f>'BAR BB| Open rates'!AC7*0.85</f>
        <v>41565</v>
      </c>
      <c r="AD7" s="43">
        <f>'BAR BB| Open rates'!AD7*0.85</f>
        <v>36465</v>
      </c>
      <c r="AE7" s="43">
        <f>'BAR BB| Open rates'!AE7*0.85</f>
        <v>49470</v>
      </c>
      <c r="AF7" s="43">
        <f>'BAR BB| Open rates'!AF7*0.85</f>
        <v>49470</v>
      </c>
      <c r="AG7" s="43">
        <f>'BAR BB| Open rates'!AG7*0.85</f>
        <v>49470</v>
      </c>
      <c r="AH7" s="43">
        <f>'BAR BB| Open rates'!AH7*0.85</f>
        <v>24480</v>
      </c>
      <c r="AI7" s="43">
        <f>'BAR BB| Open rates'!AI7*0.85</f>
        <v>24480</v>
      </c>
      <c r="AJ7" s="43">
        <f>'BAR BB| Open rates'!AJ7*0.85</f>
        <v>29920</v>
      </c>
      <c r="AK7" s="43">
        <f>'BAR BB| Open rates'!AK7*0.85</f>
        <v>21930</v>
      </c>
      <c r="AL7" s="43">
        <f>'BAR BB| Open rates'!AL7*0.85</f>
        <v>20230</v>
      </c>
      <c r="AM7" s="43">
        <f>'BAR BB| Open rates'!AM7*0.85</f>
        <v>18530</v>
      </c>
      <c r="AN7" s="43">
        <f>'BAR BB| Open rates'!AN7*0.85</f>
        <v>20230</v>
      </c>
      <c r="AO7" s="43">
        <f>'BAR BB| Open rates'!AO7*0.85</f>
        <v>18530</v>
      </c>
      <c r="AP7" s="43">
        <f>'BAR BB| Open rates'!AP7*0.85</f>
        <v>16660</v>
      </c>
      <c r="AQ7" s="43">
        <f>'BAR BB| Open rates'!AQ7*0.85</f>
        <v>15215</v>
      </c>
      <c r="AR7" s="43">
        <f>'BAR BB| Open rates'!AR7*0.85</f>
        <v>13515</v>
      </c>
      <c r="AS7" s="43">
        <f>'BAR BB| Open rates'!AS7*0.85</f>
        <v>13515</v>
      </c>
      <c r="AT7" s="43">
        <f>'BAR BB| Open rates'!AT7*0.85</f>
        <v>12665</v>
      </c>
      <c r="AU7" s="43">
        <f>'BAR BB| Open rates'!AU7*0.85</f>
        <v>13515</v>
      </c>
      <c r="AV7" s="43">
        <f>'BAR BB| Open rates'!AV7*0.85</f>
        <v>12665</v>
      </c>
      <c r="AW7" s="43">
        <f>'BAR BB| Open rates'!AW7*0.85</f>
        <v>13515</v>
      </c>
      <c r="AX7" s="43">
        <f>'BAR BB| Open rates'!AX7*0.85</f>
        <v>21080</v>
      </c>
      <c r="AY7" s="43">
        <f>'BAR BB| Open rates'!AY7*0.85</f>
        <v>16660</v>
      </c>
      <c r="AZ7" s="43">
        <f>'BAR BB| Open rates'!AZ7*0.85</f>
        <v>21080</v>
      </c>
      <c r="BA7" s="43">
        <f>'BAR BB| Open rates'!BA7*0.85</f>
        <v>18530</v>
      </c>
      <c r="BB7" s="43">
        <f>'BAR BB| Open rates'!BB7*0.85</f>
        <v>15215</v>
      </c>
      <c r="BC7" s="43">
        <f>'BAR BB| Open rates'!BC7*0.85</f>
        <v>16660</v>
      </c>
      <c r="BD7" s="43">
        <f>'BAR BB| Open rates'!BD7*0.85</f>
        <v>15215</v>
      </c>
      <c r="BE7" s="43">
        <f>'BAR BB| Open rates'!BE7*0.85</f>
        <v>16660</v>
      </c>
      <c r="BF7" s="43">
        <f>'BAR BB| Open rates'!BF7*0.85</f>
        <v>15215</v>
      </c>
      <c r="BG7" s="43">
        <f>'BAR BB| Open rates'!BG7*0.85</f>
        <v>16660</v>
      </c>
      <c r="BH7" s="43">
        <f>'BAR BB| Open rates'!BH7*0.85</f>
        <v>16660</v>
      </c>
      <c r="BI7" s="43">
        <f>'BAR BB| Open rates'!BI7*0.85</f>
        <v>20230</v>
      </c>
      <c r="BJ7" s="43">
        <f>'BAR BB| Open rates'!BJ7*0.85</f>
        <v>36465</v>
      </c>
      <c r="BK7" s="43">
        <f>'BAR BB| Open rates'!BK7*0.85</f>
        <v>16660</v>
      </c>
      <c r="BL7" s="43">
        <f>'BAR BB| Open rates'!BL7*0.85</f>
        <v>18530</v>
      </c>
      <c r="BM7" s="43">
        <f>'BAR BB| Open rates'!BM7*0.85</f>
        <v>16660</v>
      </c>
      <c r="BN7" s="43">
        <f>'BAR BB| Open rates'!BN7*0.85</f>
        <v>20230</v>
      </c>
      <c r="BO7" s="43">
        <f>'BAR BB| Open rates'!BO7*0.85</f>
        <v>21930</v>
      </c>
      <c r="BP7" s="43">
        <f>'BAR BB| Open rates'!BP7*0.85</f>
        <v>20230</v>
      </c>
      <c r="BQ7" s="43">
        <f>'BAR BB| Open rates'!BQ7*0.85</f>
        <v>21930</v>
      </c>
      <c r="BR7" s="43">
        <f>'BAR BB| Open rates'!BR7*0.85</f>
        <v>20230</v>
      </c>
      <c r="BS7" s="43">
        <f>'BAR BB| Open rates'!BS7*0.85</f>
        <v>21930</v>
      </c>
      <c r="BT7" s="43">
        <f>'BAR BB| Open rates'!BT7*0.85</f>
        <v>20230</v>
      </c>
      <c r="BU7" s="43">
        <f>'BAR BB| Open rates'!BU7*0.85</f>
        <v>21930</v>
      </c>
      <c r="BV7" s="43">
        <f>'BAR BB| Open rates'!BV7*0.85</f>
        <v>20230</v>
      </c>
      <c r="BW7" s="43">
        <f>'BAR BB| Open rates'!BW7*0.85</f>
        <v>21930</v>
      </c>
      <c r="BX7" s="43">
        <f>'BAR BB| Open rates'!BX7*0.85</f>
        <v>20230</v>
      </c>
      <c r="BY7" s="43">
        <f>'BAR BB| Open rates'!BY7*0.85</f>
        <v>21930</v>
      </c>
      <c r="BZ7" s="43">
        <f>'BAR BB| Open rates'!BZ7*0.85</f>
        <v>20230</v>
      </c>
      <c r="CA7" s="43">
        <f>'BAR BB| Open rates'!CA7*0.85</f>
        <v>21930</v>
      </c>
      <c r="CB7" s="43">
        <f>'BAR BB| Open rates'!CB7*0.85</f>
        <v>20230</v>
      </c>
      <c r="CC7" s="43">
        <f>'BAR BB| Open rates'!CC7*0.85</f>
        <v>21930</v>
      </c>
      <c r="CD7" s="43">
        <f>'BAR BB| Open rates'!CD7*0.85</f>
        <v>16660</v>
      </c>
      <c r="CE7" s="43">
        <f>'BAR BB| Open rates'!CE7*0.85</f>
        <v>18530</v>
      </c>
      <c r="CF7" s="43">
        <f>'BAR BB| Open rates'!CF7*0.85</f>
        <v>16660</v>
      </c>
      <c r="CG7" s="43">
        <f>'BAR BB| Open rates'!CG7*0.85</f>
        <v>18530</v>
      </c>
      <c r="CH7" s="43">
        <f>'BAR BB| Open rates'!CH7*0.85</f>
        <v>16660</v>
      </c>
      <c r="CI7" s="43">
        <f>'BAR BB| Open rates'!CI7*0.85</f>
        <v>18530</v>
      </c>
      <c r="CJ7" s="43">
        <f>'BAR BB| Open rates'!CJ7*0.85</f>
        <v>16660</v>
      </c>
      <c r="CK7" s="43">
        <f>'BAR BB| Open rates'!CK7*0.85</f>
        <v>18530</v>
      </c>
      <c r="CL7" s="43">
        <f>'BAR BB| Open rates'!CL7*0.85</f>
        <v>16660</v>
      </c>
      <c r="CM7" s="43">
        <f>'BAR BB| Open rates'!CM7*0.85</f>
        <v>18530</v>
      </c>
      <c r="CN7" s="43">
        <f>'BAR BB| Open rates'!CN7*0.85</f>
        <v>16660</v>
      </c>
    </row>
    <row r="8" spans="1:92" s="36" customFormat="1" ht="12" customHeight="1" x14ac:dyDescent="0.2">
      <c r="A8" s="236" t="s">
        <v>175</v>
      </c>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row>
    <row r="9" spans="1:92" s="36" customFormat="1" ht="12" customHeight="1" x14ac:dyDescent="0.2">
      <c r="A9" s="237">
        <v>1</v>
      </c>
      <c r="B9" s="43">
        <f>'BAR BB| Open rates'!B9*0.85</f>
        <v>22780</v>
      </c>
      <c r="C9" s="43">
        <f>'BAR BB| Open rates'!C9*0.85</f>
        <v>27880</v>
      </c>
      <c r="D9" s="43">
        <f>'BAR BB| Open rates'!D9*0.85</f>
        <v>24480</v>
      </c>
      <c r="E9" s="43">
        <f>'BAR BB| Open rates'!E9*0.85</f>
        <v>30430</v>
      </c>
      <c r="F9" s="43">
        <f>'BAR BB| Open rates'!F9*0.85</f>
        <v>61880</v>
      </c>
      <c r="G9" s="43">
        <f>'BAR BB| Open rates'!G9*0.85</f>
        <v>67830</v>
      </c>
      <c r="H9" s="43">
        <f>'BAR BB| Open rates'!H9*0.85</f>
        <v>76330</v>
      </c>
      <c r="I9" s="43">
        <f>'BAR BB| Open rates'!I9*0.85</f>
        <v>84915</v>
      </c>
      <c r="J9" s="43">
        <f>'BAR BB| Open rates'!J9*0.85</f>
        <v>84915</v>
      </c>
      <c r="K9" s="43">
        <f>'BAR BB| Open rates'!K9*0.85</f>
        <v>84915</v>
      </c>
      <c r="L9" s="43">
        <f>'BAR BB| Open rates'!L9*0.85</f>
        <v>78115</v>
      </c>
      <c r="M9" s="43">
        <f>'BAR BB| Open rates'!M9*0.85</f>
        <v>61880</v>
      </c>
      <c r="N9" s="43">
        <f>'BAR BB| Open rates'!N9*0.85</f>
        <v>53380</v>
      </c>
      <c r="O9" s="43">
        <f>'BAR BB| Open rates'!O9*0.85</f>
        <v>27880</v>
      </c>
      <c r="P9" s="43">
        <f>'BAR BB| Open rates'!P9*0.85</f>
        <v>20230</v>
      </c>
      <c r="Q9" s="43">
        <f>'BAR BB| Open rates'!Q9*0.85</f>
        <v>24480</v>
      </c>
      <c r="R9" s="43">
        <f>'BAR BB| Open rates'!R9*0.85</f>
        <v>21930</v>
      </c>
      <c r="S9" s="43">
        <f>'BAR BB| Open rates'!S9*0.85</f>
        <v>21930</v>
      </c>
      <c r="T9" s="43">
        <f>'BAR BB| Open rates'!T9*0.85</f>
        <v>24480</v>
      </c>
      <c r="U9" s="43">
        <f>'BAR BB| Open rates'!U9*0.85</f>
        <v>27880</v>
      </c>
      <c r="V9" s="43">
        <f>'BAR BB| Open rates'!V9*0.85</f>
        <v>27880</v>
      </c>
      <c r="W9" s="43">
        <f>'BAR BB| Open rates'!W9*0.85</f>
        <v>38760</v>
      </c>
      <c r="X9" s="43">
        <f>'BAR BB| Open rates'!X9*0.85</f>
        <v>38760</v>
      </c>
      <c r="Y9" s="43">
        <f>'BAR BB| Open rates'!Y9*0.85</f>
        <v>38760</v>
      </c>
      <c r="Z9" s="43">
        <f>'BAR BB| Open rates'!Z9*0.85</f>
        <v>38760</v>
      </c>
      <c r="AA9" s="43">
        <f>'BAR BB| Open rates'!AA9*0.85</f>
        <v>41565</v>
      </c>
      <c r="AB9" s="43">
        <f>'BAR BB| Open rates'!AB9*0.85</f>
        <v>38760</v>
      </c>
      <c r="AC9" s="43">
        <f>'BAR BB| Open rates'!AC9*0.85</f>
        <v>41565</v>
      </c>
      <c r="AD9" s="43">
        <f>'BAR BB| Open rates'!AD9*0.85</f>
        <v>36465</v>
      </c>
      <c r="AE9" s="43">
        <f>'BAR BB| Open rates'!AE9*0.85</f>
        <v>49470</v>
      </c>
      <c r="AF9" s="43">
        <f>'BAR BB| Open rates'!AF9*0.85</f>
        <v>49470</v>
      </c>
      <c r="AG9" s="43">
        <f>'BAR BB| Open rates'!AG9*0.85</f>
        <v>49470</v>
      </c>
      <c r="AH9" s="43">
        <f>'BAR BB| Open rates'!AH9*0.85</f>
        <v>24480</v>
      </c>
      <c r="AI9" s="43">
        <f>'BAR BB| Open rates'!AI9*0.85</f>
        <v>24480</v>
      </c>
      <c r="AJ9" s="43">
        <f>'BAR BB| Open rates'!AJ9*0.85</f>
        <v>29920</v>
      </c>
      <c r="AK9" s="43">
        <f>'BAR BB| Open rates'!AK9*0.85</f>
        <v>21930</v>
      </c>
      <c r="AL9" s="43">
        <f>'BAR BB| Open rates'!AL9*0.85</f>
        <v>20230</v>
      </c>
      <c r="AM9" s="43">
        <f>'BAR BB| Open rates'!AM9*0.85</f>
        <v>18530</v>
      </c>
      <c r="AN9" s="43">
        <f>'BAR BB| Open rates'!AN9*0.85</f>
        <v>20230</v>
      </c>
      <c r="AO9" s="43">
        <f>'BAR BB| Open rates'!AO9*0.85</f>
        <v>18530</v>
      </c>
      <c r="AP9" s="43">
        <f>'BAR BB| Open rates'!AP9*0.85</f>
        <v>16660</v>
      </c>
      <c r="AQ9" s="43">
        <f>'BAR BB| Open rates'!AQ9*0.85</f>
        <v>15215</v>
      </c>
      <c r="AR9" s="43">
        <f>'BAR BB| Open rates'!AR9*0.85</f>
        <v>13515</v>
      </c>
      <c r="AS9" s="43">
        <f>'BAR BB| Open rates'!AS9*0.85</f>
        <v>13515</v>
      </c>
      <c r="AT9" s="43">
        <f>'BAR BB| Open rates'!AT9*0.85</f>
        <v>12665</v>
      </c>
      <c r="AU9" s="43">
        <f>'BAR BB| Open rates'!AU9*0.85</f>
        <v>13515</v>
      </c>
      <c r="AV9" s="43">
        <f>'BAR BB| Open rates'!AV9*0.85</f>
        <v>12665</v>
      </c>
      <c r="AW9" s="43">
        <f>'BAR BB| Open rates'!AW9*0.85</f>
        <v>13515</v>
      </c>
      <c r="AX9" s="43">
        <f>'BAR BB| Open rates'!AX9*0.85</f>
        <v>21080</v>
      </c>
      <c r="AY9" s="43">
        <f>'BAR BB| Open rates'!AY9*0.85</f>
        <v>16660</v>
      </c>
      <c r="AZ9" s="43">
        <f>'BAR BB| Open rates'!AZ9*0.85</f>
        <v>21080</v>
      </c>
      <c r="BA9" s="43">
        <f>'BAR BB| Open rates'!BA9*0.85</f>
        <v>18530</v>
      </c>
      <c r="BB9" s="43">
        <f>'BAR BB| Open rates'!BB9*0.85</f>
        <v>15215</v>
      </c>
      <c r="BC9" s="43">
        <f>'BAR BB| Open rates'!BC9*0.85</f>
        <v>16660</v>
      </c>
      <c r="BD9" s="43">
        <f>'BAR BB| Open rates'!BD9*0.85</f>
        <v>15215</v>
      </c>
      <c r="BE9" s="43">
        <f>'BAR BB| Open rates'!BE9*0.85</f>
        <v>16660</v>
      </c>
      <c r="BF9" s="43">
        <f>'BAR BB| Open rates'!BF9*0.85</f>
        <v>15215</v>
      </c>
      <c r="BG9" s="43">
        <f>'BAR BB| Open rates'!BG9*0.85</f>
        <v>16660</v>
      </c>
      <c r="BH9" s="43">
        <f>'BAR BB| Open rates'!BH9*0.85</f>
        <v>16660</v>
      </c>
      <c r="BI9" s="43">
        <f>'BAR BB| Open rates'!BI9*0.85</f>
        <v>20230</v>
      </c>
      <c r="BJ9" s="43">
        <f>'BAR BB| Open rates'!BJ9*0.85</f>
        <v>36465</v>
      </c>
      <c r="BK9" s="43">
        <f>'BAR BB| Open rates'!BK9*0.85</f>
        <v>16660</v>
      </c>
      <c r="BL9" s="43">
        <f>'BAR BB| Open rates'!BL9*0.85</f>
        <v>18530</v>
      </c>
      <c r="BM9" s="43">
        <f>'BAR BB| Open rates'!BM9*0.85</f>
        <v>16660</v>
      </c>
      <c r="BN9" s="43">
        <f>'BAR BB| Open rates'!BN9*0.85</f>
        <v>20230</v>
      </c>
      <c r="BO9" s="43">
        <f>'BAR BB| Open rates'!BO9*0.85</f>
        <v>21930</v>
      </c>
      <c r="BP9" s="43">
        <f>'BAR BB| Open rates'!BP9*0.85</f>
        <v>20230</v>
      </c>
      <c r="BQ9" s="43">
        <f>'BAR BB| Open rates'!BQ9*0.85</f>
        <v>21930</v>
      </c>
      <c r="BR9" s="43">
        <f>'BAR BB| Open rates'!BR9*0.85</f>
        <v>20230</v>
      </c>
      <c r="BS9" s="43">
        <f>'BAR BB| Open rates'!BS9*0.85</f>
        <v>21930</v>
      </c>
      <c r="BT9" s="43">
        <f>'BAR BB| Open rates'!BT9*0.85</f>
        <v>20230</v>
      </c>
      <c r="BU9" s="43">
        <f>'BAR BB| Open rates'!BU9*0.85</f>
        <v>21930</v>
      </c>
      <c r="BV9" s="43">
        <f>'BAR BB| Open rates'!BV9*0.85</f>
        <v>20230</v>
      </c>
      <c r="BW9" s="43">
        <f>'BAR BB| Open rates'!BW9*0.85</f>
        <v>21930</v>
      </c>
      <c r="BX9" s="43">
        <f>'BAR BB| Open rates'!BX9*0.85</f>
        <v>20230</v>
      </c>
      <c r="BY9" s="43">
        <f>'BAR BB| Open rates'!BY9*0.85</f>
        <v>21930</v>
      </c>
      <c r="BZ9" s="43">
        <f>'BAR BB| Open rates'!BZ9*0.85</f>
        <v>20230</v>
      </c>
      <c r="CA9" s="43">
        <f>'BAR BB| Open rates'!CA9*0.85</f>
        <v>21930</v>
      </c>
      <c r="CB9" s="43">
        <f>'BAR BB| Open rates'!CB9*0.85</f>
        <v>20230</v>
      </c>
      <c r="CC9" s="43">
        <f>'BAR BB| Open rates'!CC9*0.85</f>
        <v>21930</v>
      </c>
      <c r="CD9" s="43">
        <f>'BAR BB| Open rates'!CD9*0.85</f>
        <v>16660</v>
      </c>
      <c r="CE9" s="43">
        <f>'BAR BB| Open rates'!CE9*0.85</f>
        <v>18530</v>
      </c>
      <c r="CF9" s="43">
        <f>'BAR BB| Open rates'!CF9*0.85</f>
        <v>16660</v>
      </c>
      <c r="CG9" s="43">
        <f>'BAR BB| Open rates'!CG9*0.85</f>
        <v>18530</v>
      </c>
      <c r="CH9" s="43">
        <f>'BAR BB| Open rates'!CH9*0.85</f>
        <v>16660</v>
      </c>
      <c r="CI9" s="43">
        <f>'BAR BB| Open rates'!CI9*0.85</f>
        <v>18530</v>
      </c>
      <c r="CJ9" s="43">
        <f>'BAR BB| Open rates'!CJ9*0.85</f>
        <v>16660</v>
      </c>
      <c r="CK9" s="43">
        <f>'BAR BB| Open rates'!CK9*0.85</f>
        <v>18530</v>
      </c>
      <c r="CL9" s="43">
        <f>'BAR BB| Open rates'!CL9*0.85</f>
        <v>16660</v>
      </c>
      <c r="CM9" s="43">
        <f>'BAR BB| Open rates'!CM9*0.85</f>
        <v>18530</v>
      </c>
      <c r="CN9" s="43">
        <f>'BAR BB| Open rates'!CN9*0.85</f>
        <v>16660</v>
      </c>
    </row>
    <row r="10" spans="1:92" s="36" customFormat="1" ht="12" customHeight="1" x14ac:dyDescent="0.2">
      <c r="A10" s="237">
        <v>2</v>
      </c>
      <c r="B10" s="43">
        <f>'BAR BB| Open rates'!B10*0.85</f>
        <v>24905</v>
      </c>
      <c r="C10" s="43">
        <f>'BAR BB| Open rates'!C10*0.85</f>
        <v>30005</v>
      </c>
      <c r="D10" s="43">
        <f>'BAR BB| Open rates'!D10*0.85</f>
        <v>26605</v>
      </c>
      <c r="E10" s="43">
        <f>'BAR BB| Open rates'!E10*0.85</f>
        <v>32980</v>
      </c>
      <c r="F10" s="43">
        <f>'BAR BB| Open rates'!F10*0.85</f>
        <v>64430</v>
      </c>
      <c r="G10" s="43">
        <f>'BAR BB| Open rates'!G10*0.85</f>
        <v>70380</v>
      </c>
      <c r="H10" s="43">
        <f>'BAR BB| Open rates'!H10*0.85</f>
        <v>78880</v>
      </c>
      <c r="I10" s="43">
        <f>'BAR BB| Open rates'!I10*0.85</f>
        <v>87465</v>
      </c>
      <c r="J10" s="43">
        <f>'BAR BB| Open rates'!J10*0.85</f>
        <v>87465</v>
      </c>
      <c r="K10" s="43">
        <f>'BAR BB| Open rates'!K10*0.85</f>
        <v>87465</v>
      </c>
      <c r="L10" s="43">
        <f>'BAR BB| Open rates'!L10*0.85</f>
        <v>80665</v>
      </c>
      <c r="M10" s="43">
        <f>'BAR BB| Open rates'!M10*0.85</f>
        <v>64430</v>
      </c>
      <c r="N10" s="43">
        <f>'BAR BB| Open rates'!N10*0.85</f>
        <v>55930</v>
      </c>
      <c r="O10" s="43">
        <f>'BAR BB| Open rates'!O10*0.85</f>
        <v>30430</v>
      </c>
      <c r="P10" s="43">
        <f>'BAR BB| Open rates'!P10*0.85</f>
        <v>22780</v>
      </c>
      <c r="Q10" s="43">
        <f>'BAR BB| Open rates'!Q10*0.85</f>
        <v>27030</v>
      </c>
      <c r="R10" s="43">
        <f>'BAR BB| Open rates'!R10*0.85</f>
        <v>24480</v>
      </c>
      <c r="S10" s="43">
        <f>'BAR BB| Open rates'!S10*0.85</f>
        <v>24480</v>
      </c>
      <c r="T10" s="43">
        <f>'BAR BB| Open rates'!T10*0.85</f>
        <v>27030</v>
      </c>
      <c r="U10" s="43">
        <f>'BAR BB| Open rates'!U10*0.85</f>
        <v>30430</v>
      </c>
      <c r="V10" s="43">
        <f>'BAR BB| Open rates'!V10*0.85</f>
        <v>30430</v>
      </c>
      <c r="W10" s="43">
        <f>'BAR BB| Open rates'!W10*0.85</f>
        <v>41310</v>
      </c>
      <c r="X10" s="43">
        <f>'BAR BB| Open rates'!X10*0.85</f>
        <v>41310</v>
      </c>
      <c r="Y10" s="43">
        <f>'BAR BB| Open rates'!Y10*0.85</f>
        <v>41310</v>
      </c>
      <c r="Z10" s="43">
        <f>'BAR BB| Open rates'!Z10*0.85</f>
        <v>41310</v>
      </c>
      <c r="AA10" s="43">
        <f>'BAR BB| Open rates'!AA10*0.85</f>
        <v>44115</v>
      </c>
      <c r="AB10" s="43">
        <f>'BAR BB| Open rates'!AB10*0.85</f>
        <v>41310</v>
      </c>
      <c r="AC10" s="43">
        <f>'BAR BB| Open rates'!AC10*0.85</f>
        <v>44115</v>
      </c>
      <c r="AD10" s="43">
        <f>'BAR BB| Open rates'!AD10*0.85</f>
        <v>39015</v>
      </c>
      <c r="AE10" s="43">
        <f>'BAR BB| Open rates'!AE10*0.85</f>
        <v>52020</v>
      </c>
      <c r="AF10" s="43">
        <f>'BAR BB| Open rates'!AF10*0.85</f>
        <v>52020</v>
      </c>
      <c r="AG10" s="43">
        <f>'BAR BB| Open rates'!AG10*0.85</f>
        <v>52020</v>
      </c>
      <c r="AH10" s="43">
        <f>'BAR BB| Open rates'!AH10*0.85</f>
        <v>27030</v>
      </c>
      <c r="AI10" s="43">
        <f>'BAR BB| Open rates'!AI10*0.85</f>
        <v>27030</v>
      </c>
      <c r="AJ10" s="43">
        <f>'BAR BB| Open rates'!AJ10*0.85</f>
        <v>32470</v>
      </c>
      <c r="AK10" s="43">
        <f>'BAR BB| Open rates'!AK10*0.85</f>
        <v>24480</v>
      </c>
      <c r="AL10" s="43">
        <f>'BAR BB| Open rates'!AL10*0.85</f>
        <v>22780</v>
      </c>
      <c r="AM10" s="43">
        <f>'BAR BB| Open rates'!AM10*0.85</f>
        <v>21080</v>
      </c>
      <c r="AN10" s="43">
        <f>'BAR BB| Open rates'!AN10*0.85</f>
        <v>22780</v>
      </c>
      <c r="AO10" s="43">
        <f>'BAR BB| Open rates'!AO10*0.85</f>
        <v>21080</v>
      </c>
      <c r="AP10" s="43">
        <f>'BAR BB| Open rates'!AP10*0.85</f>
        <v>19210</v>
      </c>
      <c r="AQ10" s="43">
        <f>'BAR BB| Open rates'!AQ10*0.85</f>
        <v>17765</v>
      </c>
      <c r="AR10" s="43">
        <f>'BAR BB| Open rates'!AR10*0.85</f>
        <v>16065</v>
      </c>
      <c r="AS10" s="43">
        <f>'BAR BB| Open rates'!AS10*0.85</f>
        <v>16065</v>
      </c>
      <c r="AT10" s="43">
        <f>'BAR BB| Open rates'!AT10*0.85</f>
        <v>15215</v>
      </c>
      <c r="AU10" s="43">
        <f>'BAR BB| Open rates'!AU10*0.85</f>
        <v>16065</v>
      </c>
      <c r="AV10" s="43">
        <f>'BAR BB| Open rates'!AV10*0.85</f>
        <v>15215</v>
      </c>
      <c r="AW10" s="43">
        <f>'BAR BB| Open rates'!AW10*0.85</f>
        <v>16065</v>
      </c>
      <c r="AX10" s="43">
        <f>'BAR BB| Open rates'!AX10*0.85</f>
        <v>23630</v>
      </c>
      <c r="AY10" s="43">
        <f>'BAR BB| Open rates'!AY10*0.85</f>
        <v>19210</v>
      </c>
      <c r="AZ10" s="43">
        <f>'BAR BB| Open rates'!AZ10*0.85</f>
        <v>23630</v>
      </c>
      <c r="BA10" s="43">
        <f>'BAR BB| Open rates'!BA10*0.85</f>
        <v>21080</v>
      </c>
      <c r="BB10" s="43">
        <f>'BAR BB| Open rates'!BB10*0.85</f>
        <v>17765</v>
      </c>
      <c r="BC10" s="43">
        <f>'BAR BB| Open rates'!BC10*0.85</f>
        <v>19210</v>
      </c>
      <c r="BD10" s="43">
        <f>'BAR BB| Open rates'!BD10*0.85</f>
        <v>17765</v>
      </c>
      <c r="BE10" s="43">
        <f>'BAR BB| Open rates'!BE10*0.85</f>
        <v>19210</v>
      </c>
      <c r="BF10" s="43">
        <f>'BAR BB| Open rates'!BF10*0.85</f>
        <v>17765</v>
      </c>
      <c r="BG10" s="43">
        <f>'BAR BB| Open rates'!BG10*0.85</f>
        <v>19210</v>
      </c>
      <c r="BH10" s="43">
        <f>'BAR BB| Open rates'!BH10*0.85</f>
        <v>19210</v>
      </c>
      <c r="BI10" s="43">
        <f>'BAR BB| Open rates'!BI10*0.85</f>
        <v>22780</v>
      </c>
      <c r="BJ10" s="43">
        <f>'BAR BB| Open rates'!BJ10*0.85</f>
        <v>39015</v>
      </c>
      <c r="BK10" s="43">
        <f>'BAR BB| Open rates'!BK10*0.85</f>
        <v>19210</v>
      </c>
      <c r="BL10" s="43">
        <f>'BAR BB| Open rates'!BL10*0.85</f>
        <v>21080</v>
      </c>
      <c r="BM10" s="43">
        <f>'BAR BB| Open rates'!BM10*0.85</f>
        <v>19210</v>
      </c>
      <c r="BN10" s="43">
        <f>'BAR BB| Open rates'!BN10*0.85</f>
        <v>22780</v>
      </c>
      <c r="BO10" s="43">
        <f>'BAR BB| Open rates'!BO10*0.85</f>
        <v>24480</v>
      </c>
      <c r="BP10" s="43">
        <f>'BAR BB| Open rates'!BP10*0.85</f>
        <v>22780</v>
      </c>
      <c r="BQ10" s="43">
        <f>'BAR BB| Open rates'!BQ10*0.85</f>
        <v>24480</v>
      </c>
      <c r="BR10" s="43">
        <f>'BAR BB| Open rates'!BR10*0.85</f>
        <v>22780</v>
      </c>
      <c r="BS10" s="43">
        <f>'BAR BB| Open rates'!BS10*0.85</f>
        <v>24480</v>
      </c>
      <c r="BT10" s="43">
        <f>'BAR BB| Open rates'!BT10*0.85</f>
        <v>22780</v>
      </c>
      <c r="BU10" s="43">
        <f>'BAR BB| Open rates'!BU10*0.85</f>
        <v>24480</v>
      </c>
      <c r="BV10" s="43">
        <f>'BAR BB| Open rates'!BV10*0.85</f>
        <v>22780</v>
      </c>
      <c r="BW10" s="43">
        <f>'BAR BB| Open rates'!BW10*0.85</f>
        <v>24480</v>
      </c>
      <c r="BX10" s="43">
        <f>'BAR BB| Open rates'!BX10*0.85</f>
        <v>22780</v>
      </c>
      <c r="BY10" s="43">
        <f>'BAR BB| Open rates'!BY10*0.85</f>
        <v>24480</v>
      </c>
      <c r="BZ10" s="43">
        <f>'BAR BB| Open rates'!BZ10*0.85</f>
        <v>22780</v>
      </c>
      <c r="CA10" s="43">
        <f>'BAR BB| Open rates'!CA10*0.85</f>
        <v>24480</v>
      </c>
      <c r="CB10" s="43">
        <f>'BAR BB| Open rates'!CB10*0.85</f>
        <v>22780</v>
      </c>
      <c r="CC10" s="43">
        <f>'BAR BB| Open rates'!CC10*0.85</f>
        <v>24480</v>
      </c>
      <c r="CD10" s="43">
        <f>'BAR BB| Open rates'!CD10*0.85</f>
        <v>19210</v>
      </c>
      <c r="CE10" s="43">
        <f>'BAR BB| Open rates'!CE10*0.85</f>
        <v>21080</v>
      </c>
      <c r="CF10" s="43">
        <f>'BAR BB| Open rates'!CF10*0.85</f>
        <v>19210</v>
      </c>
      <c r="CG10" s="43">
        <f>'BAR BB| Open rates'!CG10*0.85</f>
        <v>21080</v>
      </c>
      <c r="CH10" s="43">
        <f>'BAR BB| Open rates'!CH10*0.85</f>
        <v>19210</v>
      </c>
      <c r="CI10" s="43">
        <f>'BAR BB| Open rates'!CI10*0.85</f>
        <v>21080</v>
      </c>
      <c r="CJ10" s="43">
        <f>'BAR BB| Open rates'!CJ10*0.85</f>
        <v>19210</v>
      </c>
      <c r="CK10" s="43">
        <f>'BAR BB| Open rates'!CK10*0.85</f>
        <v>21080</v>
      </c>
      <c r="CL10" s="43">
        <f>'BAR BB| Open rates'!CL10*0.85</f>
        <v>19210</v>
      </c>
      <c r="CM10" s="43">
        <f>'BAR BB| Open rates'!CM10*0.85</f>
        <v>21080</v>
      </c>
      <c r="CN10" s="43">
        <f>'BAR BB| Open rates'!CN10*0.85</f>
        <v>19210</v>
      </c>
    </row>
    <row r="11" spans="1:92" s="36" customFormat="1" ht="12" customHeight="1" x14ac:dyDescent="0.2">
      <c r="A11" s="236" t="s">
        <v>176</v>
      </c>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c r="BT11" s="43"/>
      <c r="BU11" s="43"/>
      <c r="BV11" s="43"/>
      <c r="BW11" s="43"/>
      <c r="BX11" s="43"/>
      <c r="BY11" s="43"/>
      <c r="BZ11" s="43"/>
      <c r="CA11" s="43"/>
      <c r="CB11" s="43"/>
      <c r="CC11" s="43"/>
      <c r="CD11" s="43"/>
      <c r="CE11" s="43"/>
      <c r="CF11" s="43"/>
      <c r="CG11" s="43"/>
      <c r="CH11" s="43"/>
      <c r="CI11" s="43"/>
      <c r="CJ11" s="43"/>
      <c r="CK11" s="43"/>
      <c r="CL11" s="43"/>
      <c r="CM11" s="43"/>
      <c r="CN11" s="43"/>
    </row>
    <row r="12" spans="1:92" s="36" customFormat="1" ht="12" customHeight="1" x14ac:dyDescent="0.2">
      <c r="A12" s="237">
        <v>1</v>
      </c>
      <c r="B12" s="43">
        <f>'BAR BB| Open rates'!B12*0.85</f>
        <v>26095</v>
      </c>
      <c r="C12" s="43">
        <f>'BAR BB| Open rates'!C12*0.85</f>
        <v>31195</v>
      </c>
      <c r="D12" s="43">
        <f>'BAR BB| Open rates'!D12*0.85</f>
        <v>27795</v>
      </c>
      <c r="E12" s="43">
        <f>'BAR BB| Open rates'!E12*0.85</f>
        <v>55930</v>
      </c>
      <c r="F12" s="43">
        <f>'BAR BB| Open rates'!F12*0.85</f>
        <v>87380</v>
      </c>
      <c r="G12" s="43">
        <f>'BAR BB| Open rates'!G12*0.85</f>
        <v>93330</v>
      </c>
      <c r="H12" s="43">
        <f>'BAR BB| Open rates'!H12*0.85</f>
        <v>101830</v>
      </c>
      <c r="I12" s="43">
        <f>'BAR BB| Open rates'!I12*0.85</f>
        <v>110415</v>
      </c>
      <c r="J12" s="43">
        <f>'BAR BB| Open rates'!J12*0.85</f>
        <v>110415</v>
      </c>
      <c r="K12" s="43">
        <f>'BAR BB| Open rates'!K12*0.85</f>
        <v>110415</v>
      </c>
      <c r="L12" s="43">
        <f>'BAR BB| Open rates'!L12*0.85</f>
        <v>103615</v>
      </c>
      <c r="M12" s="43">
        <f>'BAR BB| Open rates'!M12*0.85</f>
        <v>66980</v>
      </c>
      <c r="N12" s="43">
        <f>'BAR BB| Open rates'!N12*0.85</f>
        <v>58480</v>
      </c>
      <c r="O12" s="43">
        <f>'BAR BB| Open rates'!O12*0.85</f>
        <v>32980</v>
      </c>
      <c r="P12" s="43">
        <f>'BAR BB| Open rates'!P12*0.85</f>
        <v>25330</v>
      </c>
      <c r="Q12" s="43">
        <f>'BAR BB| Open rates'!Q12*0.85</f>
        <v>29580</v>
      </c>
      <c r="R12" s="43">
        <f>'BAR BB| Open rates'!R12*0.85</f>
        <v>27030</v>
      </c>
      <c r="S12" s="43">
        <f>'BAR BB| Open rates'!S12*0.85</f>
        <v>27030</v>
      </c>
      <c r="T12" s="43">
        <f>'BAR BB| Open rates'!T12*0.85</f>
        <v>29580</v>
      </c>
      <c r="U12" s="43">
        <f>'BAR BB| Open rates'!U12*0.85</f>
        <v>32980</v>
      </c>
      <c r="V12" s="43">
        <f>'BAR BB| Open rates'!V12*0.85</f>
        <v>32980</v>
      </c>
      <c r="W12" s="43">
        <f>'BAR BB| Open rates'!W12*0.85</f>
        <v>43860</v>
      </c>
      <c r="X12" s="43">
        <f>'BAR BB| Open rates'!X12*0.85</f>
        <v>43860</v>
      </c>
      <c r="Y12" s="43">
        <f>'BAR BB| Open rates'!Y12*0.85</f>
        <v>44115</v>
      </c>
      <c r="Z12" s="43">
        <f>'BAR BB| Open rates'!Z12*0.85</f>
        <v>44115</v>
      </c>
      <c r="AA12" s="43">
        <f>'BAR BB| Open rates'!AA12*0.85</f>
        <v>46920</v>
      </c>
      <c r="AB12" s="43">
        <f>'BAR BB| Open rates'!AB12*0.85</f>
        <v>44115</v>
      </c>
      <c r="AC12" s="43">
        <f>'BAR BB| Open rates'!AC12*0.85</f>
        <v>46920</v>
      </c>
      <c r="AD12" s="43">
        <f>'BAR BB| Open rates'!AD12*0.85</f>
        <v>41820</v>
      </c>
      <c r="AE12" s="43">
        <f>'BAR BB| Open rates'!AE12*0.85</f>
        <v>59670</v>
      </c>
      <c r="AF12" s="43">
        <f>'BAR BB| Open rates'!AF12*0.85</f>
        <v>59670</v>
      </c>
      <c r="AG12" s="43">
        <f>'BAR BB| Open rates'!AG12*0.85</f>
        <v>59670</v>
      </c>
      <c r="AH12" s="43">
        <f>'BAR BB| Open rates'!AH12*0.85</f>
        <v>34680</v>
      </c>
      <c r="AI12" s="43">
        <f>'BAR BB| Open rates'!AI12*0.85</f>
        <v>27795</v>
      </c>
      <c r="AJ12" s="43">
        <f>'BAR BB| Open rates'!AJ12*0.85</f>
        <v>33235</v>
      </c>
      <c r="AK12" s="43">
        <f>'BAR BB| Open rates'!AK12*0.85</f>
        <v>25245</v>
      </c>
      <c r="AL12" s="43">
        <f>'BAR BB| Open rates'!AL12*0.85</f>
        <v>23545</v>
      </c>
      <c r="AM12" s="43">
        <f>'BAR BB| Open rates'!AM12*0.85</f>
        <v>21845</v>
      </c>
      <c r="AN12" s="43">
        <f>'BAR BB| Open rates'!AN12*0.85</f>
        <v>23545</v>
      </c>
      <c r="AO12" s="43">
        <f>'BAR BB| Open rates'!AO12*0.85</f>
        <v>21845</v>
      </c>
      <c r="AP12" s="43">
        <f>'BAR BB| Open rates'!AP12*0.85</f>
        <v>19975</v>
      </c>
      <c r="AQ12" s="43">
        <f>'BAR BB| Open rates'!AQ12*0.85</f>
        <v>18530</v>
      </c>
      <c r="AR12" s="43">
        <f>'BAR BB| Open rates'!AR12*0.85</f>
        <v>16830</v>
      </c>
      <c r="AS12" s="43">
        <f>'BAR BB| Open rates'!AS12*0.85</f>
        <v>16830</v>
      </c>
      <c r="AT12" s="43">
        <f>'BAR BB| Open rates'!AT12*0.85</f>
        <v>15980</v>
      </c>
      <c r="AU12" s="43">
        <f>'BAR BB| Open rates'!AU12*0.85</f>
        <v>16830</v>
      </c>
      <c r="AV12" s="43">
        <f>'BAR BB| Open rates'!AV12*0.85</f>
        <v>15980</v>
      </c>
      <c r="AW12" s="43">
        <f>'BAR BB| Open rates'!AW12*0.85</f>
        <v>16830</v>
      </c>
      <c r="AX12" s="43">
        <f>'BAR BB| Open rates'!AX12*0.85</f>
        <v>24395</v>
      </c>
      <c r="AY12" s="43">
        <f>'BAR BB| Open rates'!AY12*0.85</f>
        <v>19975</v>
      </c>
      <c r="AZ12" s="43">
        <f>'BAR BB| Open rates'!AZ12*0.85</f>
        <v>24395</v>
      </c>
      <c r="BA12" s="43">
        <f>'BAR BB| Open rates'!BA12*0.85</f>
        <v>21845</v>
      </c>
      <c r="BB12" s="43">
        <f>'BAR BB| Open rates'!BB12*0.85</f>
        <v>18530</v>
      </c>
      <c r="BC12" s="43">
        <f>'BAR BB| Open rates'!BC12*0.85</f>
        <v>19975</v>
      </c>
      <c r="BD12" s="43">
        <f>'BAR BB| Open rates'!BD12*0.85</f>
        <v>18530</v>
      </c>
      <c r="BE12" s="43">
        <f>'BAR BB| Open rates'!BE12*0.85</f>
        <v>19975</v>
      </c>
      <c r="BF12" s="43">
        <f>'BAR BB| Open rates'!BF12*0.85</f>
        <v>18530</v>
      </c>
      <c r="BG12" s="43">
        <f>'BAR BB| Open rates'!BG12*0.85</f>
        <v>19975</v>
      </c>
      <c r="BH12" s="43">
        <f>'BAR BB| Open rates'!BH12*0.85</f>
        <v>19975</v>
      </c>
      <c r="BI12" s="43">
        <f>'BAR BB| Open rates'!BI12*0.85</f>
        <v>23545</v>
      </c>
      <c r="BJ12" s="43">
        <f>'BAR BB| Open rates'!BJ12*0.85</f>
        <v>39780</v>
      </c>
      <c r="BK12" s="43">
        <f>'BAR BB| Open rates'!BK12*0.85</f>
        <v>19975</v>
      </c>
      <c r="BL12" s="43">
        <f>'BAR BB| Open rates'!BL12*0.85</f>
        <v>21845</v>
      </c>
      <c r="BM12" s="43">
        <f>'BAR BB| Open rates'!BM12*0.85</f>
        <v>19975</v>
      </c>
      <c r="BN12" s="43">
        <f>'BAR BB| Open rates'!BN12*0.85</f>
        <v>23545</v>
      </c>
      <c r="BO12" s="43">
        <f>'BAR BB| Open rates'!BO12*0.85</f>
        <v>25245</v>
      </c>
      <c r="BP12" s="43">
        <f>'BAR BB| Open rates'!BP12*0.85</f>
        <v>23545</v>
      </c>
      <c r="BQ12" s="43">
        <f>'BAR BB| Open rates'!BQ12*0.85</f>
        <v>25245</v>
      </c>
      <c r="BR12" s="43">
        <f>'BAR BB| Open rates'!BR12*0.85</f>
        <v>23545</v>
      </c>
      <c r="BS12" s="43">
        <f>'BAR BB| Open rates'!BS12*0.85</f>
        <v>25245</v>
      </c>
      <c r="BT12" s="43">
        <f>'BAR BB| Open rates'!BT12*0.85</f>
        <v>23545</v>
      </c>
      <c r="BU12" s="43">
        <f>'BAR BB| Open rates'!BU12*0.85</f>
        <v>25245</v>
      </c>
      <c r="BV12" s="43">
        <f>'BAR BB| Open rates'!BV12*0.85</f>
        <v>23545</v>
      </c>
      <c r="BW12" s="43">
        <f>'BAR BB| Open rates'!BW12*0.85</f>
        <v>25245</v>
      </c>
      <c r="BX12" s="43">
        <f>'BAR BB| Open rates'!BX12*0.85</f>
        <v>23545</v>
      </c>
      <c r="BY12" s="43">
        <f>'BAR BB| Open rates'!BY12*0.85</f>
        <v>25245</v>
      </c>
      <c r="BZ12" s="43">
        <f>'BAR BB| Open rates'!BZ12*0.85</f>
        <v>23545</v>
      </c>
      <c r="CA12" s="43">
        <f>'BAR BB| Open rates'!CA12*0.85</f>
        <v>25245</v>
      </c>
      <c r="CB12" s="43">
        <f>'BAR BB| Open rates'!CB12*0.85</f>
        <v>23545</v>
      </c>
      <c r="CC12" s="43">
        <f>'BAR BB| Open rates'!CC12*0.85</f>
        <v>25245</v>
      </c>
      <c r="CD12" s="43">
        <f>'BAR BB| Open rates'!CD12*0.85</f>
        <v>19975</v>
      </c>
      <c r="CE12" s="43">
        <f>'BAR BB| Open rates'!CE12*0.85</f>
        <v>21845</v>
      </c>
      <c r="CF12" s="43">
        <f>'BAR BB| Open rates'!CF12*0.85</f>
        <v>19975</v>
      </c>
      <c r="CG12" s="43">
        <f>'BAR BB| Open rates'!CG12*0.85</f>
        <v>21845</v>
      </c>
      <c r="CH12" s="43">
        <f>'BAR BB| Open rates'!CH12*0.85</f>
        <v>19975</v>
      </c>
      <c r="CI12" s="43">
        <f>'BAR BB| Open rates'!CI12*0.85</f>
        <v>21845</v>
      </c>
      <c r="CJ12" s="43">
        <f>'BAR BB| Open rates'!CJ12*0.85</f>
        <v>19975</v>
      </c>
      <c r="CK12" s="43">
        <f>'BAR BB| Open rates'!CK12*0.85</f>
        <v>21845</v>
      </c>
      <c r="CL12" s="43">
        <f>'BAR BB| Open rates'!CL12*0.85</f>
        <v>19975</v>
      </c>
      <c r="CM12" s="43">
        <f>'BAR BB| Open rates'!CM12*0.85</f>
        <v>21845</v>
      </c>
      <c r="CN12" s="43">
        <f>'BAR BB| Open rates'!CN12*0.85</f>
        <v>19975</v>
      </c>
    </row>
    <row r="13" spans="1:92" s="36" customFormat="1" ht="12" customHeight="1" x14ac:dyDescent="0.2">
      <c r="A13" s="237">
        <v>2</v>
      </c>
      <c r="B13" s="43">
        <f>'BAR BB| Open rates'!B13*0.85</f>
        <v>28220</v>
      </c>
      <c r="C13" s="43">
        <f>'BAR BB| Open rates'!C13*0.85</f>
        <v>33320</v>
      </c>
      <c r="D13" s="43">
        <f>'BAR BB| Open rates'!D13*0.85</f>
        <v>29920</v>
      </c>
      <c r="E13" s="43">
        <f>'BAR BB| Open rates'!E13*0.85</f>
        <v>58480</v>
      </c>
      <c r="F13" s="43">
        <f>'BAR BB| Open rates'!F13*0.85</f>
        <v>89930</v>
      </c>
      <c r="G13" s="43">
        <f>'BAR BB| Open rates'!G13*0.85</f>
        <v>95880</v>
      </c>
      <c r="H13" s="43">
        <f>'BAR BB| Open rates'!H13*0.85</f>
        <v>104380</v>
      </c>
      <c r="I13" s="43">
        <f>'BAR BB| Open rates'!I13*0.85</f>
        <v>112965</v>
      </c>
      <c r="J13" s="43">
        <f>'BAR BB| Open rates'!J13*0.85</f>
        <v>112965</v>
      </c>
      <c r="K13" s="43">
        <f>'BAR BB| Open rates'!K13*0.85</f>
        <v>112965</v>
      </c>
      <c r="L13" s="43">
        <f>'BAR BB| Open rates'!L13*0.85</f>
        <v>106165</v>
      </c>
      <c r="M13" s="43">
        <f>'BAR BB| Open rates'!M13*0.85</f>
        <v>69530</v>
      </c>
      <c r="N13" s="43">
        <f>'BAR BB| Open rates'!N13*0.85</f>
        <v>61030</v>
      </c>
      <c r="O13" s="43">
        <f>'BAR BB| Open rates'!O13*0.85</f>
        <v>35530</v>
      </c>
      <c r="P13" s="43">
        <f>'BAR BB| Open rates'!P13*0.85</f>
        <v>27880</v>
      </c>
      <c r="Q13" s="43">
        <f>'BAR BB| Open rates'!Q13*0.85</f>
        <v>32130</v>
      </c>
      <c r="R13" s="43">
        <f>'BAR BB| Open rates'!R13*0.85</f>
        <v>29580</v>
      </c>
      <c r="S13" s="43">
        <f>'BAR BB| Open rates'!S13*0.85</f>
        <v>29580</v>
      </c>
      <c r="T13" s="43">
        <f>'BAR BB| Open rates'!T13*0.85</f>
        <v>32130</v>
      </c>
      <c r="U13" s="43">
        <f>'BAR BB| Open rates'!U13*0.85</f>
        <v>35530</v>
      </c>
      <c r="V13" s="43">
        <f>'BAR BB| Open rates'!V13*0.85</f>
        <v>35530</v>
      </c>
      <c r="W13" s="43">
        <f>'BAR BB| Open rates'!W13*0.85</f>
        <v>46410</v>
      </c>
      <c r="X13" s="43">
        <f>'BAR BB| Open rates'!X13*0.85</f>
        <v>46410</v>
      </c>
      <c r="Y13" s="43">
        <f>'BAR BB| Open rates'!Y13*0.85</f>
        <v>46665</v>
      </c>
      <c r="Z13" s="43">
        <f>'BAR BB| Open rates'!Z13*0.85</f>
        <v>46665</v>
      </c>
      <c r="AA13" s="43">
        <f>'BAR BB| Open rates'!AA13*0.85</f>
        <v>49470</v>
      </c>
      <c r="AB13" s="43">
        <f>'BAR BB| Open rates'!AB13*0.85</f>
        <v>46665</v>
      </c>
      <c r="AC13" s="43">
        <f>'BAR BB| Open rates'!AC13*0.85</f>
        <v>49470</v>
      </c>
      <c r="AD13" s="43">
        <f>'BAR BB| Open rates'!AD13*0.85</f>
        <v>44370</v>
      </c>
      <c r="AE13" s="43">
        <f>'BAR BB| Open rates'!AE13*0.85</f>
        <v>62220</v>
      </c>
      <c r="AF13" s="43">
        <f>'BAR BB| Open rates'!AF13*0.85</f>
        <v>62220</v>
      </c>
      <c r="AG13" s="43">
        <f>'BAR BB| Open rates'!AG13*0.85</f>
        <v>62220</v>
      </c>
      <c r="AH13" s="43">
        <f>'BAR BB| Open rates'!AH13*0.85</f>
        <v>37230</v>
      </c>
      <c r="AI13" s="43">
        <f>'BAR BB| Open rates'!AI13*0.85</f>
        <v>30345</v>
      </c>
      <c r="AJ13" s="43">
        <f>'BAR BB| Open rates'!AJ13*0.85</f>
        <v>35785</v>
      </c>
      <c r="AK13" s="43">
        <f>'BAR BB| Open rates'!AK13*0.85</f>
        <v>27795</v>
      </c>
      <c r="AL13" s="43">
        <f>'BAR BB| Open rates'!AL13*0.85</f>
        <v>26095</v>
      </c>
      <c r="AM13" s="43">
        <f>'BAR BB| Open rates'!AM13*0.85</f>
        <v>24395</v>
      </c>
      <c r="AN13" s="43">
        <f>'BAR BB| Open rates'!AN13*0.85</f>
        <v>26095</v>
      </c>
      <c r="AO13" s="43">
        <f>'BAR BB| Open rates'!AO13*0.85</f>
        <v>24395</v>
      </c>
      <c r="AP13" s="43">
        <f>'BAR BB| Open rates'!AP13*0.85</f>
        <v>22525</v>
      </c>
      <c r="AQ13" s="43">
        <f>'BAR BB| Open rates'!AQ13*0.85</f>
        <v>21080</v>
      </c>
      <c r="AR13" s="43">
        <f>'BAR BB| Open rates'!AR13*0.85</f>
        <v>19380</v>
      </c>
      <c r="AS13" s="43">
        <f>'BAR BB| Open rates'!AS13*0.85</f>
        <v>19380</v>
      </c>
      <c r="AT13" s="43">
        <f>'BAR BB| Open rates'!AT13*0.85</f>
        <v>18530</v>
      </c>
      <c r="AU13" s="43">
        <f>'BAR BB| Open rates'!AU13*0.85</f>
        <v>19380</v>
      </c>
      <c r="AV13" s="43">
        <f>'BAR BB| Open rates'!AV13*0.85</f>
        <v>18530</v>
      </c>
      <c r="AW13" s="43">
        <f>'BAR BB| Open rates'!AW13*0.85</f>
        <v>19380</v>
      </c>
      <c r="AX13" s="43">
        <f>'BAR BB| Open rates'!AX13*0.85</f>
        <v>26945</v>
      </c>
      <c r="AY13" s="43">
        <f>'BAR BB| Open rates'!AY13*0.85</f>
        <v>22525</v>
      </c>
      <c r="AZ13" s="43">
        <f>'BAR BB| Open rates'!AZ13*0.85</f>
        <v>26945</v>
      </c>
      <c r="BA13" s="43">
        <f>'BAR BB| Open rates'!BA13*0.85</f>
        <v>24395</v>
      </c>
      <c r="BB13" s="43">
        <f>'BAR BB| Open rates'!BB13*0.85</f>
        <v>21080</v>
      </c>
      <c r="BC13" s="43">
        <f>'BAR BB| Open rates'!BC13*0.85</f>
        <v>22525</v>
      </c>
      <c r="BD13" s="43">
        <f>'BAR BB| Open rates'!BD13*0.85</f>
        <v>21080</v>
      </c>
      <c r="BE13" s="43">
        <f>'BAR BB| Open rates'!BE13*0.85</f>
        <v>22525</v>
      </c>
      <c r="BF13" s="43">
        <f>'BAR BB| Open rates'!BF13*0.85</f>
        <v>21080</v>
      </c>
      <c r="BG13" s="43">
        <f>'BAR BB| Open rates'!BG13*0.85</f>
        <v>22525</v>
      </c>
      <c r="BH13" s="43">
        <f>'BAR BB| Open rates'!BH13*0.85</f>
        <v>22525</v>
      </c>
      <c r="BI13" s="43">
        <f>'BAR BB| Open rates'!BI13*0.85</f>
        <v>26095</v>
      </c>
      <c r="BJ13" s="43">
        <f>'BAR BB| Open rates'!BJ13*0.85</f>
        <v>42330</v>
      </c>
      <c r="BK13" s="43">
        <f>'BAR BB| Open rates'!BK13*0.85</f>
        <v>22525</v>
      </c>
      <c r="BL13" s="43">
        <f>'BAR BB| Open rates'!BL13*0.85</f>
        <v>24395</v>
      </c>
      <c r="BM13" s="43">
        <f>'BAR BB| Open rates'!BM13*0.85</f>
        <v>22525</v>
      </c>
      <c r="BN13" s="43">
        <f>'BAR BB| Open rates'!BN13*0.85</f>
        <v>26095</v>
      </c>
      <c r="BO13" s="43">
        <f>'BAR BB| Open rates'!BO13*0.85</f>
        <v>27795</v>
      </c>
      <c r="BP13" s="43">
        <f>'BAR BB| Open rates'!BP13*0.85</f>
        <v>26095</v>
      </c>
      <c r="BQ13" s="43">
        <f>'BAR BB| Open rates'!BQ13*0.85</f>
        <v>27795</v>
      </c>
      <c r="BR13" s="43">
        <f>'BAR BB| Open rates'!BR13*0.85</f>
        <v>26095</v>
      </c>
      <c r="BS13" s="43">
        <f>'BAR BB| Open rates'!BS13*0.85</f>
        <v>27795</v>
      </c>
      <c r="BT13" s="43">
        <f>'BAR BB| Open rates'!BT13*0.85</f>
        <v>26095</v>
      </c>
      <c r="BU13" s="43">
        <f>'BAR BB| Open rates'!BU13*0.85</f>
        <v>27795</v>
      </c>
      <c r="BV13" s="43">
        <f>'BAR BB| Open rates'!BV13*0.85</f>
        <v>26095</v>
      </c>
      <c r="BW13" s="43">
        <f>'BAR BB| Open rates'!BW13*0.85</f>
        <v>27795</v>
      </c>
      <c r="BX13" s="43">
        <f>'BAR BB| Open rates'!BX13*0.85</f>
        <v>26095</v>
      </c>
      <c r="BY13" s="43">
        <f>'BAR BB| Open rates'!BY13*0.85</f>
        <v>27795</v>
      </c>
      <c r="BZ13" s="43">
        <f>'BAR BB| Open rates'!BZ13*0.85</f>
        <v>26095</v>
      </c>
      <c r="CA13" s="43">
        <f>'BAR BB| Open rates'!CA13*0.85</f>
        <v>27795</v>
      </c>
      <c r="CB13" s="43">
        <f>'BAR BB| Open rates'!CB13*0.85</f>
        <v>26095</v>
      </c>
      <c r="CC13" s="43">
        <f>'BAR BB| Open rates'!CC13*0.85</f>
        <v>27795</v>
      </c>
      <c r="CD13" s="43">
        <f>'BAR BB| Open rates'!CD13*0.85</f>
        <v>22525</v>
      </c>
      <c r="CE13" s="43">
        <f>'BAR BB| Open rates'!CE13*0.85</f>
        <v>24395</v>
      </c>
      <c r="CF13" s="43">
        <f>'BAR BB| Open rates'!CF13*0.85</f>
        <v>22525</v>
      </c>
      <c r="CG13" s="43">
        <f>'BAR BB| Open rates'!CG13*0.85</f>
        <v>24395</v>
      </c>
      <c r="CH13" s="43">
        <f>'BAR BB| Open rates'!CH13*0.85</f>
        <v>22525</v>
      </c>
      <c r="CI13" s="43">
        <f>'BAR BB| Open rates'!CI13*0.85</f>
        <v>24395</v>
      </c>
      <c r="CJ13" s="43">
        <f>'BAR BB| Open rates'!CJ13*0.85</f>
        <v>22525</v>
      </c>
      <c r="CK13" s="43">
        <f>'BAR BB| Open rates'!CK13*0.85</f>
        <v>24395</v>
      </c>
      <c r="CL13" s="43">
        <f>'BAR BB| Open rates'!CL13*0.85</f>
        <v>22525</v>
      </c>
      <c r="CM13" s="43">
        <f>'BAR BB| Open rates'!CM13*0.85</f>
        <v>24395</v>
      </c>
      <c r="CN13" s="43">
        <f>'BAR BB| Open rates'!CN13*0.85</f>
        <v>22525</v>
      </c>
    </row>
    <row r="14" spans="1:92" s="36" customFormat="1" ht="12" customHeight="1" x14ac:dyDescent="0.2">
      <c r="A14" s="236" t="s">
        <v>177</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c r="BO14" s="43"/>
      <c r="BP14" s="43"/>
      <c r="BQ14" s="43"/>
      <c r="BR14" s="43"/>
      <c r="BS14" s="43"/>
      <c r="BT14" s="43"/>
      <c r="BU14" s="43"/>
      <c r="BV14" s="43"/>
      <c r="BW14" s="43"/>
      <c r="BX14" s="43"/>
      <c r="BY14" s="43"/>
      <c r="BZ14" s="43"/>
      <c r="CA14" s="43"/>
      <c r="CB14" s="43"/>
      <c r="CC14" s="43"/>
      <c r="CD14" s="43"/>
      <c r="CE14" s="43"/>
      <c r="CF14" s="43"/>
      <c r="CG14" s="43"/>
      <c r="CH14" s="43"/>
      <c r="CI14" s="43"/>
      <c r="CJ14" s="43"/>
      <c r="CK14" s="43"/>
      <c r="CL14" s="43"/>
      <c r="CM14" s="43"/>
      <c r="CN14" s="43"/>
    </row>
    <row r="15" spans="1:92" s="36" customFormat="1" ht="12" customHeight="1" x14ac:dyDescent="0.2">
      <c r="A15" s="237">
        <v>1</v>
      </c>
      <c r="B15" s="43">
        <f>'BAR BB| Open rates'!B15*0.85</f>
        <v>32045</v>
      </c>
      <c r="C15" s="43">
        <f>'BAR BB| Open rates'!C15*0.85</f>
        <v>37145</v>
      </c>
      <c r="D15" s="43">
        <f>'BAR BB| Open rates'!D15*0.85</f>
        <v>33745</v>
      </c>
      <c r="E15" s="43">
        <f>'BAR BB| Open rates'!E15*0.85</f>
        <v>81430</v>
      </c>
      <c r="F15" s="43">
        <f>'BAR BB| Open rates'!F15*0.85</f>
        <v>112880</v>
      </c>
      <c r="G15" s="43">
        <f>'BAR BB| Open rates'!G15*0.85</f>
        <v>118830</v>
      </c>
      <c r="H15" s="43">
        <f>'BAR BB| Open rates'!H15*0.85</f>
        <v>127330</v>
      </c>
      <c r="I15" s="43">
        <f>'BAR BB| Open rates'!I15*0.85</f>
        <v>135915</v>
      </c>
      <c r="J15" s="43">
        <f>'BAR BB| Open rates'!J15*0.85</f>
        <v>135915</v>
      </c>
      <c r="K15" s="43">
        <f>'BAR BB| Open rates'!K15*0.85</f>
        <v>135915</v>
      </c>
      <c r="L15" s="43">
        <f>'BAR BB| Open rates'!L15*0.85</f>
        <v>129115</v>
      </c>
      <c r="M15" s="43">
        <f>'BAR BB| Open rates'!M15*0.85</f>
        <v>71145</v>
      </c>
      <c r="N15" s="43">
        <f>'BAR BB| Open rates'!N15*0.85</f>
        <v>62645</v>
      </c>
      <c r="O15" s="43">
        <f>'BAR BB| Open rates'!O15*0.85</f>
        <v>37145</v>
      </c>
      <c r="P15" s="43">
        <f>'BAR BB| Open rates'!P15*0.85</f>
        <v>29495</v>
      </c>
      <c r="Q15" s="43">
        <f>'BAR BB| Open rates'!Q15*0.85</f>
        <v>33745</v>
      </c>
      <c r="R15" s="43">
        <f>'BAR BB| Open rates'!R15*0.85</f>
        <v>31195</v>
      </c>
      <c r="S15" s="43">
        <f>'BAR BB| Open rates'!S15*0.85</f>
        <v>31195</v>
      </c>
      <c r="T15" s="43">
        <f>'BAR BB| Open rates'!T15*0.85</f>
        <v>33745</v>
      </c>
      <c r="U15" s="43">
        <f>'BAR BB| Open rates'!U15*0.85</f>
        <v>37145</v>
      </c>
      <c r="V15" s="43">
        <f>'BAR BB| Open rates'!V15*0.85</f>
        <v>37145</v>
      </c>
      <c r="W15" s="43">
        <f>'BAR BB| Open rates'!W15*0.85</f>
        <v>48025</v>
      </c>
      <c r="X15" s="43">
        <f>'BAR BB| Open rates'!X15*0.85</f>
        <v>48025</v>
      </c>
      <c r="Y15" s="43">
        <f>'BAR BB| Open rates'!Y15*0.85</f>
        <v>53465</v>
      </c>
      <c r="Z15" s="43">
        <f>'BAR BB| Open rates'!Z15*0.85</f>
        <v>53465</v>
      </c>
      <c r="AA15" s="43">
        <f>'BAR BB| Open rates'!AA15*0.85</f>
        <v>56270</v>
      </c>
      <c r="AB15" s="43">
        <f>'BAR BB| Open rates'!AB15*0.85</f>
        <v>53465</v>
      </c>
      <c r="AC15" s="43">
        <f>'BAR BB| Open rates'!AC15*0.85</f>
        <v>56270</v>
      </c>
      <c r="AD15" s="43">
        <f>'BAR BB| Open rates'!AD15*0.85</f>
        <v>51170</v>
      </c>
      <c r="AE15" s="43">
        <f>'BAR BB| Open rates'!AE15*0.85</f>
        <v>64175</v>
      </c>
      <c r="AF15" s="43">
        <f>'BAR BB| Open rates'!AF15*0.85</f>
        <v>64175</v>
      </c>
      <c r="AG15" s="43">
        <f>'BAR BB| Open rates'!AG15*0.85</f>
        <v>64175</v>
      </c>
      <c r="AH15" s="43">
        <f>'BAR BB| Open rates'!AH15*0.85</f>
        <v>39185</v>
      </c>
      <c r="AI15" s="43">
        <f>'BAR BB| Open rates'!AI15*0.85</f>
        <v>33745</v>
      </c>
      <c r="AJ15" s="43">
        <f>'BAR BB| Open rates'!AJ15*0.85</f>
        <v>39185</v>
      </c>
      <c r="AK15" s="43">
        <f>'BAR BB| Open rates'!AK15*0.85</f>
        <v>31195</v>
      </c>
      <c r="AL15" s="43">
        <f>'BAR BB| Open rates'!AL15*0.85</f>
        <v>29495</v>
      </c>
      <c r="AM15" s="43">
        <f>'BAR BB| Open rates'!AM15*0.85</f>
        <v>27795</v>
      </c>
      <c r="AN15" s="43">
        <f>'BAR BB| Open rates'!AN15*0.85</f>
        <v>29495</v>
      </c>
      <c r="AO15" s="43">
        <f>'BAR BB| Open rates'!AO15*0.85</f>
        <v>27795</v>
      </c>
      <c r="AP15" s="43">
        <f>'BAR BB| Open rates'!AP15*0.85</f>
        <v>25925</v>
      </c>
      <c r="AQ15" s="43">
        <f>'BAR BB| Open rates'!AQ15*0.85</f>
        <v>24480</v>
      </c>
      <c r="AR15" s="43">
        <f>'BAR BB| Open rates'!AR15*0.85</f>
        <v>22780</v>
      </c>
      <c r="AS15" s="43">
        <f>'BAR BB| Open rates'!AS15*0.85</f>
        <v>22780</v>
      </c>
      <c r="AT15" s="43">
        <f>'BAR BB| Open rates'!AT15*0.85</f>
        <v>21930</v>
      </c>
      <c r="AU15" s="43">
        <f>'BAR BB| Open rates'!AU15*0.85</f>
        <v>22780</v>
      </c>
      <c r="AV15" s="43">
        <f>'BAR BB| Open rates'!AV15*0.85</f>
        <v>21930</v>
      </c>
      <c r="AW15" s="43">
        <f>'BAR BB| Open rates'!AW15*0.85</f>
        <v>22780</v>
      </c>
      <c r="AX15" s="43">
        <f>'BAR BB| Open rates'!AX15*0.85</f>
        <v>30345</v>
      </c>
      <c r="AY15" s="43">
        <f>'BAR BB| Open rates'!AY15*0.85</f>
        <v>25925</v>
      </c>
      <c r="AZ15" s="43">
        <f>'BAR BB| Open rates'!AZ15*0.85</f>
        <v>30345</v>
      </c>
      <c r="BA15" s="43">
        <f>'BAR BB| Open rates'!BA15*0.85</f>
        <v>27795</v>
      </c>
      <c r="BB15" s="43">
        <f>'BAR BB| Open rates'!BB15*0.85</f>
        <v>24480</v>
      </c>
      <c r="BC15" s="43">
        <f>'BAR BB| Open rates'!BC15*0.85</f>
        <v>25925</v>
      </c>
      <c r="BD15" s="43">
        <f>'BAR BB| Open rates'!BD15*0.85</f>
        <v>24480</v>
      </c>
      <c r="BE15" s="43">
        <f>'BAR BB| Open rates'!BE15*0.85</f>
        <v>25925</v>
      </c>
      <c r="BF15" s="43">
        <f>'BAR BB| Open rates'!BF15*0.85</f>
        <v>24480</v>
      </c>
      <c r="BG15" s="43">
        <f>'BAR BB| Open rates'!BG15*0.85</f>
        <v>25925</v>
      </c>
      <c r="BH15" s="43">
        <f>'BAR BB| Open rates'!BH15*0.85</f>
        <v>29325</v>
      </c>
      <c r="BI15" s="43">
        <f>'BAR BB| Open rates'!BI15*0.85</f>
        <v>32895</v>
      </c>
      <c r="BJ15" s="43">
        <f>'BAR BB| Open rates'!BJ15*0.85</f>
        <v>49130</v>
      </c>
      <c r="BK15" s="43">
        <f>'BAR BB| Open rates'!BK15*0.85</f>
        <v>29325</v>
      </c>
      <c r="BL15" s="43">
        <f>'BAR BB| Open rates'!BL15*0.85</f>
        <v>31195</v>
      </c>
      <c r="BM15" s="43">
        <f>'BAR BB| Open rates'!BM15*0.85</f>
        <v>29325</v>
      </c>
      <c r="BN15" s="43">
        <f>'BAR BB| Open rates'!BN15*0.85</f>
        <v>32895</v>
      </c>
      <c r="BO15" s="43">
        <f>'BAR BB| Open rates'!BO15*0.85</f>
        <v>34595</v>
      </c>
      <c r="BP15" s="43">
        <f>'BAR BB| Open rates'!BP15*0.85</f>
        <v>32895</v>
      </c>
      <c r="BQ15" s="43">
        <f>'BAR BB| Open rates'!BQ15*0.85</f>
        <v>34595</v>
      </c>
      <c r="BR15" s="43">
        <f>'BAR BB| Open rates'!BR15*0.85</f>
        <v>32895</v>
      </c>
      <c r="BS15" s="43">
        <f>'BAR BB| Open rates'!BS15*0.85</f>
        <v>34595</v>
      </c>
      <c r="BT15" s="43">
        <f>'BAR BB| Open rates'!BT15*0.85</f>
        <v>32895</v>
      </c>
      <c r="BU15" s="43">
        <f>'BAR BB| Open rates'!BU15*0.85</f>
        <v>34595</v>
      </c>
      <c r="BV15" s="43">
        <f>'BAR BB| Open rates'!BV15*0.85</f>
        <v>32895</v>
      </c>
      <c r="BW15" s="43">
        <f>'BAR BB| Open rates'!BW15*0.85</f>
        <v>34595</v>
      </c>
      <c r="BX15" s="43">
        <f>'BAR BB| Open rates'!BX15*0.85</f>
        <v>32895</v>
      </c>
      <c r="BY15" s="43">
        <f>'BAR BB| Open rates'!BY15*0.85</f>
        <v>34595</v>
      </c>
      <c r="BZ15" s="43">
        <f>'BAR BB| Open rates'!BZ15*0.85</f>
        <v>32895</v>
      </c>
      <c r="CA15" s="43">
        <f>'BAR BB| Open rates'!CA15*0.85</f>
        <v>34595</v>
      </c>
      <c r="CB15" s="43">
        <f>'BAR BB| Open rates'!CB15*0.85</f>
        <v>32895</v>
      </c>
      <c r="CC15" s="43">
        <f>'BAR BB| Open rates'!CC15*0.85</f>
        <v>34595</v>
      </c>
      <c r="CD15" s="43">
        <f>'BAR BB| Open rates'!CD15*0.85</f>
        <v>29325</v>
      </c>
      <c r="CE15" s="43">
        <f>'BAR BB| Open rates'!CE15*0.85</f>
        <v>31195</v>
      </c>
      <c r="CF15" s="43">
        <f>'BAR BB| Open rates'!CF15*0.85</f>
        <v>29325</v>
      </c>
      <c r="CG15" s="43">
        <f>'BAR BB| Open rates'!CG15*0.85</f>
        <v>31195</v>
      </c>
      <c r="CH15" s="43">
        <f>'BAR BB| Open rates'!CH15*0.85</f>
        <v>29325</v>
      </c>
      <c r="CI15" s="43">
        <f>'BAR BB| Open rates'!CI15*0.85</f>
        <v>31195</v>
      </c>
      <c r="CJ15" s="43">
        <f>'BAR BB| Open rates'!CJ15*0.85</f>
        <v>29325</v>
      </c>
      <c r="CK15" s="43">
        <f>'BAR BB| Open rates'!CK15*0.85</f>
        <v>31195</v>
      </c>
      <c r="CL15" s="43">
        <f>'BAR BB| Open rates'!CL15*0.85</f>
        <v>29325</v>
      </c>
      <c r="CM15" s="43">
        <f>'BAR BB| Open rates'!CM15*0.85</f>
        <v>31195</v>
      </c>
      <c r="CN15" s="43">
        <f>'BAR BB| Open rates'!CN15*0.85</f>
        <v>29325</v>
      </c>
    </row>
    <row r="16" spans="1:92" s="36" customFormat="1" ht="12" customHeight="1" x14ac:dyDescent="0.2">
      <c r="A16" s="237">
        <v>2</v>
      </c>
      <c r="B16" s="43">
        <f>'BAR BB| Open rates'!B16*0.85</f>
        <v>34170</v>
      </c>
      <c r="C16" s="43">
        <f>'BAR BB| Open rates'!C16*0.85</f>
        <v>39270</v>
      </c>
      <c r="D16" s="43">
        <f>'BAR BB| Open rates'!D16*0.85</f>
        <v>35870</v>
      </c>
      <c r="E16" s="43">
        <f>'BAR BB| Open rates'!E16*0.85</f>
        <v>83980</v>
      </c>
      <c r="F16" s="43">
        <f>'BAR BB| Open rates'!F16*0.85</f>
        <v>115430</v>
      </c>
      <c r="G16" s="43">
        <f>'BAR BB| Open rates'!G16*0.85</f>
        <v>121380</v>
      </c>
      <c r="H16" s="43">
        <f>'BAR BB| Open rates'!H16*0.85</f>
        <v>129880</v>
      </c>
      <c r="I16" s="43">
        <f>'BAR BB| Open rates'!I16*0.85</f>
        <v>138465</v>
      </c>
      <c r="J16" s="43">
        <f>'BAR BB| Open rates'!J16*0.85</f>
        <v>138465</v>
      </c>
      <c r="K16" s="43">
        <f>'BAR BB| Open rates'!K16*0.85</f>
        <v>138465</v>
      </c>
      <c r="L16" s="43">
        <f>'BAR BB| Open rates'!L16*0.85</f>
        <v>131665</v>
      </c>
      <c r="M16" s="43">
        <f>'BAR BB| Open rates'!M16*0.85</f>
        <v>73695</v>
      </c>
      <c r="N16" s="43">
        <f>'BAR BB| Open rates'!N16*0.85</f>
        <v>65195</v>
      </c>
      <c r="O16" s="43">
        <f>'BAR BB| Open rates'!O16*0.85</f>
        <v>39695</v>
      </c>
      <c r="P16" s="43">
        <f>'BAR BB| Open rates'!P16*0.85</f>
        <v>32045</v>
      </c>
      <c r="Q16" s="43">
        <f>'BAR BB| Open rates'!Q16*0.85</f>
        <v>36295</v>
      </c>
      <c r="R16" s="43">
        <f>'BAR BB| Open rates'!R16*0.85</f>
        <v>33745</v>
      </c>
      <c r="S16" s="43">
        <f>'BAR BB| Open rates'!S16*0.85</f>
        <v>33745</v>
      </c>
      <c r="T16" s="43">
        <f>'BAR BB| Open rates'!T16*0.85</f>
        <v>36295</v>
      </c>
      <c r="U16" s="43">
        <f>'BAR BB| Open rates'!U16*0.85</f>
        <v>39695</v>
      </c>
      <c r="V16" s="43">
        <f>'BAR BB| Open rates'!V16*0.85</f>
        <v>39695</v>
      </c>
      <c r="W16" s="43">
        <f>'BAR BB| Open rates'!W16*0.85</f>
        <v>50575</v>
      </c>
      <c r="X16" s="43">
        <f>'BAR BB| Open rates'!X16*0.85</f>
        <v>50575</v>
      </c>
      <c r="Y16" s="43">
        <f>'BAR BB| Open rates'!Y16*0.85</f>
        <v>56015</v>
      </c>
      <c r="Z16" s="43">
        <f>'BAR BB| Open rates'!Z16*0.85</f>
        <v>56015</v>
      </c>
      <c r="AA16" s="43">
        <f>'BAR BB| Open rates'!AA16*0.85</f>
        <v>58820</v>
      </c>
      <c r="AB16" s="43">
        <f>'BAR BB| Open rates'!AB16*0.85</f>
        <v>56015</v>
      </c>
      <c r="AC16" s="43">
        <f>'BAR BB| Open rates'!AC16*0.85</f>
        <v>58820</v>
      </c>
      <c r="AD16" s="43">
        <f>'BAR BB| Open rates'!AD16*0.85</f>
        <v>53720</v>
      </c>
      <c r="AE16" s="43">
        <f>'BAR BB| Open rates'!AE16*0.85</f>
        <v>66725</v>
      </c>
      <c r="AF16" s="43">
        <f>'BAR BB| Open rates'!AF16*0.85</f>
        <v>66725</v>
      </c>
      <c r="AG16" s="43">
        <f>'BAR BB| Open rates'!AG16*0.85</f>
        <v>66725</v>
      </c>
      <c r="AH16" s="43">
        <f>'BAR BB| Open rates'!AH16*0.85</f>
        <v>41735</v>
      </c>
      <c r="AI16" s="43">
        <f>'BAR BB| Open rates'!AI16*0.85</f>
        <v>36295</v>
      </c>
      <c r="AJ16" s="43">
        <f>'BAR BB| Open rates'!AJ16*0.85</f>
        <v>41735</v>
      </c>
      <c r="AK16" s="43">
        <f>'BAR BB| Open rates'!AK16*0.85</f>
        <v>33745</v>
      </c>
      <c r="AL16" s="43">
        <f>'BAR BB| Open rates'!AL16*0.85</f>
        <v>32045</v>
      </c>
      <c r="AM16" s="43">
        <f>'BAR BB| Open rates'!AM16*0.85</f>
        <v>30345</v>
      </c>
      <c r="AN16" s="43">
        <f>'BAR BB| Open rates'!AN16*0.85</f>
        <v>32045</v>
      </c>
      <c r="AO16" s="43">
        <f>'BAR BB| Open rates'!AO16*0.85</f>
        <v>30345</v>
      </c>
      <c r="AP16" s="43">
        <f>'BAR BB| Open rates'!AP16*0.85</f>
        <v>28475</v>
      </c>
      <c r="AQ16" s="43">
        <f>'BAR BB| Open rates'!AQ16*0.85</f>
        <v>27030</v>
      </c>
      <c r="AR16" s="43">
        <f>'BAR BB| Open rates'!AR16*0.85</f>
        <v>25330</v>
      </c>
      <c r="AS16" s="43">
        <f>'BAR BB| Open rates'!AS16*0.85</f>
        <v>25330</v>
      </c>
      <c r="AT16" s="43">
        <f>'BAR BB| Open rates'!AT16*0.85</f>
        <v>24480</v>
      </c>
      <c r="AU16" s="43">
        <f>'BAR BB| Open rates'!AU16*0.85</f>
        <v>25330</v>
      </c>
      <c r="AV16" s="43">
        <f>'BAR BB| Open rates'!AV16*0.85</f>
        <v>24480</v>
      </c>
      <c r="AW16" s="43">
        <f>'BAR BB| Open rates'!AW16*0.85</f>
        <v>25330</v>
      </c>
      <c r="AX16" s="43">
        <f>'BAR BB| Open rates'!AX16*0.85</f>
        <v>32895</v>
      </c>
      <c r="AY16" s="43">
        <f>'BAR BB| Open rates'!AY16*0.85</f>
        <v>28475</v>
      </c>
      <c r="AZ16" s="43">
        <f>'BAR BB| Open rates'!AZ16*0.85</f>
        <v>32895</v>
      </c>
      <c r="BA16" s="43">
        <f>'BAR BB| Open rates'!BA16*0.85</f>
        <v>30345</v>
      </c>
      <c r="BB16" s="43">
        <f>'BAR BB| Open rates'!BB16*0.85</f>
        <v>27030</v>
      </c>
      <c r="BC16" s="43">
        <f>'BAR BB| Open rates'!BC16*0.85</f>
        <v>28475</v>
      </c>
      <c r="BD16" s="43">
        <f>'BAR BB| Open rates'!BD16*0.85</f>
        <v>27030</v>
      </c>
      <c r="BE16" s="43">
        <f>'BAR BB| Open rates'!BE16*0.85</f>
        <v>28475</v>
      </c>
      <c r="BF16" s="43">
        <f>'BAR BB| Open rates'!BF16*0.85</f>
        <v>27030</v>
      </c>
      <c r="BG16" s="43">
        <f>'BAR BB| Open rates'!BG16*0.85</f>
        <v>28475</v>
      </c>
      <c r="BH16" s="43">
        <f>'BAR BB| Open rates'!BH16*0.85</f>
        <v>31875</v>
      </c>
      <c r="BI16" s="43">
        <f>'BAR BB| Open rates'!BI16*0.85</f>
        <v>35445</v>
      </c>
      <c r="BJ16" s="43">
        <f>'BAR BB| Open rates'!BJ16*0.85</f>
        <v>51680</v>
      </c>
      <c r="BK16" s="43">
        <f>'BAR BB| Open rates'!BK16*0.85</f>
        <v>31875</v>
      </c>
      <c r="BL16" s="43">
        <f>'BAR BB| Open rates'!BL16*0.85</f>
        <v>33745</v>
      </c>
      <c r="BM16" s="43">
        <f>'BAR BB| Open rates'!BM16*0.85</f>
        <v>31875</v>
      </c>
      <c r="BN16" s="43">
        <f>'BAR BB| Open rates'!BN16*0.85</f>
        <v>35445</v>
      </c>
      <c r="BO16" s="43">
        <f>'BAR BB| Open rates'!BO16*0.85</f>
        <v>37145</v>
      </c>
      <c r="BP16" s="43">
        <f>'BAR BB| Open rates'!BP16*0.85</f>
        <v>35445</v>
      </c>
      <c r="BQ16" s="43">
        <f>'BAR BB| Open rates'!BQ16*0.85</f>
        <v>37145</v>
      </c>
      <c r="BR16" s="43">
        <f>'BAR BB| Open rates'!BR16*0.85</f>
        <v>35445</v>
      </c>
      <c r="BS16" s="43">
        <f>'BAR BB| Open rates'!BS16*0.85</f>
        <v>37145</v>
      </c>
      <c r="BT16" s="43">
        <f>'BAR BB| Open rates'!BT16*0.85</f>
        <v>35445</v>
      </c>
      <c r="BU16" s="43">
        <f>'BAR BB| Open rates'!BU16*0.85</f>
        <v>37145</v>
      </c>
      <c r="BV16" s="43">
        <f>'BAR BB| Open rates'!BV16*0.85</f>
        <v>35445</v>
      </c>
      <c r="BW16" s="43">
        <f>'BAR BB| Open rates'!BW16*0.85</f>
        <v>37145</v>
      </c>
      <c r="BX16" s="43">
        <f>'BAR BB| Open rates'!BX16*0.85</f>
        <v>35445</v>
      </c>
      <c r="BY16" s="43">
        <f>'BAR BB| Open rates'!BY16*0.85</f>
        <v>37145</v>
      </c>
      <c r="BZ16" s="43">
        <f>'BAR BB| Open rates'!BZ16*0.85</f>
        <v>35445</v>
      </c>
      <c r="CA16" s="43">
        <f>'BAR BB| Open rates'!CA16*0.85</f>
        <v>37145</v>
      </c>
      <c r="CB16" s="43">
        <f>'BAR BB| Open rates'!CB16*0.85</f>
        <v>35445</v>
      </c>
      <c r="CC16" s="43">
        <f>'BAR BB| Open rates'!CC16*0.85</f>
        <v>37145</v>
      </c>
      <c r="CD16" s="43">
        <f>'BAR BB| Open rates'!CD16*0.85</f>
        <v>31875</v>
      </c>
      <c r="CE16" s="43">
        <f>'BAR BB| Open rates'!CE16*0.85</f>
        <v>33745</v>
      </c>
      <c r="CF16" s="43">
        <f>'BAR BB| Open rates'!CF16*0.85</f>
        <v>31875</v>
      </c>
      <c r="CG16" s="43">
        <f>'BAR BB| Open rates'!CG16*0.85</f>
        <v>33745</v>
      </c>
      <c r="CH16" s="43">
        <f>'BAR BB| Open rates'!CH16*0.85</f>
        <v>31875</v>
      </c>
      <c r="CI16" s="43">
        <f>'BAR BB| Open rates'!CI16*0.85</f>
        <v>33745</v>
      </c>
      <c r="CJ16" s="43">
        <f>'BAR BB| Open rates'!CJ16*0.85</f>
        <v>31875</v>
      </c>
      <c r="CK16" s="43">
        <f>'BAR BB| Open rates'!CK16*0.85</f>
        <v>33745</v>
      </c>
      <c r="CL16" s="43">
        <f>'BAR BB| Open rates'!CL16*0.85</f>
        <v>31875</v>
      </c>
      <c r="CM16" s="43">
        <f>'BAR BB| Open rates'!CM16*0.85</f>
        <v>33745</v>
      </c>
      <c r="CN16" s="43">
        <f>'BAR BB| Open rates'!CN16*0.85</f>
        <v>31875</v>
      </c>
    </row>
    <row r="17" spans="1:92" s="36" customFormat="1" ht="12" customHeight="1" x14ac:dyDescent="0.2">
      <c r="A17" s="236" t="s">
        <v>178</v>
      </c>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c r="BM17" s="43"/>
      <c r="BN17" s="43"/>
      <c r="BO17" s="43"/>
      <c r="BP17" s="43"/>
      <c r="BQ17" s="43"/>
      <c r="BR17" s="43"/>
      <c r="BS17" s="43"/>
      <c r="BT17" s="43"/>
      <c r="BU17" s="43"/>
      <c r="BV17" s="43"/>
      <c r="BW17" s="43"/>
      <c r="BX17" s="43"/>
      <c r="BY17" s="43"/>
      <c r="BZ17" s="43"/>
      <c r="CA17" s="43"/>
      <c r="CB17" s="43"/>
      <c r="CC17" s="43"/>
      <c r="CD17" s="43"/>
      <c r="CE17" s="43"/>
      <c r="CF17" s="43"/>
      <c r="CG17" s="43"/>
      <c r="CH17" s="43"/>
      <c r="CI17" s="43"/>
      <c r="CJ17" s="43"/>
      <c r="CK17" s="43"/>
      <c r="CL17" s="43"/>
      <c r="CM17" s="43"/>
      <c r="CN17" s="43"/>
    </row>
    <row r="18" spans="1:92" s="36" customFormat="1" ht="12" customHeight="1" x14ac:dyDescent="0.2">
      <c r="A18" s="237">
        <v>1</v>
      </c>
      <c r="B18" s="43">
        <f>'BAR BB| Open rates'!B18*0.85</f>
        <v>28730</v>
      </c>
      <c r="C18" s="43">
        <f>'BAR BB| Open rates'!C18*0.85</f>
        <v>33830</v>
      </c>
      <c r="D18" s="43">
        <f>'BAR BB| Open rates'!D18*0.85</f>
        <v>30430</v>
      </c>
      <c r="E18" s="43">
        <f>'BAR BB| Open rates'!E18*0.85</f>
        <v>82280</v>
      </c>
      <c r="F18" s="43">
        <f>'BAR BB| Open rates'!F18*0.85</f>
        <v>113730</v>
      </c>
      <c r="G18" s="43">
        <f>'BAR BB| Open rates'!G18*0.85</f>
        <v>119680</v>
      </c>
      <c r="H18" s="43">
        <f>'BAR BB| Open rates'!H18*0.85</f>
        <v>128180</v>
      </c>
      <c r="I18" s="43">
        <f>'BAR BB| Open rates'!I18*0.85</f>
        <v>136765</v>
      </c>
      <c r="J18" s="43">
        <f>'BAR BB| Open rates'!J18*0.85</f>
        <v>136765</v>
      </c>
      <c r="K18" s="43">
        <f>'BAR BB| Open rates'!K18*0.85</f>
        <v>136765</v>
      </c>
      <c r="L18" s="43">
        <f>'BAR BB| Open rates'!L18*0.85</f>
        <v>129965</v>
      </c>
      <c r="M18" s="43">
        <f>'BAR BB| Open rates'!M18*0.85</f>
        <v>71230</v>
      </c>
      <c r="N18" s="43">
        <f>'BAR BB| Open rates'!N18*0.85</f>
        <v>62730</v>
      </c>
      <c r="O18" s="43">
        <f>'BAR BB| Open rates'!O18*0.85</f>
        <v>37230</v>
      </c>
      <c r="P18" s="43">
        <f>'BAR BB| Open rates'!P18*0.85</f>
        <v>29580</v>
      </c>
      <c r="Q18" s="43">
        <f>'BAR BB| Open rates'!Q18*0.85</f>
        <v>33830</v>
      </c>
      <c r="R18" s="43">
        <f>'BAR BB| Open rates'!R18*0.85</f>
        <v>31280</v>
      </c>
      <c r="S18" s="43">
        <f>'BAR BB| Open rates'!S18*0.85</f>
        <v>31280</v>
      </c>
      <c r="T18" s="43">
        <f>'BAR BB| Open rates'!T18*0.85</f>
        <v>33830</v>
      </c>
      <c r="U18" s="43">
        <f>'BAR BB| Open rates'!U18*0.85</f>
        <v>37230</v>
      </c>
      <c r="V18" s="43">
        <f>'BAR BB| Open rates'!V18*0.85</f>
        <v>37230</v>
      </c>
      <c r="W18" s="43">
        <f>'BAR BB| Open rates'!W18*0.85</f>
        <v>48110</v>
      </c>
      <c r="X18" s="43">
        <f>'BAR BB| Open rates'!X18*0.85</f>
        <v>48110</v>
      </c>
      <c r="Y18" s="43">
        <f>'BAR BB| Open rates'!Y18*0.85</f>
        <v>53635</v>
      </c>
      <c r="Z18" s="43">
        <f>'BAR BB| Open rates'!Z18*0.85</f>
        <v>53635</v>
      </c>
      <c r="AA18" s="43">
        <f>'BAR BB| Open rates'!AA18*0.85</f>
        <v>56440</v>
      </c>
      <c r="AB18" s="43">
        <f>'BAR BB| Open rates'!AB18*0.85</f>
        <v>53635</v>
      </c>
      <c r="AC18" s="43">
        <f>'BAR BB| Open rates'!AC18*0.85</f>
        <v>56440</v>
      </c>
      <c r="AD18" s="43">
        <f>'BAR BB| Open rates'!AD18*0.85</f>
        <v>51340</v>
      </c>
      <c r="AE18" s="43">
        <f>'BAR BB| Open rates'!AE18*0.85</f>
        <v>64685</v>
      </c>
      <c r="AF18" s="43">
        <f>'BAR BB| Open rates'!AF18*0.85</f>
        <v>64685</v>
      </c>
      <c r="AG18" s="43">
        <f>'BAR BB| Open rates'!AG18*0.85</f>
        <v>64685</v>
      </c>
      <c r="AH18" s="43">
        <f>'BAR BB| Open rates'!AH18*0.85</f>
        <v>39695</v>
      </c>
      <c r="AI18" s="43">
        <f>'BAR BB| Open rates'!AI18*0.85</f>
        <v>33830</v>
      </c>
      <c r="AJ18" s="43">
        <f>'BAR BB| Open rates'!AJ18*0.85</f>
        <v>39270</v>
      </c>
      <c r="AK18" s="43">
        <f>'BAR BB| Open rates'!AK18*0.85</f>
        <v>31280</v>
      </c>
      <c r="AL18" s="43">
        <f>'BAR BB| Open rates'!AL18*0.85</f>
        <v>29580</v>
      </c>
      <c r="AM18" s="43">
        <f>'BAR BB| Open rates'!AM18*0.85</f>
        <v>27880</v>
      </c>
      <c r="AN18" s="43">
        <f>'BAR BB| Open rates'!AN18*0.85</f>
        <v>29580</v>
      </c>
      <c r="AO18" s="43">
        <f>'BAR BB| Open rates'!AO18*0.85</f>
        <v>27880</v>
      </c>
      <c r="AP18" s="43">
        <f>'BAR BB| Open rates'!AP18*0.85</f>
        <v>26010</v>
      </c>
      <c r="AQ18" s="43">
        <f>'BAR BB| Open rates'!AQ18*0.85</f>
        <v>24565</v>
      </c>
      <c r="AR18" s="43">
        <f>'BAR BB| Open rates'!AR18*0.85</f>
        <v>22865</v>
      </c>
      <c r="AS18" s="43">
        <f>'BAR BB| Open rates'!AS18*0.85</f>
        <v>22865</v>
      </c>
      <c r="AT18" s="43">
        <f>'BAR BB| Open rates'!AT18*0.85</f>
        <v>22015</v>
      </c>
      <c r="AU18" s="43">
        <f>'BAR BB| Open rates'!AU18*0.85</f>
        <v>22865</v>
      </c>
      <c r="AV18" s="43">
        <f>'BAR BB| Open rates'!AV18*0.85</f>
        <v>22015</v>
      </c>
      <c r="AW18" s="43">
        <f>'BAR BB| Open rates'!AW18*0.85</f>
        <v>22865</v>
      </c>
      <c r="AX18" s="43">
        <f>'BAR BB| Open rates'!AX18*0.85</f>
        <v>30430</v>
      </c>
      <c r="AY18" s="43">
        <f>'BAR BB| Open rates'!AY18*0.85</f>
        <v>26010</v>
      </c>
      <c r="AZ18" s="43">
        <f>'BAR BB| Open rates'!AZ18*0.85</f>
        <v>30430</v>
      </c>
      <c r="BA18" s="43">
        <f>'BAR BB| Open rates'!BA18*0.85</f>
        <v>27880</v>
      </c>
      <c r="BB18" s="43">
        <f>'BAR BB| Open rates'!BB18*0.85</f>
        <v>24565</v>
      </c>
      <c r="BC18" s="43">
        <f>'BAR BB| Open rates'!BC18*0.85</f>
        <v>26010</v>
      </c>
      <c r="BD18" s="43">
        <f>'BAR BB| Open rates'!BD18*0.85</f>
        <v>24565</v>
      </c>
      <c r="BE18" s="43">
        <f>'BAR BB| Open rates'!BE18*0.85</f>
        <v>26010</v>
      </c>
      <c r="BF18" s="43">
        <f>'BAR BB| Open rates'!BF18*0.85</f>
        <v>24565</v>
      </c>
      <c r="BG18" s="43">
        <f>'BAR BB| Open rates'!BG18*0.85</f>
        <v>26010</v>
      </c>
      <c r="BH18" s="43">
        <f>'BAR BB| Open rates'!BH18*0.85</f>
        <v>27625</v>
      </c>
      <c r="BI18" s="43">
        <f>'BAR BB| Open rates'!BI18*0.85</f>
        <v>31195</v>
      </c>
      <c r="BJ18" s="43">
        <f>'BAR BB| Open rates'!BJ18*0.85</f>
        <v>47430</v>
      </c>
      <c r="BK18" s="43">
        <f>'BAR BB| Open rates'!BK18*0.85</f>
        <v>27625</v>
      </c>
      <c r="BL18" s="43">
        <f>'BAR BB| Open rates'!BL18*0.85</f>
        <v>29495</v>
      </c>
      <c r="BM18" s="43">
        <f>'BAR BB| Open rates'!BM18*0.85</f>
        <v>27625</v>
      </c>
      <c r="BN18" s="43">
        <f>'BAR BB| Open rates'!BN18*0.85</f>
        <v>31195</v>
      </c>
      <c r="BO18" s="43">
        <f>'BAR BB| Open rates'!BO18*0.85</f>
        <v>32895</v>
      </c>
      <c r="BP18" s="43">
        <f>'BAR BB| Open rates'!BP18*0.85</f>
        <v>31195</v>
      </c>
      <c r="BQ18" s="43">
        <f>'BAR BB| Open rates'!BQ18*0.85</f>
        <v>32895</v>
      </c>
      <c r="BR18" s="43">
        <f>'BAR BB| Open rates'!BR18*0.85</f>
        <v>31195</v>
      </c>
      <c r="BS18" s="43">
        <f>'BAR BB| Open rates'!BS18*0.85</f>
        <v>32895</v>
      </c>
      <c r="BT18" s="43">
        <f>'BAR BB| Open rates'!BT18*0.85</f>
        <v>31195</v>
      </c>
      <c r="BU18" s="43">
        <f>'BAR BB| Open rates'!BU18*0.85</f>
        <v>32895</v>
      </c>
      <c r="BV18" s="43">
        <f>'BAR BB| Open rates'!BV18*0.85</f>
        <v>31195</v>
      </c>
      <c r="BW18" s="43">
        <f>'BAR BB| Open rates'!BW18*0.85</f>
        <v>32895</v>
      </c>
      <c r="BX18" s="43">
        <f>'BAR BB| Open rates'!BX18*0.85</f>
        <v>31195</v>
      </c>
      <c r="BY18" s="43">
        <f>'BAR BB| Open rates'!BY18*0.85</f>
        <v>32895</v>
      </c>
      <c r="BZ18" s="43">
        <f>'BAR BB| Open rates'!BZ18*0.85</f>
        <v>31195</v>
      </c>
      <c r="CA18" s="43">
        <f>'BAR BB| Open rates'!CA18*0.85</f>
        <v>32895</v>
      </c>
      <c r="CB18" s="43">
        <f>'BAR BB| Open rates'!CB18*0.85</f>
        <v>31195</v>
      </c>
      <c r="CC18" s="43">
        <f>'BAR BB| Open rates'!CC18*0.85</f>
        <v>32895</v>
      </c>
      <c r="CD18" s="43">
        <f>'BAR BB| Open rates'!CD18*0.85</f>
        <v>27625</v>
      </c>
      <c r="CE18" s="43">
        <f>'BAR BB| Open rates'!CE18*0.85</f>
        <v>29495</v>
      </c>
      <c r="CF18" s="43">
        <f>'BAR BB| Open rates'!CF18*0.85</f>
        <v>27625</v>
      </c>
      <c r="CG18" s="43">
        <f>'BAR BB| Open rates'!CG18*0.85</f>
        <v>29495</v>
      </c>
      <c r="CH18" s="43">
        <f>'BAR BB| Open rates'!CH18*0.85</f>
        <v>27625</v>
      </c>
      <c r="CI18" s="43">
        <f>'BAR BB| Open rates'!CI18*0.85</f>
        <v>29495</v>
      </c>
      <c r="CJ18" s="43">
        <f>'BAR BB| Open rates'!CJ18*0.85</f>
        <v>27625</v>
      </c>
      <c r="CK18" s="43">
        <f>'BAR BB| Open rates'!CK18*0.85</f>
        <v>29495</v>
      </c>
      <c r="CL18" s="43">
        <f>'BAR BB| Open rates'!CL18*0.85</f>
        <v>27625</v>
      </c>
      <c r="CM18" s="43">
        <f>'BAR BB| Open rates'!CM18*0.85</f>
        <v>29495</v>
      </c>
      <c r="CN18" s="43">
        <f>'BAR BB| Open rates'!CN18*0.85</f>
        <v>27625</v>
      </c>
    </row>
    <row r="19" spans="1:92" s="36" customFormat="1" ht="12" customHeight="1" x14ac:dyDescent="0.2">
      <c r="A19" s="237">
        <v>2</v>
      </c>
      <c r="B19" s="43">
        <f>'BAR BB| Open rates'!B19*0.85</f>
        <v>30855</v>
      </c>
      <c r="C19" s="43">
        <f>'BAR BB| Open rates'!C19*0.85</f>
        <v>35955</v>
      </c>
      <c r="D19" s="43">
        <f>'BAR BB| Open rates'!D19*0.85</f>
        <v>32555</v>
      </c>
      <c r="E19" s="43">
        <f>'BAR BB| Open rates'!E19*0.85</f>
        <v>84830</v>
      </c>
      <c r="F19" s="43">
        <f>'BAR BB| Open rates'!F19*0.85</f>
        <v>116280</v>
      </c>
      <c r="G19" s="43">
        <f>'BAR BB| Open rates'!G19*0.85</f>
        <v>122230</v>
      </c>
      <c r="H19" s="43">
        <f>'BAR BB| Open rates'!H19*0.85</f>
        <v>130730</v>
      </c>
      <c r="I19" s="43">
        <f>'BAR BB| Open rates'!I19*0.85</f>
        <v>139315</v>
      </c>
      <c r="J19" s="43">
        <f>'BAR BB| Open rates'!J19*0.85</f>
        <v>139315</v>
      </c>
      <c r="K19" s="43">
        <f>'BAR BB| Open rates'!K19*0.85</f>
        <v>139315</v>
      </c>
      <c r="L19" s="43">
        <f>'BAR BB| Open rates'!L19*0.85</f>
        <v>132515</v>
      </c>
      <c r="M19" s="43">
        <f>'BAR BB| Open rates'!M19*0.85</f>
        <v>73780</v>
      </c>
      <c r="N19" s="43">
        <f>'BAR BB| Open rates'!N19*0.85</f>
        <v>65280</v>
      </c>
      <c r="O19" s="43">
        <f>'BAR BB| Open rates'!O19*0.85</f>
        <v>39780</v>
      </c>
      <c r="P19" s="43">
        <f>'BAR BB| Open rates'!P19*0.85</f>
        <v>32130</v>
      </c>
      <c r="Q19" s="43">
        <f>'BAR BB| Open rates'!Q19*0.85</f>
        <v>36380</v>
      </c>
      <c r="R19" s="43">
        <f>'BAR BB| Open rates'!R19*0.85</f>
        <v>33830</v>
      </c>
      <c r="S19" s="43">
        <f>'BAR BB| Open rates'!S19*0.85</f>
        <v>33830</v>
      </c>
      <c r="T19" s="43">
        <f>'BAR BB| Open rates'!T19*0.85</f>
        <v>36380</v>
      </c>
      <c r="U19" s="43">
        <f>'BAR BB| Open rates'!U19*0.85</f>
        <v>39780</v>
      </c>
      <c r="V19" s="43">
        <f>'BAR BB| Open rates'!V19*0.85</f>
        <v>39780</v>
      </c>
      <c r="W19" s="43">
        <f>'BAR BB| Open rates'!W19*0.85</f>
        <v>50660</v>
      </c>
      <c r="X19" s="43">
        <f>'BAR BB| Open rates'!X19*0.85</f>
        <v>50660</v>
      </c>
      <c r="Y19" s="43">
        <f>'BAR BB| Open rates'!Y19*0.85</f>
        <v>56185</v>
      </c>
      <c r="Z19" s="43">
        <f>'BAR BB| Open rates'!Z19*0.85</f>
        <v>56185</v>
      </c>
      <c r="AA19" s="43">
        <f>'BAR BB| Open rates'!AA19*0.85</f>
        <v>58990</v>
      </c>
      <c r="AB19" s="43">
        <f>'BAR BB| Open rates'!AB19*0.85</f>
        <v>56185</v>
      </c>
      <c r="AC19" s="43">
        <f>'BAR BB| Open rates'!AC19*0.85</f>
        <v>58990</v>
      </c>
      <c r="AD19" s="43">
        <f>'BAR BB| Open rates'!AD19*0.85</f>
        <v>53890</v>
      </c>
      <c r="AE19" s="43">
        <f>'BAR BB| Open rates'!AE19*0.85</f>
        <v>67235</v>
      </c>
      <c r="AF19" s="43">
        <f>'BAR BB| Open rates'!AF19*0.85</f>
        <v>67235</v>
      </c>
      <c r="AG19" s="43">
        <f>'BAR BB| Open rates'!AG19*0.85</f>
        <v>67235</v>
      </c>
      <c r="AH19" s="43">
        <f>'BAR BB| Open rates'!AH19*0.85</f>
        <v>42245</v>
      </c>
      <c r="AI19" s="43">
        <f>'BAR BB| Open rates'!AI19*0.85</f>
        <v>36380</v>
      </c>
      <c r="AJ19" s="43">
        <f>'BAR BB| Open rates'!AJ19*0.85</f>
        <v>41820</v>
      </c>
      <c r="AK19" s="43">
        <f>'BAR BB| Open rates'!AK19*0.85</f>
        <v>33830</v>
      </c>
      <c r="AL19" s="43">
        <f>'BAR BB| Open rates'!AL19*0.85</f>
        <v>32130</v>
      </c>
      <c r="AM19" s="43">
        <f>'BAR BB| Open rates'!AM19*0.85</f>
        <v>30430</v>
      </c>
      <c r="AN19" s="43">
        <f>'BAR BB| Open rates'!AN19*0.85</f>
        <v>32130</v>
      </c>
      <c r="AO19" s="43">
        <f>'BAR BB| Open rates'!AO19*0.85</f>
        <v>30430</v>
      </c>
      <c r="AP19" s="43">
        <f>'BAR BB| Open rates'!AP19*0.85</f>
        <v>28560</v>
      </c>
      <c r="AQ19" s="43">
        <f>'BAR BB| Open rates'!AQ19*0.85</f>
        <v>27115</v>
      </c>
      <c r="AR19" s="43">
        <f>'BAR BB| Open rates'!AR19*0.85</f>
        <v>25415</v>
      </c>
      <c r="AS19" s="43">
        <f>'BAR BB| Open rates'!AS19*0.85</f>
        <v>25415</v>
      </c>
      <c r="AT19" s="43">
        <f>'BAR BB| Open rates'!AT19*0.85</f>
        <v>24565</v>
      </c>
      <c r="AU19" s="43">
        <f>'BAR BB| Open rates'!AU19*0.85</f>
        <v>25415</v>
      </c>
      <c r="AV19" s="43">
        <f>'BAR BB| Open rates'!AV19*0.85</f>
        <v>24565</v>
      </c>
      <c r="AW19" s="43">
        <f>'BAR BB| Open rates'!AW19*0.85</f>
        <v>25415</v>
      </c>
      <c r="AX19" s="43">
        <f>'BAR BB| Open rates'!AX19*0.85</f>
        <v>32980</v>
      </c>
      <c r="AY19" s="43">
        <f>'BAR BB| Open rates'!AY19*0.85</f>
        <v>28560</v>
      </c>
      <c r="AZ19" s="43">
        <f>'BAR BB| Open rates'!AZ19*0.85</f>
        <v>32980</v>
      </c>
      <c r="BA19" s="43">
        <f>'BAR BB| Open rates'!BA19*0.85</f>
        <v>30430</v>
      </c>
      <c r="BB19" s="43">
        <f>'BAR BB| Open rates'!BB19*0.85</f>
        <v>27115</v>
      </c>
      <c r="BC19" s="43">
        <f>'BAR BB| Open rates'!BC19*0.85</f>
        <v>28560</v>
      </c>
      <c r="BD19" s="43">
        <f>'BAR BB| Open rates'!BD19*0.85</f>
        <v>27115</v>
      </c>
      <c r="BE19" s="43">
        <f>'BAR BB| Open rates'!BE19*0.85</f>
        <v>28560</v>
      </c>
      <c r="BF19" s="43">
        <f>'BAR BB| Open rates'!BF19*0.85</f>
        <v>27115</v>
      </c>
      <c r="BG19" s="43">
        <f>'BAR BB| Open rates'!BG19*0.85</f>
        <v>28560</v>
      </c>
      <c r="BH19" s="43">
        <f>'BAR BB| Open rates'!BH19*0.85</f>
        <v>30175</v>
      </c>
      <c r="BI19" s="43">
        <f>'BAR BB| Open rates'!BI19*0.85</f>
        <v>33745</v>
      </c>
      <c r="BJ19" s="43">
        <f>'BAR BB| Open rates'!BJ19*0.85</f>
        <v>49980</v>
      </c>
      <c r="BK19" s="43">
        <f>'BAR BB| Open rates'!BK19*0.85</f>
        <v>30175</v>
      </c>
      <c r="BL19" s="43">
        <f>'BAR BB| Open rates'!BL19*0.85</f>
        <v>32045</v>
      </c>
      <c r="BM19" s="43">
        <f>'BAR BB| Open rates'!BM19*0.85</f>
        <v>30175</v>
      </c>
      <c r="BN19" s="43">
        <f>'BAR BB| Open rates'!BN19*0.85</f>
        <v>33745</v>
      </c>
      <c r="BO19" s="43">
        <f>'BAR BB| Open rates'!BO19*0.85</f>
        <v>35445</v>
      </c>
      <c r="BP19" s="43">
        <f>'BAR BB| Open rates'!BP19*0.85</f>
        <v>33745</v>
      </c>
      <c r="BQ19" s="43">
        <f>'BAR BB| Open rates'!BQ19*0.85</f>
        <v>35445</v>
      </c>
      <c r="BR19" s="43">
        <f>'BAR BB| Open rates'!BR19*0.85</f>
        <v>33745</v>
      </c>
      <c r="BS19" s="43">
        <f>'BAR BB| Open rates'!BS19*0.85</f>
        <v>35445</v>
      </c>
      <c r="BT19" s="43">
        <f>'BAR BB| Open rates'!BT19*0.85</f>
        <v>33745</v>
      </c>
      <c r="BU19" s="43">
        <f>'BAR BB| Open rates'!BU19*0.85</f>
        <v>35445</v>
      </c>
      <c r="BV19" s="43">
        <f>'BAR BB| Open rates'!BV19*0.85</f>
        <v>33745</v>
      </c>
      <c r="BW19" s="43">
        <f>'BAR BB| Open rates'!BW19*0.85</f>
        <v>35445</v>
      </c>
      <c r="BX19" s="43">
        <f>'BAR BB| Open rates'!BX19*0.85</f>
        <v>33745</v>
      </c>
      <c r="BY19" s="43">
        <f>'BAR BB| Open rates'!BY19*0.85</f>
        <v>35445</v>
      </c>
      <c r="BZ19" s="43">
        <f>'BAR BB| Open rates'!BZ19*0.85</f>
        <v>33745</v>
      </c>
      <c r="CA19" s="43">
        <f>'BAR BB| Open rates'!CA19*0.85</f>
        <v>35445</v>
      </c>
      <c r="CB19" s="43">
        <f>'BAR BB| Open rates'!CB19*0.85</f>
        <v>33745</v>
      </c>
      <c r="CC19" s="43">
        <f>'BAR BB| Open rates'!CC19*0.85</f>
        <v>35445</v>
      </c>
      <c r="CD19" s="43">
        <f>'BAR BB| Open rates'!CD19*0.85</f>
        <v>30175</v>
      </c>
      <c r="CE19" s="43">
        <f>'BAR BB| Open rates'!CE19*0.85</f>
        <v>32045</v>
      </c>
      <c r="CF19" s="43">
        <f>'BAR BB| Open rates'!CF19*0.85</f>
        <v>30175</v>
      </c>
      <c r="CG19" s="43">
        <f>'BAR BB| Open rates'!CG19*0.85</f>
        <v>32045</v>
      </c>
      <c r="CH19" s="43">
        <f>'BAR BB| Open rates'!CH19*0.85</f>
        <v>30175</v>
      </c>
      <c r="CI19" s="43">
        <f>'BAR BB| Open rates'!CI19*0.85</f>
        <v>32045</v>
      </c>
      <c r="CJ19" s="43">
        <f>'BAR BB| Open rates'!CJ19*0.85</f>
        <v>30175</v>
      </c>
      <c r="CK19" s="43">
        <f>'BAR BB| Open rates'!CK19*0.85</f>
        <v>32045</v>
      </c>
      <c r="CL19" s="43">
        <f>'BAR BB| Open rates'!CL19*0.85</f>
        <v>30175</v>
      </c>
      <c r="CM19" s="43">
        <f>'BAR BB| Open rates'!CM19*0.85</f>
        <v>32045</v>
      </c>
      <c r="CN19" s="43">
        <f>'BAR BB| Open rates'!CN19*0.85</f>
        <v>30175</v>
      </c>
    </row>
    <row r="20" spans="1:92" s="36" customFormat="1" ht="12" customHeight="1" x14ac:dyDescent="0.2">
      <c r="A20" s="236" t="s">
        <v>179</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c r="BX20" s="43"/>
      <c r="BY20" s="43"/>
      <c r="BZ20" s="43"/>
      <c r="CA20" s="43"/>
      <c r="CB20" s="43"/>
      <c r="CC20" s="43"/>
      <c r="CD20" s="43"/>
      <c r="CE20" s="43"/>
      <c r="CF20" s="43"/>
      <c r="CG20" s="43"/>
      <c r="CH20" s="43"/>
      <c r="CI20" s="43"/>
      <c r="CJ20" s="43"/>
      <c r="CK20" s="43"/>
      <c r="CL20" s="43"/>
      <c r="CM20" s="43"/>
      <c r="CN20" s="43"/>
    </row>
    <row r="21" spans="1:92" s="36" customFormat="1" ht="12" customHeight="1" x14ac:dyDescent="0.2">
      <c r="A21" s="237">
        <v>1</v>
      </c>
      <c r="B21" s="43">
        <f>'BAR BB| Open rates'!B21*0.85</f>
        <v>32045</v>
      </c>
      <c r="C21" s="43">
        <f>'BAR BB| Open rates'!C21*0.85</f>
        <v>37145</v>
      </c>
      <c r="D21" s="43">
        <f>'BAR BB| Open rates'!D21*0.85</f>
        <v>33745</v>
      </c>
      <c r="E21" s="43">
        <f>'BAR BB| Open rates'!E21*0.85</f>
        <v>83130</v>
      </c>
      <c r="F21" s="43">
        <f>'BAR BB| Open rates'!F21*0.85</f>
        <v>114580</v>
      </c>
      <c r="G21" s="43">
        <f>'BAR BB| Open rates'!G21*0.85</f>
        <v>120530</v>
      </c>
      <c r="H21" s="43">
        <f>'BAR BB| Open rates'!H21*0.85</f>
        <v>129030</v>
      </c>
      <c r="I21" s="43">
        <f>'BAR BB| Open rates'!I21*0.85</f>
        <v>137615</v>
      </c>
      <c r="J21" s="43">
        <f>'BAR BB| Open rates'!J21*0.85</f>
        <v>137615</v>
      </c>
      <c r="K21" s="43">
        <f>'BAR BB| Open rates'!K21*0.85</f>
        <v>137615</v>
      </c>
      <c r="L21" s="43">
        <f>'BAR BB| Open rates'!L21*0.85</f>
        <v>130815</v>
      </c>
      <c r="M21" s="43">
        <f>'BAR BB| Open rates'!M21*0.85</f>
        <v>72845</v>
      </c>
      <c r="N21" s="43">
        <f>'BAR BB| Open rates'!N21*0.85</f>
        <v>64345</v>
      </c>
      <c r="O21" s="43">
        <f>'BAR BB| Open rates'!O21*0.85</f>
        <v>38845</v>
      </c>
      <c r="P21" s="43">
        <f>'BAR BB| Open rates'!P21*0.85</f>
        <v>31195</v>
      </c>
      <c r="Q21" s="43">
        <f>'BAR BB| Open rates'!Q21*0.85</f>
        <v>35445</v>
      </c>
      <c r="R21" s="43">
        <f>'BAR BB| Open rates'!R21*0.85</f>
        <v>32895</v>
      </c>
      <c r="S21" s="43">
        <f>'BAR BB| Open rates'!S21*0.85</f>
        <v>32895</v>
      </c>
      <c r="T21" s="43">
        <f>'BAR BB| Open rates'!T21*0.85</f>
        <v>35445</v>
      </c>
      <c r="U21" s="43">
        <f>'BAR BB| Open rates'!U21*0.85</f>
        <v>38845</v>
      </c>
      <c r="V21" s="43">
        <f>'BAR BB| Open rates'!V21*0.85</f>
        <v>38845</v>
      </c>
      <c r="W21" s="43">
        <f>'BAR BB| Open rates'!W21*0.85</f>
        <v>49725</v>
      </c>
      <c r="X21" s="43">
        <f>'BAR BB| Open rates'!X21*0.85</f>
        <v>49725</v>
      </c>
      <c r="Y21" s="43">
        <f>'BAR BB| Open rates'!Y21*0.85</f>
        <v>54825</v>
      </c>
      <c r="Z21" s="43">
        <f>'BAR BB| Open rates'!Z21*0.85</f>
        <v>54825</v>
      </c>
      <c r="AA21" s="43">
        <f>'BAR BB| Open rates'!AA21*0.85</f>
        <v>57630</v>
      </c>
      <c r="AB21" s="43">
        <f>'BAR BB| Open rates'!AB21*0.85</f>
        <v>54825</v>
      </c>
      <c r="AC21" s="43">
        <f>'BAR BB| Open rates'!AC21*0.85</f>
        <v>57630</v>
      </c>
      <c r="AD21" s="43">
        <f>'BAR BB| Open rates'!AD21*0.85</f>
        <v>52530</v>
      </c>
      <c r="AE21" s="43">
        <f>'BAR BB| Open rates'!AE21*0.85</f>
        <v>66385</v>
      </c>
      <c r="AF21" s="43">
        <f>'BAR BB| Open rates'!AF21*0.85</f>
        <v>66385</v>
      </c>
      <c r="AG21" s="43">
        <f>'BAR BB| Open rates'!AG21*0.85</f>
        <v>66385</v>
      </c>
      <c r="AH21" s="43">
        <f>'BAR BB| Open rates'!AH21*0.85</f>
        <v>41395</v>
      </c>
      <c r="AI21" s="43">
        <f>'BAR BB| Open rates'!AI21*0.85</f>
        <v>35445</v>
      </c>
      <c r="AJ21" s="43">
        <f>'BAR BB| Open rates'!AJ21*0.85</f>
        <v>40885</v>
      </c>
      <c r="AK21" s="43">
        <f>'BAR BB| Open rates'!AK21*0.85</f>
        <v>32895</v>
      </c>
      <c r="AL21" s="43">
        <f>'BAR BB| Open rates'!AL21*0.85</f>
        <v>31195</v>
      </c>
      <c r="AM21" s="43">
        <f>'BAR BB| Open rates'!AM21*0.85</f>
        <v>29495</v>
      </c>
      <c r="AN21" s="43">
        <f>'BAR BB| Open rates'!AN21*0.85</f>
        <v>31195</v>
      </c>
      <c r="AO21" s="43">
        <f>'BAR BB| Open rates'!AO21*0.85</f>
        <v>29495</v>
      </c>
      <c r="AP21" s="43">
        <f>'BAR BB| Open rates'!AP21*0.85</f>
        <v>25925</v>
      </c>
      <c r="AQ21" s="43">
        <f>'BAR BB| Open rates'!AQ21*0.85</f>
        <v>24480</v>
      </c>
      <c r="AR21" s="43">
        <f>'BAR BB| Open rates'!AR21*0.85</f>
        <v>22780</v>
      </c>
      <c r="AS21" s="43">
        <f>'BAR BB| Open rates'!AS21*0.85</f>
        <v>22780</v>
      </c>
      <c r="AT21" s="43">
        <f>'BAR BB| Open rates'!AT21*0.85</f>
        <v>21930</v>
      </c>
      <c r="AU21" s="43">
        <f>'BAR BB| Open rates'!AU21*0.85</f>
        <v>22780</v>
      </c>
      <c r="AV21" s="43">
        <f>'BAR BB| Open rates'!AV21*0.85</f>
        <v>21930</v>
      </c>
      <c r="AW21" s="43">
        <f>'BAR BB| Open rates'!AW21*0.85</f>
        <v>22780</v>
      </c>
      <c r="AX21" s="43">
        <f>'BAR BB| Open rates'!AX21*0.85</f>
        <v>30345</v>
      </c>
      <c r="AY21" s="43">
        <f>'BAR BB| Open rates'!AY21*0.85</f>
        <v>25925</v>
      </c>
      <c r="AZ21" s="43">
        <f>'BAR BB| Open rates'!AZ21*0.85</f>
        <v>30345</v>
      </c>
      <c r="BA21" s="43">
        <f>'BAR BB| Open rates'!BA21*0.85</f>
        <v>27795</v>
      </c>
      <c r="BB21" s="43">
        <f>'BAR BB| Open rates'!BB21*0.85</f>
        <v>24480</v>
      </c>
      <c r="BC21" s="43">
        <f>'BAR BB| Open rates'!BC21*0.85</f>
        <v>25925</v>
      </c>
      <c r="BD21" s="43">
        <f>'BAR BB| Open rates'!BD21*0.85</f>
        <v>24480</v>
      </c>
      <c r="BE21" s="43">
        <f>'BAR BB| Open rates'!BE21*0.85</f>
        <v>25925</v>
      </c>
      <c r="BF21" s="43">
        <f>'BAR BB| Open rates'!BF21*0.85</f>
        <v>24480</v>
      </c>
      <c r="BG21" s="43">
        <f>'BAR BB| Open rates'!BG21*0.85</f>
        <v>25925</v>
      </c>
      <c r="BH21" s="43">
        <f>'BAR BB| Open rates'!BH21*0.85</f>
        <v>31025</v>
      </c>
      <c r="BI21" s="43">
        <f>'BAR BB| Open rates'!BI21*0.85</f>
        <v>34595</v>
      </c>
      <c r="BJ21" s="43">
        <f>'BAR BB| Open rates'!BJ21*0.85</f>
        <v>50830</v>
      </c>
      <c r="BK21" s="43">
        <f>'BAR BB| Open rates'!BK21*0.85</f>
        <v>31025</v>
      </c>
      <c r="BL21" s="43">
        <f>'BAR BB| Open rates'!BL21*0.85</f>
        <v>32895</v>
      </c>
      <c r="BM21" s="43">
        <f>'BAR BB| Open rates'!BM21*0.85</f>
        <v>31025</v>
      </c>
      <c r="BN21" s="43">
        <f>'BAR BB| Open rates'!BN21*0.85</f>
        <v>34595</v>
      </c>
      <c r="BO21" s="43">
        <f>'BAR BB| Open rates'!BO21*0.85</f>
        <v>36295</v>
      </c>
      <c r="BP21" s="43">
        <f>'BAR BB| Open rates'!BP21*0.85</f>
        <v>34595</v>
      </c>
      <c r="BQ21" s="43">
        <f>'BAR BB| Open rates'!BQ21*0.85</f>
        <v>36295</v>
      </c>
      <c r="BR21" s="43">
        <f>'BAR BB| Open rates'!BR21*0.85</f>
        <v>34595</v>
      </c>
      <c r="BS21" s="43">
        <f>'BAR BB| Open rates'!BS21*0.85</f>
        <v>36295</v>
      </c>
      <c r="BT21" s="43">
        <f>'BAR BB| Open rates'!BT21*0.85</f>
        <v>34595</v>
      </c>
      <c r="BU21" s="43">
        <f>'BAR BB| Open rates'!BU21*0.85</f>
        <v>36295</v>
      </c>
      <c r="BV21" s="43">
        <f>'BAR BB| Open rates'!BV21*0.85</f>
        <v>34595</v>
      </c>
      <c r="BW21" s="43">
        <f>'BAR BB| Open rates'!BW21*0.85</f>
        <v>36295</v>
      </c>
      <c r="BX21" s="43">
        <f>'BAR BB| Open rates'!BX21*0.85</f>
        <v>34595</v>
      </c>
      <c r="BY21" s="43">
        <f>'BAR BB| Open rates'!BY21*0.85</f>
        <v>36295</v>
      </c>
      <c r="BZ21" s="43">
        <f>'BAR BB| Open rates'!BZ21*0.85</f>
        <v>34595</v>
      </c>
      <c r="CA21" s="43">
        <f>'BAR BB| Open rates'!CA21*0.85</f>
        <v>36295</v>
      </c>
      <c r="CB21" s="43">
        <f>'BAR BB| Open rates'!CB21*0.85</f>
        <v>34595</v>
      </c>
      <c r="CC21" s="43">
        <f>'BAR BB| Open rates'!CC21*0.85</f>
        <v>36295</v>
      </c>
      <c r="CD21" s="43">
        <f>'BAR BB| Open rates'!CD21*0.85</f>
        <v>31025</v>
      </c>
      <c r="CE21" s="43">
        <f>'BAR BB| Open rates'!CE21*0.85</f>
        <v>32895</v>
      </c>
      <c r="CF21" s="43">
        <f>'BAR BB| Open rates'!CF21*0.85</f>
        <v>31025</v>
      </c>
      <c r="CG21" s="43">
        <f>'BAR BB| Open rates'!CG21*0.85</f>
        <v>32895</v>
      </c>
      <c r="CH21" s="43">
        <f>'BAR BB| Open rates'!CH21*0.85</f>
        <v>31025</v>
      </c>
      <c r="CI21" s="43">
        <f>'BAR BB| Open rates'!CI21*0.85</f>
        <v>32895</v>
      </c>
      <c r="CJ21" s="43">
        <f>'BAR BB| Open rates'!CJ21*0.85</f>
        <v>31025</v>
      </c>
      <c r="CK21" s="43">
        <f>'BAR BB| Open rates'!CK21*0.85</f>
        <v>32895</v>
      </c>
      <c r="CL21" s="43">
        <f>'BAR BB| Open rates'!CL21*0.85</f>
        <v>31025</v>
      </c>
      <c r="CM21" s="43">
        <f>'BAR BB| Open rates'!CM21*0.85</f>
        <v>32895</v>
      </c>
      <c r="CN21" s="43">
        <f>'BAR BB| Open rates'!CN21*0.85</f>
        <v>31025</v>
      </c>
    </row>
    <row r="22" spans="1:92" s="36" customFormat="1" ht="12" customHeight="1" x14ac:dyDescent="0.2">
      <c r="A22" s="237">
        <v>2</v>
      </c>
      <c r="B22" s="43">
        <f>'BAR BB| Open rates'!B22*0.85</f>
        <v>34170</v>
      </c>
      <c r="C22" s="43">
        <f>'BAR BB| Open rates'!C22*0.85</f>
        <v>39270</v>
      </c>
      <c r="D22" s="43">
        <f>'BAR BB| Open rates'!D22*0.85</f>
        <v>35870</v>
      </c>
      <c r="E22" s="43">
        <f>'BAR BB| Open rates'!E22*0.85</f>
        <v>85680</v>
      </c>
      <c r="F22" s="43">
        <f>'BAR BB| Open rates'!F22*0.85</f>
        <v>117130</v>
      </c>
      <c r="G22" s="43">
        <f>'BAR BB| Open rates'!G22*0.85</f>
        <v>123080</v>
      </c>
      <c r="H22" s="43">
        <f>'BAR BB| Open rates'!H22*0.85</f>
        <v>131580</v>
      </c>
      <c r="I22" s="43">
        <f>'BAR BB| Open rates'!I22*0.85</f>
        <v>140165</v>
      </c>
      <c r="J22" s="43">
        <f>'BAR BB| Open rates'!J22*0.85</f>
        <v>140165</v>
      </c>
      <c r="K22" s="43">
        <f>'BAR BB| Open rates'!K22*0.85</f>
        <v>140165</v>
      </c>
      <c r="L22" s="43">
        <f>'BAR BB| Open rates'!L22*0.85</f>
        <v>133365</v>
      </c>
      <c r="M22" s="43">
        <f>'BAR BB| Open rates'!M22*0.85</f>
        <v>75395</v>
      </c>
      <c r="N22" s="43">
        <f>'BAR BB| Open rates'!N22*0.85</f>
        <v>66895</v>
      </c>
      <c r="O22" s="43">
        <f>'BAR BB| Open rates'!O22*0.85</f>
        <v>41395</v>
      </c>
      <c r="P22" s="43">
        <f>'BAR BB| Open rates'!P22*0.85</f>
        <v>33745</v>
      </c>
      <c r="Q22" s="43">
        <f>'BAR BB| Open rates'!Q22*0.85</f>
        <v>37995</v>
      </c>
      <c r="R22" s="43">
        <f>'BAR BB| Open rates'!R22*0.85</f>
        <v>35445</v>
      </c>
      <c r="S22" s="43">
        <f>'BAR BB| Open rates'!S22*0.85</f>
        <v>35445</v>
      </c>
      <c r="T22" s="43">
        <f>'BAR BB| Open rates'!T22*0.85</f>
        <v>37995</v>
      </c>
      <c r="U22" s="43">
        <f>'BAR BB| Open rates'!U22*0.85</f>
        <v>41395</v>
      </c>
      <c r="V22" s="43">
        <f>'BAR BB| Open rates'!V22*0.85</f>
        <v>41395</v>
      </c>
      <c r="W22" s="43">
        <f>'BAR BB| Open rates'!W22*0.85</f>
        <v>52275</v>
      </c>
      <c r="X22" s="43">
        <f>'BAR BB| Open rates'!X22*0.85</f>
        <v>52275</v>
      </c>
      <c r="Y22" s="43">
        <f>'BAR BB| Open rates'!Y22*0.85</f>
        <v>57375</v>
      </c>
      <c r="Z22" s="43">
        <f>'BAR BB| Open rates'!Z22*0.85</f>
        <v>57375</v>
      </c>
      <c r="AA22" s="43">
        <f>'BAR BB| Open rates'!AA22*0.85</f>
        <v>60180</v>
      </c>
      <c r="AB22" s="43">
        <f>'BAR BB| Open rates'!AB22*0.85</f>
        <v>57375</v>
      </c>
      <c r="AC22" s="43">
        <f>'BAR BB| Open rates'!AC22*0.85</f>
        <v>60180</v>
      </c>
      <c r="AD22" s="43">
        <f>'BAR BB| Open rates'!AD22*0.85</f>
        <v>55080</v>
      </c>
      <c r="AE22" s="43">
        <f>'BAR BB| Open rates'!AE22*0.85</f>
        <v>68935</v>
      </c>
      <c r="AF22" s="43">
        <f>'BAR BB| Open rates'!AF22*0.85</f>
        <v>68935</v>
      </c>
      <c r="AG22" s="43">
        <f>'BAR BB| Open rates'!AG22*0.85</f>
        <v>68935</v>
      </c>
      <c r="AH22" s="43">
        <f>'BAR BB| Open rates'!AH22*0.85</f>
        <v>43945</v>
      </c>
      <c r="AI22" s="43">
        <f>'BAR BB| Open rates'!AI22*0.85</f>
        <v>37995</v>
      </c>
      <c r="AJ22" s="43">
        <f>'BAR BB| Open rates'!AJ22*0.85</f>
        <v>43435</v>
      </c>
      <c r="AK22" s="43">
        <f>'BAR BB| Open rates'!AK22*0.85</f>
        <v>35445</v>
      </c>
      <c r="AL22" s="43">
        <f>'BAR BB| Open rates'!AL22*0.85</f>
        <v>33745</v>
      </c>
      <c r="AM22" s="43">
        <f>'BAR BB| Open rates'!AM22*0.85</f>
        <v>32045</v>
      </c>
      <c r="AN22" s="43">
        <f>'BAR BB| Open rates'!AN22*0.85</f>
        <v>33745</v>
      </c>
      <c r="AO22" s="43">
        <f>'BAR BB| Open rates'!AO22*0.85</f>
        <v>32045</v>
      </c>
      <c r="AP22" s="43">
        <f>'BAR BB| Open rates'!AP22*0.85</f>
        <v>28475</v>
      </c>
      <c r="AQ22" s="43">
        <f>'BAR BB| Open rates'!AQ22*0.85</f>
        <v>27030</v>
      </c>
      <c r="AR22" s="43">
        <f>'BAR BB| Open rates'!AR22*0.85</f>
        <v>25330</v>
      </c>
      <c r="AS22" s="43">
        <f>'BAR BB| Open rates'!AS22*0.85</f>
        <v>25330</v>
      </c>
      <c r="AT22" s="43">
        <f>'BAR BB| Open rates'!AT22*0.85</f>
        <v>24480</v>
      </c>
      <c r="AU22" s="43">
        <f>'BAR BB| Open rates'!AU22*0.85</f>
        <v>25330</v>
      </c>
      <c r="AV22" s="43">
        <f>'BAR BB| Open rates'!AV22*0.85</f>
        <v>24480</v>
      </c>
      <c r="AW22" s="43">
        <f>'BAR BB| Open rates'!AW22*0.85</f>
        <v>25330</v>
      </c>
      <c r="AX22" s="43">
        <f>'BAR BB| Open rates'!AX22*0.85</f>
        <v>32895</v>
      </c>
      <c r="AY22" s="43">
        <f>'BAR BB| Open rates'!AY22*0.85</f>
        <v>28475</v>
      </c>
      <c r="AZ22" s="43">
        <f>'BAR BB| Open rates'!AZ22*0.85</f>
        <v>32895</v>
      </c>
      <c r="BA22" s="43">
        <f>'BAR BB| Open rates'!BA22*0.85</f>
        <v>30345</v>
      </c>
      <c r="BB22" s="43">
        <f>'BAR BB| Open rates'!BB22*0.85</f>
        <v>27030</v>
      </c>
      <c r="BC22" s="43">
        <f>'BAR BB| Open rates'!BC22*0.85</f>
        <v>28475</v>
      </c>
      <c r="BD22" s="43">
        <f>'BAR BB| Open rates'!BD22*0.85</f>
        <v>27030</v>
      </c>
      <c r="BE22" s="43">
        <f>'BAR BB| Open rates'!BE22*0.85</f>
        <v>28475</v>
      </c>
      <c r="BF22" s="43">
        <f>'BAR BB| Open rates'!BF22*0.85</f>
        <v>27030</v>
      </c>
      <c r="BG22" s="43">
        <f>'BAR BB| Open rates'!BG22*0.85</f>
        <v>28475</v>
      </c>
      <c r="BH22" s="43">
        <f>'BAR BB| Open rates'!BH22*0.85</f>
        <v>33575</v>
      </c>
      <c r="BI22" s="43">
        <f>'BAR BB| Open rates'!BI22*0.85</f>
        <v>37145</v>
      </c>
      <c r="BJ22" s="43">
        <f>'BAR BB| Open rates'!BJ22*0.85</f>
        <v>53380</v>
      </c>
      <c r="BK22" s="43">
        <f>'BAR BB| Open rates'!BK22*0.85</f>
        <v>33575</v>
      </c>
      <c r="BL22" s="43">
        <f>'BAR BB| Open rates'!BL22*0.85</f>
        <v>35445</v>
      </c>
      <c r="BM22" s="43">
        <f>'BAR BB| Open rates'!BM22*0.85</f>
        <v>33575</v>
      </c>
      <c r="BN22" s="43">
        <f>'BAR BB| Open rates'!BN22*0.85</f>
        <v>37145</v>
      </c>
      <c r="BO22" s="43">
        <f>'BAR BB| Open rates'!BO22*0.85</f>
        <v>38845</v>
      </c>
      <c r="BP22" s="43">
        <f>'BAR BB| Open rates'!BP22*0.85</f>
        <v>37145</v>
      </c>
      <c r="BQ22" s="43">
        <f>'BAR BB| Open rates'!BQ22*0.85</f>
        <v>38845</v>
      </c>
      <c r="BR22" s="43">
        <f>'BAR BB| Open rates'!BR22*0.85</f>
        <v>37145</v>
      </c>
      <c r="BS22" s="43">
        <f>'BAR BB| Open rates'!BS22*0.85</f>
        <v>38845</v>
      </c>
      <c r="BT22" s="43">
        <f>'BAR BB| Open rates'!BT22*0.85</f>
        <v>37145</v>
      </c>
      <c r="BU22" s="43">
        <f>'BAR BB| Open rates'!BU22*0.85</f>
        <v>38845</v>
      </c>
      <c r="BV22" s="43">
        <f>'BAR BB| Open rates'!BV22*0.85</f>
        <v>37145</v>
      </c>
      <c r="BW22" s="43">
        <f>'BAR BB| Open rates'!BW22*0.85</f>
        <v>38845</v>
      </c>
      <c r="BX22" s="43">
        <f>'BAR BB| Open rates'!BX22*0.85</f>
        <v>37145</v>
      </c>
      <c r="BY22" s="43">
        <f>'BAR BB| Open rates'!BY22*0.85</f>
        <v>38845</v>
      </c>
      <c r="BZ22" s="43">
        <f>'BAR BB| Open rates'!BZ22*0.85</f>
        <v>37145</v>
      </c>
      <c r="CA22" s="43">
        <f>'BAR BB| Open rates'!CA22*0.85</f>
        <v>38845</v>
      </c>
      <c r="CB22" s="43">
        <f>'BAR BB| Open rates'!CB22*0.85</f>
        <v>37145</v>
      </c>
      <c r="CC22" s="43">
        <f>'BAR BB| Open rates'!CC22*0.85</f>
        <v>38845</v>
      </c>
      <c r="CD22" s="43">
        <f>'BAR BB| Open rates'!CD22*0.85</f>
        <v>33575</v>
      </c>
      <c r="CE22" s="43">
        <f>'BAR BB| Open rates'!CE22*0.85</f>
        <v>35445</v>
      </c>
      <c r="CF22" s="43">
        <f>'BAR BB| Open rates'!CF22*0.85</f>
        <v>33575</v>
      </c>
      <c r="CG22" s="43">
        <f>'BAR BB| Open rates'!CG22*0.85</f>
        <v>35445</v>
      </c>
      <c r="CH22" s="43">
        <f>'BAR BB| Open rates'!CH22*0.85</f>
        <v>33575</v>
      </c>
      <c r="CI22" s="43">
        <f>'BAR BB| Open rates'!CI22*0.85</f>
        <v>35445</v>
      </c>
      <c r="CJ22" s="43">
        <f>'BAR BB| Open rates'!CJ22*0.85</f>
        <v>33575</v>
      </c>
      <c r="CK22" s="43">
        <f>'BAR BB| Open rates'!CK22*0.85</f>
        <v>35445</v>
      </c>
      <c r="CL22" s="43">
        <f>'BAR BB| Open rates'!CL22*0.85</f>
        <v>33575</v>
      </c>
      <c r="CM22" s="43">
        <f>'BAR BB| Open rates'!CM22*0.85</f>
        <v>35445</v>
      </c>
      <c r="CN22" s="43">
        <f>'BAR BB| Open rates'!CN22*0.85</f>
        <v>33575</v>
      </c>
    </row>
    <row r="23" spans="1:92" s="36" customFormat="1" ht="12" customHeight="1" x14ac:dyDescent="0.2">
      <c r="A23" s="236" t="s">
        <v>180</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c r="BX23" s="43"/>
      <c r="BY23" s="43"/>
      <c r="BZ23" s="43"/>
      <c r="CA23" s="43"/>
      <c r="CB23" s="43"/>
      <c r="CC23" s="43"/>
      <c r="CD23" s="43"/>
      <c r="CE23" s="43"/>
      <c r="CF23" s="43"/>
      <c r="CG23" s="43"/>
      <c r="CH23" s="43"/>
      <c r="CI23" s="43"/>
      <c r="CJ23" s="43"/>
      <c r="CK23" s="43"/>
      <c r="CL23" s="43"/>
      <c r="CM23" s="43"/>
      <c r="CN23" s="43"/>
    </row>
    <row r="24" spans="1:92" s="36" customFormat="1" ht="12" customHeight="1" x14ac:dyDescent="0.2">
      <c r="A24" s="237">
        <v>1</v>
      </c>
      <c r="B24" s="43">
        <f>'BAR BB| Open rates'!B24*0.85</f>
        <v>41395</v>
      </c>
      <c r="C24" s="43">
        <f>'BAR BB| Open rates'!C24*0.85</f>
        <v>46495</v>
      </c>
      <c r="D24" s="43">
        <f>'BAR BB| Open rates'!D24*0.85</f>
        <v>43095</v>
      </c>
      <c r="E24" s="43">
        <f>'BAR BB| Open rates'!E24*0.85</f>
        <v>140930</v>
      </c>
      <c r="F24" s="43">
        <f>'BAR BB| Open rates'!F24*0.85</f>
        <v>172380</v>
      </c>
      <c r="G24" s="43">
        <f>'BAR BB| Open rates'!G24*0.85</f>
        <v>178330</v>
      </c>
      <c r="H24" s="43">
        <f>'BAR BB| Open rates'!H24*0.85</f>
        <v>186830</v>
      </c>
      <c r="I24" s="43">
        <f>'BAR BB| Open rates'!I24*0.85</f>
        <v>195415</v>
      </c>
      <c r="J24" s="43">
        <f>'BAR BB| Open rates'!J24*0.85</f>
        <v>195415</v>
      </c>
      <c r="K24" s="43">
        <f>'BAR BB| Open rates'!K24*0.85</f>
        <v>195415</v>
      </c>
      <c r="L24" s="43">
        <f>'BAR BB| Open rates'!L24*0.85</f>
        <v>188615</v>
      </c>
      <c r="M24" s="43">
        <f>'BAR BB| Open rates'!M24*0.85</f>
        <v>85595</v>
      </c>
      <c r="N24" s="43">
        <f>'BAR BB| Open rates'!N24*0.85</f>
        <v>77095</v>
      </c>
      <c r="O24" s="43">
        <f>'BAR BB| Open rates'!O24*0.85</f>
        <v>51595</v>
      </c>
      <c r="P24" s="43">
        <f>'BAR BB| Open rates'!P24*0.85</f>
        <v>43945</v>
      </c>
      <c r="Q24" s="43">
        <f>'BAR BB| Open rates'!Q24*0.85</f>
        <v>48195</v>
      </c>
      <c r="R24" s="43">
        <f>'BAR BB| Open rates'!R24*0.85</f>
        <v>45645</v>
      </c>
      <c r="S24" s="43">
        <f>'BAR BB| Open rates'!S24*0.85</f>
        <v>45645</v>
      </c>
      <c r="T24" s="43">
        <f>'BAR BB| Open rates'!T24*0.85</f>
        <v>48195</v>
      </c>
      <c r="U24" s="43">
        <f>'BAR BB| Open rates'!U24*0.85</f>
        <v>51595</v>
      </c>
      <c r="V24" s="43">
        <f>'BAR BB| Open rates'!V24*0.85</f>
        <v>51595</v>
      </c>
      <c r="W24" s="43">
        <f>'BAR BB| Open rates'!W24*0.85</f>
        <v>62475</v>
      </c>
      <c r="X24" s="43">
        <f>'BAR BB| Open rates'!X24*0.85</f>
        <v>62475</v>
      </c>
      <c r="Y24" s="43">
        <f>'BAR BB| Open rates'!Y24*0.85</f>
        <v>72675</v>
      </c>
      <c r="Z24" s="43">
        <f>'BAR BB| Open rates'!Z24*0.85</f>
        <v>72675</v>
      </c>
      <c r="AA24" s="43">
        <f>'BAR BB| Open rates'!AA24*0.85</f>
        <v>75480</v>
      </c>
      <c r="AB24" s="43">
        <f>'BAR BB| Open rates'!AB24*0.85</f>
        <v>72675</v>
      </c>
      <c r="AC24" s="43">
        <f>'BAR BB| Open rates'!AC24*0.85</f>
        <v>75480</v>
      </c>
      <c r="AD24" s="43">
        <f>'BAR BB| Open rates'!AD24*0.85</f>
        <v>70380</v>
      </c>
      <c r="AE24" s="43">
        <f>'BAR BB| Open rates'!AE24*0.85</f>
        <v>85935</v>
      </c>
      <c r="AF24" s="43">
        <f>'BAR BB| Open rates'!AF24*0.85</f>
        <v>85935</v>
      </c>
      <c r="AG24" s="43">
        <f>'BAR BB| Open rates'!AG24*0.85</f>
        <v>85935</v>
      </c>
      <c r="AH24" s="43">
        <f>'BAR BB| Open rates'!AH24*0.85</f>
        <v>60945</v>
      </c>
      <c r="AI24" s="43">
        <f>'BAR BB| Open rates'!AI24*0.85</f>
        <v>48195</v>
      </c>
      <c r="AJ24" s="43">
        <f>'BAR BB| Open rates'!AJ24*0.85</f>
        <v>53635</v>
      </c>
      <c r="AK24" s="43">
        <f>'BAR BB| Open rates'!AK24*0.85</f>
        <v>45645</v>
      </c>
      <c r="AL24" s="43">
        <f>'BAR BB| Open rates'!AL24*0.85</f>
        <v>43945</v>
      </c>
      <c r="AM24" s="43">
        <f>'BAR BB| Open rates'!AM24*0.85</f>
        <v>42245</v>
      </c>
      <c r="AN24" s="43">
        <f>'BAR BB| Open rates'!AN24*0.85</f>
        <v>43945</v>
      </c>
      <c r="AO24" s="43">
        <f>'BAR BB| Open rates'!AO24*0.85</f>
        <v>42245</v>
      </c>
      <c r="AP24" s="43">
        <f>'BAR BB| Open rates'!AP24*0.85</f>
        <v>35275</v>
      </c>
      <c r="AQ24" s="43">
        <f>'BAR BB| Open rates'!AQ24*0.85</f>
        <v>33830</v>
      </c>
      <c r="AR24" s="43">
        <f>'BAR BB| Open rates'!AR24*0.85</f>
        <v>32130</v>
      </c>
      <c r="AS24" s="43">
        <f>'BAR BB| Open rates'!AS24*0.85</f>
        <v>32130</v>
      </c>
      <c r="AT24" s="43">
        <f>'BAR BB| Open rates'!AT24*0.85</f>
        <v>31280</v>
      </c>
      <c r="AU24" s="43">
        <f>'BAR BB| Open rates'!AU24*0.85</f>
        <v>32130</v>
      </c>
      <c r="AV24" s="43">
        <f>'BAR BB| Open rates'!AV24*0.85</f>
        <v>31280</v>
      </c>
      <c r="AW24" s="43">
        <f>'BAR BB| Open rates'!AW24*0.85</f>
        <v>32130</v>
      </c>
      <c r="AX24" s="43"/>
      <c r="AY24" s="43"/>
      <c r="AZ24" s="43"/>
      <c r="BA24" s="43"/>
      <c r="BB24" s="43"/>
      <c r="BC24" s="43"/>
      <c r="BD24" s="43"/>
      <c r="BE24" s="43"/>
      <c r="BF24" s="43"/>
      <c r="BG24" s="43"/>
      <c r="BH24" s="43"/>
      <c r="BI24" s="43"/>
      <c r="BJ24" s="43"/>
      <c r="BK24" s="43"/>
      <c r="BL24" s="43"/>
      <c r="BM24" s="43"/>
      <c r="BN24" s="43"/>
      <c r="BO24" s="43"/>
      <c r="BP24" s="43"/>
      <c r="BQ24" s="43"/>
      <c r="BR24" s="43"/>
      <c r="BS24" s="43"/>
      <c r="BT24" s="43"/>
      <c r="BU24" s="43"/>
      <c r="BV24" s="43"/>
      <c r="BW24" s="43"/>
      <c r="BX24" s="43"/>
      <c r="BY24" s="43"/>
      <c r="BZ24" s="43"/>
      <c r="CA24" s="43"/>
      <c r="CB24" s="43"/>
      <c r="CC24" s="43"/>
      <c r="CD24" s="43"/>
      <c r="CE24" s="43"/>
      <c r="CF24" s="43"/>
      <c r="CG24" s="43"/>
      <c r="CH24" s="43"/>
      <c r="CI24" s="43"/>
      <c r="CJ24" s="43"/>
      <c r="CK24" s="43"/>
      <c r="CL24" s="43"/>
      <c r="CM24" s="43"/>
      <c r="CN24" s="43"/>
    </row>
    <row r="25" spans="1:92" s="36" customFormat="1" ht="12" customHeight="1" x14ac:dyDescent="0.2">
      <c r="A25" s="237">
        <v>2</v>
      </c>
      <c r="B25" s="43">
        <f>'BAR BB| Open rates'!B25*0.85</f>
        <v>43520</v>
      </c>
      <c r="C25" s="43">
        <f>'BAR BB| Open rates'!C25*0.85</f>
        <v>48620</v>
      </c>
      <c r="D25" s="43">
        <f>'BAR BB| Open rates'!D25*0.85</f>
        <v>45220</v>
      </c>
      <c r="E25" s="43">
        <f>'BAR BB| Open rates'!E25*0.85</f>
        <v>143480</v>
      </c>
      <c r="F25" s="43">
        <f>'BAR BB| Open rates'!F25*0.85</f>
        <v>174930</v>
      </c>
      <c r="G25" s="43">
        <f>'BAR BB| Open rates'!G25*0.85</f>
        <v>180880</v>
      </c>
      <c r="H25" s="43">
        <f>'BAR BB| Open rates'!H25*0.85</f>
        <v>189380</v>
      </c>
      <c r="I25" s="43">
        <f>'BAR BB| Open rates'!I25*0.85</f>
        <v>197965</v>
      </c>
      <c r="J25" s="43">
        <f>'BAR BB| Open rates'!J25*0.85</f>
        <v>197965</v>
      </c>
      <c r="K25" s="43">
        <f>'BAR BB| Open rates'!K25*0.85</f>
        <v>197965</v>
      </c>
      <c r="L25" s="43">
        <f>'BAR BB| Open rates'!L25*0.85</f>
        <v>191165</v>
      </c>
      <c r="M25" s="43">
        <f>'BAR BB| Open rates'!M25*0.85</f>
        <v>88145</v>
      </c>
      <c r="N25" s="43">
        <f>'BAR BB| Open rates'!N25*0.85</f>
        <v>79645</v>
      </c>
      <c r="O25" s="43">
        <f>'BAR BB| Open rates'!O25*0.85</f>
        <v>54145</v>
      </c>
      <c r="P25" s="43">
        <f>'BAR BB| Open rates'!P25*0.85</f>
        <v>46495</v>
      </c>
      <c r="Q25" s="43">
        <f>'BAR BB| Open rates'!Q25*0.85</f>
        <v>50745</v>
      </c>
      <c r="R25" s="43">
        <f>'BAR BB| Open rates'!R25*0.85</f>
        <v>48195</v>
      </c>
      <c r="S25" s="43">
        <f>'BAR BB| Open rates'!S25*0.85</f>
        <v>48195</v>
      </c>
      <c r="T25" s="43">
        <f>'BAR BB| Open rates'!T25*0.85</f>
        <v>50745</v>
      </c>
      <c r="U25" s="43">
        <f>'BAR BB| Open rates'!U25*0.85</f>
        <v>54145</v>
      </c>
      <c r="V25" s="43">
        <f>'BAR BB| Open rates'!V25*0.85</f>
        <v>54145</v>
      </c>
      <c r="W25" s="43">
        <f>'BAR BB| Open rates'!W25*0.85</f>
        <v>65025</v>
      </c>
      <c r="X25" s="43">
        <f>'BAR BB| Open rates'!X25*0.85</f>
        <v>65025</v>
      </c>
      <c r="Y25" s="43">
        <f>'BAR BB| Open rates'!Y25*0.85</f>
        <v>75225</v>
      </c>
      <c r="Z25" s="43">
        <f>'BAR BB| Open rates'!Z25*0.85</f>
        <v>75225</v>
      </c>
      <c r="AA25" s="43">
        <f>'BAR BB| Open rates'!AA25*0.85</f>
        <v>78030</v>
      </c>
      <c r="AB25" s="43">
        <f>'BAR BB| Open rates'!AB25*0.85</f>
        <v>75225</v>
      </c>
      <c r="AC25" s="43">
        <f>'BAR BB| Open rates'!AC25*0.85</f>
        <v>78030</v>
      </c>
      <c r="AD25" s="43">
        <f>'BAR BB| Open rates'!AD25*0.85</f>
        <v>72930</v>
      </c>
      <c r="AE25" s="43">
        <f>'BAR BB| Open rates'!AE25*0.85</f>
        <v>88485</v>
      </c>
      <c r="AF25" s="43">
        <f>'BAR BB| Open rates'!AF25*0.85</f>
        <v>88485</v>
      </c>
      <c r="AG25" s="43">
        <f>'BAR BB| Open rates'!AG25*0.85</f>
        <v>88485</v>
      </c>
      <c r="AH25" s="43">
        <f>'BAR BB| Open rates'!AH25*0.85</f>
        <v>63495</v>
      </c>
      <c r="AI25" s="43">
        <f>'BAR BB| Open rates'!AI25*0.85</f>
        <v>50745</v>
      </c>
      <c r="AJ25" s="43">
        <f>'BAR BB| Open rates'!AJ25*0.85</f>
        <v>56185</v>
      </c>
      <c r="AK25" s="43">
        <f>'BAR BB| Open rates'!AK25*0.85</f>
        <v>48195</v>
      </c>
      <c r="AL25" s="43">
        <f>'BAR BB| Open rates'!AL25*0.85</f>
        <v>46495</v>
      </c>
      <c r="AM25" s="43">
        <f>'BAR BB| Open rates'!AM25*0.85</f>
        <v>44795</v>
      </c>
      <c r="AN25" s="43">
        <f>'BAR BB| Open rates'!AN25*0.85</f>
        <v>46495</v>
      </c>
      <c r="AO25" s="43">
        <f>'BAR BB| Open rates'!AO25*0.85</f>
        <v>44795</v>
      </c>
      <c r="AP25" s="43">
        <f>'BAR BB| Open rates'!AP25*0.85</f>
        <v>37825</v>
      </c>
      <c r="AQ25" s="43">
        <f>'BAR BB| Open rates'!AQ25*0.85</f>
        <v>36380</v>
      </c>
      <c r="AR25" s="43">
        <f>'BAR BB| Open rates'!AR25*0.85</f>
        <v>34680</v>
      </c>
      <c r="AS25" s="43">
        <f>'BAR BB| Open rates'!AS25*0.85</f>
        <v>34680</v>
      </c>
      <c r="AT25" s="43">
        <f>'BAR BB| Open rates'!AT25*0.85</f>
        <v>33830</v>
      </c>
      <c r="AU25" s="43">
        <f>'BAR BB| Open rates'!AU25*0.85</f>
        <v>34680</v>
      </c>
      <c r="AV25" s="43">
        <f>'BAR BB| Open rates'!AV25*0.85</f>
        <v>33830</v>
      </c>
      <c r="AW25" s="43">
        <f>'BAR BB| Open rates'!AW25*0.85</f>
        <v>34680</v>
      </c>
      <c r="AX25" s="43"/>
      <c r="AY25" s="43"/>
      <c r="AZ25" s="43"/>
      <c r="BA25" s="43"/>
      <c r="BB25" s="43"/>
      <c r="BC25" s="43"/>
      <c r="BD25" s="43"/>
      <c r="BE25" s="43"/>
      <c r="BF25" s="43"/>
      <c r="BG25" s="43"/>
      <c r="BH25" s="43"/>
      <c r="BI25" s="43"/>
      <c r="BJ25" s="43"/>
      <c r="BK25" s="43"/>
      <c r="BL25" s="43"/>
      <c r="BM25" s="43"/>
      <c r="BN25" s="43"/>
      <c r="BO25" s="43"/>
      <c r="BP25" s="43"/>
      <c r="BQ25" s="43"/>
      <c r="BR25" s="43"/>
      <c r="BS25" s="43"/>
      <c r="BT25" s="43"/>
      <c r="BU25" s="43"/>
      <c r="BV25" s="43"/>
      <c r="BW25" s="43"/>
      <c r="BX25" s="43"/>
      <c r="BY25" s="43"/>
      <c r="BZ25" s="43"/>
      <c r="CA25" s="43"/>
      <c r="CB25" s="43"/>
      <c r="CC25" s="43"/>
      <c r="CD25" s="43"/>
      <c r="CE25" s="43"/>
      <c r="CF25" s="43"/>
      <c r="CG25" s="43"/>
      <c r="CH25" s="43"/>
      <c r="CI25" s="43"/>
      <c r="CJ25" s="43"/>
      <c r="CK25" s="43"/>
      <c r="CL25" s="43"/>
      <c r="CM25" s="43"/>
      <c r="CN25" s="43"/>
    </row>
    <row r="26" spans="1:92" s="36" customFormat="1" ht="12" customHeight="1" x14ac:dyDescent="0.2">
      <c r="A26" s="237">
        <v>3</v>
      </c>
      <c r="B26" s="43">
        <f>'BAR BB| Open rates'!B26*0.85</f>
        <v>45645</v>
      </c>
      <c r="C26" s="43">
        <f>'BAR BB| Open rates'!C26*0.85</f>
        <v>50745</v>
      </c>
      <c r="D26" s="43">
        <f>'BAR BB| Open rates'!D26*0.85</f>
        <v>47345</v>
      </c>
      <c r="E26" s="43">
        <f>'BAR BB| Open rates'!E26*0.85</f>
        <v>146030</v>
      </c>
      <c r="F26" s="43">
        <f>'BAR BB| Open rates'!F26*0.85</f>
        <v>177480</v>
      </c>
      <c r="G26" s="43">
        <f>'BAR BB| Open rates'!G26*0.85</f>
        <v>183430</v>
      </c>
      <c r="H26" s="43">
        <f>'BAR BB| Open rates'!H26*0.85</f>
        <v>191930</v>
      </c>
      <c r="I26" s="43">
        <f>'BAR BB| Open rates'!I26*0.85</f>
        <v>200515</v>
      </c>
      <c r="J26" s="43">
        <f>'BAR BB| Open rates'!J26*0.85</f>
        <v>200515</v>
      </c>
      <c r="K26" s="43">
        <f>'BAR BB| Open rates'!K26*0.85</f>
        <v>200515</v>
      </c>
      <c r="L26" s="43">
        <f>'BAR BB| Open rates'!L26*0.85</f>
        <v>193715</v>
      </c>
      <c r="M26" s="43">
        <f>'BAR BB| Open rates'!M26*0.85</f>
        <v>90695</v>
      </c>
      <c r="N26" s="43">
        <f>'BAR BB| Open rates'!N26*0.85</f>
        <v>82195</v>
      </c>
      <c r="O26" s="43">
        <f>'BAR BB| Open rates'!O26*0.85</f>
        <v>56695</v>
      </c>
      <c r="P26" s="43">
        <f>'BAR BB| Open rates'!P26*0.85</f>
        <v>49045</v>
      </c>
      <c r="Q26" s="43">
        <f>'BAR BB| Open rates'!Q26*0.85</f>
        <v>53295</v>
      </c>
      <c r="R26" s="43">
        <f>'BAR BB| Open rates'!R26*0.85</f>
        <v>50745</v>
      </c>
      <c r="S26" s="43">
        <f>'BAR BB| Open rates'!S26*0.85</f>
        <v>50745</v>
      </c>
      <c r="T26" s="43">
        <f>'BAR BB| Open rates'!T26*0.85</f>
        <v>53295</v>
      </c>
      <c r="U26" s="43">
        <f>'BAR BB| Open rates'!U26*0.85</f>
        <v>56695</v>
      </c>
      <c r="V26" s="43">
        <f>'BAR BB| Open rates'!V26*0.85</f>
        <v>56695</v>
      </c>
      <c r="W26" s="43">
        <f>'BAR BB| Open rates'!W26*0.85</f>
        <v>67575</v>
      </c>
      <c r="X26" s="43">
        <f>'BAR BB| Open rates'!X26*0.85</f>
        <v>67575</v>
      </c>
      <c r="Y26" s="43">
        <f>'BAR BB| Open rates'!Y26*0.85</f>
        <v>77775</v>
      </c>
      <c r="Z26" s="43">
        <f>'BAR BB| Open rates'!Z26*0.85</f>
        <v>77775</v>
      </c>
      <c r="AA26" s="43">
        <f>'BAR BB| Open rates'!AA26*0.85</f>
        <v>80580</v>
      </c>
      <c r="AB26" s="43">
        <f>'BAR BB| Open rates'!AB26*0.85</f>
        <v>77775</v>
      </c>
      <c r="AC26" s="43">
        <f>'BAR BB| Open rates'!AC26*0.85</f>
        <v>80580</v>
      </c>
      <c r="AD26" s="43">
        <f>'BAR BB| Open rates'!AD26*0.85</f>
        <v>75480</v>
      </c>
      <c r="AE26" s="43">
        <f>'BAR BB| Open rates'!AE26*0.85</f>
        <v>91035</v>
      </c>
      <c r="AF26" s="43">
        <f>'BAR BB| Open rates'!AF26*0.85</f>
        <v>91035</v>
      </c>
      <c r="AG26" s="43">
        <f>'BAR BB| Open rates'!AG26*0.85</f>
        <v>91035</v>
      </c>
      <c r="AH26" s="43">
        <f>'BAR BB| Open rates'!AH26*0.85</f>
        <v>66045</v>
      </c>
      <c r="AI26" s="43">
        <f>'BAR BB| Open rates'!AI26*0.85</f>
        <v>53295</v>
      </c>
      <c r="AJ26" s="43">
        <f>'BAR BB| Open rates'!AJ26*0.85</f>
        <v>58735</v>
      </c>
      <c r="AK26" s="43">
        <f>'BAR BB| Open rates'!AK26*0.85</f>
        <v>50745</v>
      </c>
      <c r="AL26" s="43">
        <f>'BAR BB| Open rates'!AL26*0.85</f>
        <v>49045</v>
      </c>
      <c r="AM26" s="43">
        <f>'BAR BB| Open rates'!AM26*0.85</f>
        <v>47345</v>
      </c>
      <c r="AN26" s="43">
        <f>'BAR BB| Open rates'!AN26*0.85</f>
        <v>49045</v>
      </c>
      <c r="AO26" s="43">
        <f>'BAR BB| Open rates'!AO26*0.85</f>
        <v>47345</v>
      </c>
      <c r="AP26" s="43">
        <f>'BAR BB| Open rates'!AP26*0.85</f>
        <v>40375</v>
      </c>
      <c r="AQ26" s="43">
        <f>'BAR BB| Open rates'!AQ26*0.85</f>
        <v>38930</v>
      </c>
      <c r="AR26" s="43">
        <f>'BAR BB| Open rates'!AR26*0.85</f>
        <v>37230</v>
      </c>
      <c r="AS26" s="43">
        <f>'BAR BB| Open rates'!AS26*0.85</f>
        <v>37230</v>
      </c>
      <c r="AT26" s="43">
        <f>'BAR BB| Open rates'!AT26*0.85</f>
        <v>36380</v>
      </c>
      <c r="AU26" s="43">
        <f>'BAR BB| Open rates'!AU26*0.85</f>
        <v>37230</v>
      </c>
      <c r="AV26" s="43">
        <f>'BAR BB| Open rates'!AV26*0.85</f>
        <v>36380</v>
      </c>
      <c r="AW26" s="43">
        <f>'BAR BB| Open rates'!AW26*0.85</f>
        <v>37230</v>
      </c>
      <c r="AX26" s="43"/>
      <c r="AY26" s="43"/>
      <c r="AZ26" s="43"/>
      <c r="BA26" s="43"/>
      <c r="BB26" s="43"/>
      <c r="BC26" s="43"/>
      <c r="BD26" s="43"/>
      <c r="BE26" s="43"/>
      <c r="BF26" s="43"/>
      <c r="BG26" s="43"/>
      <c r="BH26" s="43"/>
      <c r="BI26" s="43"/>
      <c r="BJ26" s="43"/>
      <c r="BK26" s="43"/>
      <c r="BL26" s="43"/>
      <c r="BM26" s="43"/>
      <c r="BN26" s="43"/>
      <c r="BO26" s="43"/>
      <c r="BP26" s="43"/>
      <c r="BQ26" s="43"/>
      <c r="BR26" s="43"/>
      <c r="BS26" s="43"/>
      <c r="BT26" s="43"/>
      <c r="BU26" s="43"/>
      <c r="BV26" s="43"/>
      <c r="BW26" s="43"/>
      <c r="BX26" s="43"/>
      <c r="BY26" s="43"/>
      <c r="BZ26" s="43"/>
      <c r="CA26" s="43"/>
      <c r="CB26" s="43"/>
      <c r="CC26" s="43"/>
      <c r="CD26" s="43"/>
      <c r="CE26" s="43"/>
      <c r="CF26" s="43"/>
      <c r="CG26" s="43"/>
      <c r="CH26" s="43"/>
      <c r="CI26" s="43"/>
      <c r="CJ26" s="43"/>
      <c r="CK26" s="43"/>
      <c r="CL26" s="43"/>
      <c r="CM26" s="43"/>
      <c r="CN26" s="43"/>
    </row>
    <row r="27" spans="1:92" s="36" customFormat="1" ht="12" customHeight="1" x14ac:dyDescent="0.2">
      <c r="A27" s="237">
        <v>4</v>
      </c>
      <c r="B27" s="43">
        <f>'BAR BB| Open rates'!B27*0.85</f>
        <v>47770</v>
      </c>
      <c r="C27" s="43">
        <f>'BAR BB| Open rates'!C27*0.85</f>
        <v>52870</v>
      </c>
      <c r="D27" s="43">
        <f>'BAR BB| Open rates'!D27*0.85</f>
        <v>49470</v>
      </c>
      <c r="E27" s="43">
        <f>'BAR BB| Open rates'!E27*0.85</f>
        <v>148580</v>
      </c>
      <c r="F27" s="43">
        <f>'BAR BB| Open rates'!F27*0.85</f>
        <v>180030</v>
      </c>
      <c r="G27" s="43">
        <f>'BAR BB| Open rates'!G27*0.85</f>
        <v>185980</v>
      </c>
      <c r="H27" s="43">
        <f>'BAR BB| Open rates'!H27*0.85</f>
        <v>194480</v>
      </c>
      <c r="I27" s="43">
        <f>'BAR BB| Open rates'!I27*0.85</f>
        <v>203065</v>
      </c>
      <c r="J27" s="43">
        <f>'BAR BB| Open rates'!J27*0.85</f>
        <v>203065</v>
      </c>
      <c r="K27" s="43">
        <f>'BAR BB| Open rates'!K27*0.85</f>
        <v>203065</v>
      </c>
      <c r="L27" s="43">
        <f>'BAR BB| Open rates'!L27*0.85</f>
        <v>196265</v>
      </c>
      <c r="M27" s="43">
        <f>'BAR BB| Open rates'!M27*0.85</f>
        <v>93245</v>
      </c>
      <c r="N27" s="43">
        <f>'BAR BB| Open rates'!N27*0.85</f>
        <v>84745</v>
      </c>
      <c r="O27" s="43">
        <f>'BAR BB| Open rates'!O27*0.85</f>
        <v>59245</v>
      </c>
      <c r="P27" s="43">
        <f>'BAR BB| Open rates'!P27*0.85</f>
        <v>51595</v>
      </c>
      <c r="Q27" s="43">
        <f>'BAR BB| Open rates'!Q27*0.85</f>
        <v>55845</v>
      </c>
      <c r="R27" s="43">
        <f>'BAR BB| Open rates'!R27*0.85</f>
        <v>53295</v>
      </c>
      <c r="S27" s="43">
        <f>'BAR BB| Open rates'!S27*0.85</f>
        <v>53295</v>
      </c>
      <c r="T27" s="43">
        <f>'BAR BB| Open rates'!T27*0.85</f>
        <v>55845</v>
      </c>
      <c r="U27" s="43">
        <f>'BAR BB| Open rates'!U27*0.85</f>
        <v>59245</v>
      </c>
      <c r="V27" s="43">
        <f>'BAR BB| Open rates'!V27*0.85</f>
        <v>59245</v>
      </c>
      <c r="W27" s="43">
        <f>'BAR BB| Open rates'!W27*0.85</f>
        <v>70125</v>
      </c>
      <c r="X27" s="43">
        <f>'BAR BB| Open rates'!X27*0.85</f>
        <v>70125</v>
      </c>
      <c r="Y27" s="43">
        <f>'BAR BB| Open rates'!Y27*0.85</f>
        <v>80325</v>
      </c>
      <c r="Z27" s="43">
        <f>'BAR BB| Open rates'!Z27*0.85</f>
        <v>80325</v>
      </c>
      <c r="AA27" s="43">
        <f>'BAR BB| Open rates'!AA27*0.85</f>
        <v>83130</v>
      </c>
      <c r="AB27" s="43">
        <f>'BAR BB| Open rates'!AB27*0.85</f>
        <v>80325</v>
      </c>
      <c r="AC27" s="43">
        <f>'BAR BB| Open rates'!AC27*0.85</f>
        <v>83130</v>
      </c>
      <c r="AD27" s="43">
        <f>'BAR BB| Open rates'!AD27*0.85</f>
        <v>78030</v>
      </c>
      <c r="AE27" s="43">
        <f>'BAR BB| Open rates'!AE27*0.85</f>
        <v>93585</v>
      </c>
      <c r="AF27" s="43">
        <f>'BAR BB| Open rates'!AF27*0.85</f>
        <v>93585</v>
      </c>
      <c r="AG27" s="43">
        <f>'BAR BB| Open rates'!AG27*0.85</f>
        <v>93585</v>
      </c>
      <c r="AH27" s="43">
        <f>'BAR BB| Open rates'!AH27*0.85</f>
        <v>68595</v>
      </c>
      <c r="AI27" s="43">
        <f>'BAR BB| Open rates'!AI27*0.85</f>
        <v>55845</v>
      </c>
      <c r="AJ27" s="43">
        <f>'BAR BB| Open rates'!AJ27*0.85</f>
        <v>61285</v>
      </c>
      <c r="AK27" s="43">
        <f>'BAR BB| Open rates'!AK27*0.85</f>
        <v>53295</v>
      </c>
      <c r="AL27" s="43">
        <f>'BAR BB| Open rates'!AL27*0.85</f>
        <v>51595</v>
      </c>
      <c r="AM27" s="43">
        <f>'BAR BB| Open rates'!AM27*0.85</f>
        <v>49895</v>
      </c>
      <c r="AN27" s="43">
        <f>'BAR BB| Open rates'!AN27*0.85</f>
        <v>51595</v>
      </c>
      <c r="AO27" s="43">
        <f>'BAR BB| Open rates'!AO27*0.85</f>
        <v>49895</v>
      </c>
      <c r="AP27" s="43">
        <f>'BAR BB| Open rates'!AP27*0.85</f>
        <v>42925</v>
      </c>
      <c r="AQ27" s="43">
        <f>'BAR BB| Open rates'!AQ27*0.85</f>
        <v>41480</v>
      </c>
      <c r="AR27" s="43">
        <f>'BAR BB| Open rates'!AR27*0.85</f>
        <v>39780</v>
      </c>
      <c r="AS27" s="43">
        <f>'BAR BB| Open rates'!AS27*0.85</f>
        <v>39780</v>
      </c>
      <c r="AT27" s="43">
        <f>'BAR BB| Open rates'!AT27*0.85</f>
        <v>38930</v>
      </c>
      <c r="AU27" s="43">
        <f>'BAR BB| Open rates'!AU27*0.85</f>
        <v>39780</v>
      </c>
      <c r="AV27" s="43">
        <f>'BAR BB| Open rates'!AV27*0.85</f>
        <v>38930</v>
      </c>
      <c r="AW27" s="43">
        <f>'BAR BB| Open rates'!AW27*0.85</f>
        <v>39780</v>
      </c>
      <c r="AX27" s="43"/>
      <c r="AY27" s="43"/>
      <c r="AZ27" s="43"/>
      <c r="BA27" s="43"/>
      <c r="BB27" s="43"/>
      <c r="BC27" s="43"/>
      <c r="BD27" s="43"/>
      <c r="BE27" s="43"/>
      <c r="BF27" s="43"/>
      <c r="BG27" s="43"/>
      <c r="BH27" s="43"/>
      <c r="BI27" s="43"/>
      <c r="BJ27" s="43"/>
      <c r="BK27" s="43"/>
      <c r="BL27" s="43"/>
      <c r="BM27" s="43"/>
      <c r="BN27" s="43"/>
      <c r="BO27" s="43"/>
      <c r="BP27" s="43"/>
      <c r="BQ27" s="43"/>
      <c r="BR27" s="43"/>
      <c r="BS27" s="43"/>
      <c r="BT27" s="43"/>
      <c r="BU27" s="43"/>
      <c r="BV27" s="43"/>
      <c r="BW27" s="43"/>
      <c r="BX27" s="43"/>
      <c r="BY27" s="43"/>
      <c r="BZ27" s="43"/>
      <c r="CA27" s="43"/>
      <c r="CB27" s="43"/>
      <c r="CC27" s="43"/>
      <c r="CD27" s="43"/>
      <c r="CE27" s="43"/>
      <c r="CF27" s="43"/>
      <c r="CG27" s="43"/>
      <c r="CH27" s="43"/>
      <c r="CI27" s="43"/>
      <c r="CJ27" s="43"/>
      <c r="CK27" s="43"/>
      <c r="CL27" s="43"/>
      <c r="CM27" s="43"/>
      <c r="CN27" s="43"/>
    </row>
    <row r="28" spans="1:92" s="36" customFormat="1" ht="12" customHeight="1" x14ac:dyDescent="0.2">
      <c r="A28" s="236" t="s">
        <v>181</v>
      </c>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43"/>
      <c r="BS28" s="43"/>
      <c r="BT28" s="43"/>
      <c r="BU28" s="43"/>
      <c r="BV28" s="43"/>
      <c r="BW28" s="43"/>
      <c r="BX28" s="43"/>
      <c r="BY28" s="43"/>
      <c r="BZ28" s="43"/>
      <c r="CA28" s="43"/>
      <c r="CB28" s="43"/>
      <c r="CC28" s="43"/>
      <c r="CD28" s="43"/>
      <c r="CE28" s="43"/>
      <c r="CF28" s="43"/>
      <c r="CG28" s="43"/>
      <c r="CH28" s="43"/>
      <c r="CI28" s="43"/>
      <c r="CJ28" s="43"/>
      <c r="CK28" s="43"/>
      <c r="CL28" s="43"/>
      <c r="CM28" s="43"/>
      <c r="CN28" s="43"/>
    </row>
    <row r="29" spans="1:92" s="36" customFormat="1" ht="12" customHeight="1" x14ac:dyDescent="0.2">
      <c r="A29" s="237">
        <v>1</v>
      </c>
      <c r="B29" s="43">
        <f>'BAR BB| Open rates'!B29*0.85</f>
        <v>44795</v>
      </c>
      <c r="C29" s="43">
        <f>'BAR BB| Open rates'!C29*0.85</f>
        <v>49895</v>
      </c>
      <c r="D29" s="43">
        <f>'BAR BB| Open rates'!D29*0.85</f>
        <v>46495</v>
      </c>
      <c r="E29" s="43">
        <f>'BAR BB| Open rates'!E29*0.85</f>
        <v>174930</v>
      </c>
      <c r="F29" s="43">
        <f>'BAR BB| Open rates'!F29*0.85</f>
        <v>206380</v>
      </c>
      <c r="G29" s="43">
        <f>'BAR BB| Open rates'!G29*0.85</f>
        <v>212330</v>
      </c>
      <c r="H29" s="43">
        <f>'BAR BB| Open rates'!H29*0.85</f>
        <v>220830</v>
      </c>
      <c r="I29" s="43">
        <f>'BAR BB| Open rates'!I29*0.85</f>
        <v>229415</v>
      </c>
      <c r="J29" s="43">
        <f>'BAR BB| Open rates'!J29*0.85</f>
        <v>229415</v>
      </c>
      <c r="K29" s="43">
        <f>'BAR BB| Open rates'!K29*0.85</f>
        <v>229415</v>
      </c>
      <c r="L29" s="43">
        <f>'BAR BB| Open rates'!L29*0.85</f>
        <v>222615</v>
      </c>
      <c r="M29" s="43">
        <f>'BAR BB| Open rates'!M29*0.85</f>
        <v>89845</v>
      </c>
      <c r="N29" s="43">
        <f>'BAR BB| Open rates'!N29*0.85</f>
        <v>81345</v>
      </c>
      <c r="O29" s="43">
        <f>'BAR BB| Open rates'!O29*0.85</f>
        <v>55845</v>
      </c>
      <c r="P29" s="43">
        <f>'BAR BB| Open rates'!P29*0.85</f>
        <v>48195</v>
      </c>
      <c r="Q29" s="43">
        <f>'BAR BB| Open rates'!Q29*0.85</f>
        <v>52445</v>
      </c>
      <c r="R29" s="43">
        <f>'BAR BB| Open rates'!R29*0.85</f>
        <v>49895</v>
      </c>
      <c r="S29" s="43">
        <f>'BAR BB| Open rates'!S29*0.85</f>
        <v>49895</v>
      </c>
      <c r="T29" s="43">
        <f>'BAR BB| Open rates'!T29*0.85</f>
        <v>52445</v>
      </c>
      <c r="U29" s="43">
        <f>'BAR BB| Open rates'!U29*0.85</f>
        <v>55845</v>
      </c>
      <c r="V29" s="43">
        <f>'BAR BB| Open rates'!V29*0.85</f>
        <v>55845</v>
      </c>
      <c r="W29" s="43">
        <f>'BAR BB| Open rates'!W29*0.85</f>
        <v>66725</v>
      </c>
      <c r="X29" s="43">
        <f>'BAR BB| Open rates'!X29*0.85</f>
        <v>66725</v>
      </c>
      <c r="Y29" s="43">
        <f>'BAR BB| Open rates'!Y29*0.85</f>
        <v>77775</v>
      </c>
      <c r="Z29" s="43">
        <f>'BAR BB| Open rates'!Z29*0.85</f>
        <v>77775</v>
      </c>
      <c r="AA29" s="43">
        <f>'BAR BB| Open rates'!AA29*0.85</f>
        <v>80580</v>
      </c>
      <c r="AB29" s="43">
        <f>'BAR BB| Open rates'!AB29*0.85</f>
        <v>77775</v>
      </c>
      <c r="AC29" s="43">
        <f>'BAR BB| Open rates'!AC29*0.85</f>
        <v>80580</v>
      </c>
      <c r="AD29" s="43">
        <f>'BAR BB| Open rates'!AD29*0.85</f>
        <v>75480</v>
      </c>
      <c r="AE29" s="43">
        <f>'BAR BB| Open rates'!AE29*0.85</f>
        <v>97920</v>
      </c>
      <c r="AF29" s="43">
        <f>'BAR BB| Open rates'!AF29*0.85</f>
        <v>97920</v>
      </c>
      <c r="AG29" s="43">
        <f>'BAR BB| Open rates'!AG29*0.85</f>
        <v>97920</v>
      </c>
      <c r="AH29" s="43">
        <f>'BAR BB| Open rates'!AH29*0.85</f>
        <v>72930</v>
      </c>
      <c r="AI29" s="43">
        <f>'BAR BB| Open rates'!AI29*0.85</f>
        <v>49895</v>
      </c>
      <c r="AJ29" s="43">
        <f>'BAR BB| Open rates'!AJ29*0.85</f>
        <v>55335</v>
      </c>
      <c r="AK29" s="43">
        <f>'BAR BB| Open rates'!AK29*0.85</f>
        <v>47345</v>
      </c>
      <c r="AL29" s="43">
        <f>'BAR BB| Open rates'!AL29*0.85</f>
        <v>45645</v>
      </c>
      <c r="AM29" s="43">
        <f>'BAR BB| Open rates'!AM29*0.85</f>
        <v>43945</v>
      </c>
      <c r="AN29" s="43">
        <f>'BAR BB| Open rates'!AN29*0.85</f>
        <v>45645</v>
      </c>
      <c r="AO29" s="43">
        <f>'BAR BB| Open rates'!AO29*0.85</f>
        <v>43945</v>
      </c>
      <c r="AP29" s="43">
        <f>'BAR BB| Open rates'!AP29*0.85</f>
        <v>38675</v>
      </c>
      <c r="AQ29" s="43">
        <f>'BAR BB| Open rates'!AQ29*0.85</f>
        <v>37230</v>
      </c>
      <c r="AR29" s="43">
        <f>'BAR BB| Open rates'!AR29*0.85</f>
        <v>35530</v>
      </c>
      <c r="AS29" s="43">
        <f>'BAR BB| Open rates'!AS29*0.85</f>
        <v>35530</v>
      </c>
      <c r="AT29" s="43">
        <f>'BAR BB| Open rates'!AT29*0.85</f>
        <v>34680</v>
      </c>
      <c r="AU29" s="43">
        <f>'BAR BB| Open rates'!AU29*0.85</f>
        <v>35530</v>
      </c>
      <c r="AV29" s="43">
        <f>'BAR BB| Open rates'!AV29*0.85</f>
        <v>34680</v>
      </c>
      <c r="AW29" s="43">
        <f>'BAR BB| Open rates'!AW29*0.85</f>
        <v>35530</v>
      </c>
      <c r="AX29" s="43"/>
      <c r="AY29" s="43"/>
      <c r="AZ29" s="43"/>
      <c r="BA29" s="43"/>
      <c r="BB29" s="43"/>
      <c r="BC29" s="43"/>
      <c r="BD29" s="43"/>
      <c r="BE29" s="43"/>
      <c r="BF29" s="43"/>
      <c r="BG29" s="43"/>
      <c r="BH29" s="43"/>
      <c r="BI29" s="43"/>
      <c r="BJ29" s="43"/>
      <c r="BK29" s="43"/>
      <c r="BL29" s="43"/>
      <c r="BM29" s="43"/>
      <c r="BN29" s="43"/>
      <c r="BO29" s="43"/>
      <c r="BP29" s="43"/>
      <c r="BQ29" s="43"/>
      <c r="BR29" s="43"/>
      <c r="BS29" s="43"/>
      <c r="BT29" s="43"/>
      <c r="BU29" s="43"/>
      <c r="BV29" s="43"/>
      <c r="BW29" s="43"/>
      <c r="BX29" s="43"/>
      <c r="BY29" s="43"/>
      <c r="BZ29" s="43"/>
      <c r="CA29" s="43"/>
      <c r="CB29" s="43"/>
      <c r="CC29" s="43"/>
      <c r="CD29" s="43"/>
      <c r="CE29" s="43"/>
      <c r="CF29" s="43"/>
      <c r="CG29" s="43"/>
      <c r="CH29" s="43"/>
      <c r="CI29" s="43"/>
      <c r="CJ29" s="43"/>
      <c r="CK29" s="43"/>
      <c r="CL29" s="43"/>
      <c r="CM29" s="43"/>
      <c r="CN29" s="43"/>
    </row>
    <row r="30" spans="1:92" s="36" customFormat="1" ht="12" customHeight="1" x14ac:dyDescent="0.2">
      <c r="A30" s="237">
        <v>2</v>
      </c>
      <c r="B30" s="43">
        <f>'BAR BB| Open rates'!B30*0.85</f>
        <v>46920</v>
      </c>
      <c r="C30" s="43">
        <f>'BAR BB| Open rates'!C30*0.85</f>
        <v>52020</v>
      </c>
      <c r="D30" s="43">
        <f>'BAR BB| Open rates'!D30*0.85</f>
        <v>48620</v>
      </c>
      <c r="E30" s="43">
        <f>'BAR BB| Open rates'!E30*0.85</f>
        <v>177480</v>
      </c>
      <c r="F30" s="43">
        <f>'BAR BB| Open rates'!F30*0.85</f>
        <v>208930</v>
      </c>
      <c r="G30" s="43">
        <f>'BAR BB| Open rates'!G30*0.85</f>
        <v>214880</v>
      </c>
      <c r="H30" s="43">
        <f>'BAR BB| Open rates'!H30*0.85</f>
        <v>223380</v>
      </c>
      <c r="I30" s="43">
        <f>'BAR BB| Open rates'!I30*0.85</f>
        <v>231965</v>
      </c>
      <c r="J30" s="43">
        <f>'BAR BB| Open rates'!J30*0.85</f>
        <v>231965</v>
      </c>
      <c r="K30" s="43">
        <f>'BAR BB| Open rates'!K30*0.85</f>
        <v>231965</v>
      </c>
      <c r="L30" s="43">
        <f>'BAR BB| Open rates'!L30*0.85</f>
        <v>225165</v>
      </c>
      <c r="M30" s="43">
        <f>'BAR BB| Open rates'!M30*0.85</f>
        <v>92395</v>
      </c>
      <c r="N30" s="43">
        <f>'BAR BB| Open rates'!N30*0.85</f>
        <v>83895</v>
      </c>
      <c r="O30" s="43">
        <f>'BAR BB| Open rates'!O30*0.85</f>
        <v>58395</v>
      </c>
      <c r="P30" s="43">
        <f>'BAR BB| Open rates'!P30*0.85</f>
        <v>50745</v>
      </c>
      <c r="Q30" s="43">
        <f>'BAR BB| Open rates'!Q30*0.85</f>
        <v>54995</v>
      </c>
      <c r="R30" s="43">
        <f>'BAR BB| Open rates'!R30*0.85</f>
        <v>52445</v>
      </c>
      <c r="S30" s="43">
        <f>'BAR BB| Open rates'!S30*0.85</f>
        <v>52445</v>
      </c>
      <c r="T30" s="43">
        <f>'BAR BB| Open rates'!T30*0.85</f>
        <v>54995</v>
      </c>
      <c r="U30" s="43">
        <f>'BAR BB| Open rates'!U30*0.85</f>
        <v>58395</v>
      </c>
      <c r="V30" s="43">
        <f>'BAR BB| Open rates'!V30*0.85</f>
        <v>58395</v>
      </c>
      <c r="W30" s="43">
        <f>'BAR BB| Open rates'!W30*0.85</f>
        <v>69275</v>
      </c>
      <c r="X30" s="43">
        <f>'BAR BB| Open rates'!X30*0.85</f>
        <v>69275</v>
      </c>
      <c r="Y30" s="43">
        <f>'BAR BB| Open rates'!Y30*0.85</f>
        <v>80325</v>
      </c>
      <c r="Z30" s="43">
        <f>'BAR BB| Open rates'!Z30*0.85</f>
        <v>80325</v>
      </c>
      <c r="AA30" s="43">
        <f>'BAR BB| Open rates'!AA30*0.85</f>
        <v>83130</v>
      </c>
      <c r="AB30" s="43">
        <f>'BAR BB| Open rates'!AB30*0.85</f>
        <v>80325</v>
      </c>
      <c r="AC30" s="43">
        <f>'BAR BB| Open rates'!AC30*0.85</f>
        <v>83130</v>
      </c>
      <c r="AD30" s="43">
        <f>'BAR BB| Open rates'!AD30*0.85</f>
        <v>78030</v>
      </c>
      <c r="AE30" s="43">
        <f>'BAR BB| Open rates'!AE30*0.85</f>
        <v>100470</v>
      </c>
      <c r="AF30" s="43">
        <f>'BAR BB| Open rates'!AF30*0.85</f>
        <v>100470</v>
      </c>
      <c r="AG30" s="43">
        <f>'BAR BB| Open rates'!AG30*0.85</f>
        <v>100470</v>
      </c>
      <c r="AH30" s="43">
        <f>'BAR BB| Open rates'!AH30*0.85</f>
        <v>75480</v>
      </c>
      <c r="AI30" s="43">
        <f>'BAR BB| Open rates'!AI30*0.85</f>
        <v>52445</v>
      </c>
      <c r="AJ30" s="43">
        <f>'BAR BB| Open rates'!AJ30*0.85</f>
        <v>57885</v>
      </c>
      <c r="AK30" s="43">
        <f>'BAR BB| Open rates'!AK30*0.85</f>
        <v>49895</v>
      </c>
      <c r="AL30" s="43">
        <f>'BAR BB| Open rates'!AL30*0.85</f>
        <v>48195</v>
      </c>
      <c r="AM30" s="43">
        <f>'BAR BB| Open rates'!AM30*0.85</f>
        <v>46495</v>
      </c>
      <c r="AN30" s="43">
        <f>'BAR BB| Open rates'!AN30*0.85</f>
        <v>48195</v>
      </c>
      <c r="AO30" s="43">
        <f>'BAR BB| Open rates'!AO30*0.85</f>
        <v>46495</v>
      </c>
      <c r="AP30" s="43">
        <f>'BAR BB| Open rates'!AP30*0.85</f>
        <v>41225</v>
      </c>
      <c r="AQ30" s="43">
        <f>'BAR BB| Open rates'!AQ30*0.85</f>
        <v>39780</v>
      </c>
      <c r="AR30" s="43">
        <f>'BAR BB| Open rates'!AR30*0.85</f>
        <v>38080</v>
      </c>
      <c r="AS30" s="43">
        <f>'BAR BB| Open rates'!AS30*0.85</f>
        <v>38080</v>
      </c>
      <c r="AT30" s="43">
        <f>'BAR BB| Open rates'!AT30*0.85</f>
        <v>37230</v>
      </c>
      <c r="AU30" s="43">
        <f>'BAR BB| Open rates'!AU30*0.85</f>
        <v>38080</v>
      </c>
      <c r="AV30" s="43">
        <f>'BAR BB| Open rates'!AV30*0.85</f>
        <v>37230</v>
      </c>
      <c r="AW30" s="43">
        <f>'BAR BB| Open rates'!AW30*0.85</f>
        <v>38080</v>
      </c>
      <c r="AX30" s="43"/>
      <c r="AY30" s="43"/>
      <c r="AZ30" s="43"/>
      <c r="BA30" s="43"/>
      <c r="BB30" s="43"/>
      <c r="BC30" s="43"/>
      <c r="BD30" s="43"/>
      <c r="BE30" s="43"/>
      <c r="BF30" s="43"/>
      <c r="BG30" s="43"/>
      <c r="BH30" s="43"/>
      <c r="BI30" s="43"/>
      <c r="BJ30" s="43"/>
      <c r="BK30" s="43"/>
      <c r="BL30" s="43"/>
      <c r="BM30" s="43"/>
      <c r="BN30" s="43"/>
      <c r="BO30" s="43"/>
      <c r="BP30" s="43"/>
      <c r="BQ30" s="43"/>
      <c r="BR30" s="43"/>
      <c r="BS30" s="43"/>
      <c r="BT30" s="43"/>
      <c r="BU30" s="43"/>
      <c r="BV30" s="43"/>
      <c r="BW30" s="43"/>
      <c r="BX30" s="43"/>
      <c r="BY30" s="43"/>
      <c r="BZ30" s="43"/>
      <c r="CA30" s="43"/>
      <c r="CB30" s="43"/>
      <c r="CC30" s="43"/>
      <c r="CD30" s="43"/>
      <c r="CE30" s="43"/>
      <c r="CF30" s="43"/>
      <c r="CG30" s="43"/>
      <c r="CH30" s="43"/>
      <c r="CI30" s="43"/>
      <c r="CJ30" s="43"/>
      <c r="CK30" s="43"/>
      <c r="CL30" s="43"/>
      <c r="CM30" s="43"/>
      <c r="CN30" s="43"/>
    </row>
    <row r="31" spans="1:92" s="36" customFormat="1" ht="12" customHeight="1" x14ac:dyDescent="0.2">
      <c r="A31" s="237">
        <v>3</v>
      </c>
      <c r="B31" s="43">
        <f>'BAR BB| Open rates'!B31*0.85</f>
        <v>49045</v>
      </c>
      <c r="C31" s="43">
        <f>'BAR BB| Open rates'!C31*0.85</f>
        <v>54145</v>
      </c>
      <c r="D31" s="43">
        <f>'BAR BB| Open rates'!D31*0.85</f>
        <v>50745</v>
      </c>
      <c r="E31" s="43">
        <f>'BAR BB| Open rates'!E31*0.85</f>
        <v>180030</v>
      </c>
      <c r="F31" s="43">
        <f>'BAR BB| Open rates'!F31*0.85</f>
        <v>211480</v>
      </c>
      <c r="G31" s="43">
        <f>'BAR BB| Open rates'!G31*0.85</f>
        <v>217430</v>
      </c>
      <c r="H31" s="43">
        <f>'BAR BB| Open rates'!H31*0.85</f>
        <v>225930</v>
      </c>
      <c r="I31" s="43">
        <f>'BAR BB| Open rates'!I31*0.85</f>
        <v>234515</v>
      </c>
      <c r="J31" s="43">
        <f>'BAR BB| Open rates'!J31*0.85</f>
        <v>234515</v>
      </c>
      <c r="K31" s="43">
        <f>'BAR BB| Open rates'!K31*0.85</f>
        <v>234515</v>
      </c>
      <c r="L31" s="43">
        <f>'BAR BB| Open rates'!L31*0.85</f>
        <v>227715</v>
      </c>
      <c r="M31" s="43">
        <f>'BAR BB| Open rates'!M31*0.85</f>
        <v>94945</v>
      </c>
      <c r="N31" s="43">
        <f>'BAR BB| Open rates'!N31*0.85</f>
        <v>86445</v>
      </c>
      <c r="O31" s="43">
        <f>'BAR BB| Open rates'!O31*0.85</f>
        <v>60945</v>
      </c>
      <c r="P31" s="43">
        <f>'BAR BB| Open rates'!P31*0.85</f>
        <v>53295</v>
      </c>
      <c r="Q31" s="43">
        <f>'BAR BB| Open rates'!Q31*0.85</f>
        <v>57545</v>
      </c>
      <c r="R31" s="43">
        <f>'BAR BB| Open rates'!R31*0.85</f>
        <v>54995</v>
      </c>
      <c r="S31" s="43">
        <f>'BAR BB| Open rates'!S31*0.85</f>
        <v>54995</v>
      </c>
      <c r="T31" s="43">
        <f>'BAR BB| Open rates'!T31*0.85</f>
        <v>57545</v>
      </c>
      <c r="U31" s="43">
        <f>'BAR BB| Open rates'!U31*0.85</f>
        <v>60945</v>
      </c>
      <c r="V31" s="43">
        <f>'BAR BB| Open rates'!V31*0.85</f>
        <v>60945</v>
      </c>
      <c r="W31" s="43">
        <f>'BAR BB| Open rates'!W31*0.85</f>
        <v>71825</v>
      </c>
      <c r="X31" s="43">
        <f>'BAR BB| Open rates'!X31*0.85</f>
        <v>71825</v>
      </c>
      <c r="Y31" s="43">
        <f>'BAR BB| Open rates'!Y31*0.85</f>
        <v>82875</v>
      </c>
      <c r="Z31" s="43">
        <f>'BAR BB| Open rates'!Z31*0.85</f>
        <v>82875</v>
      </c>
      <c r="AA31" s="43">
        <f>'BAR BB| Open rates'!AA31*0.85</f>
        <v>85680</v>
      </c>
      <c r="AB31" s="43">
        <f>'BAR BB| Open rates'!AB31*0.85</f>
        <v>82875</v>
      </c>
      <c r="AC31" s="43">
        <f>'BAR BB| Open rates'!AC31*0.85</f>
        <v>85680</v>
      </c>
      <c r="AD31" s="43">
        <f>'BAR BB| Open rates'!AD31*0.85</f>
        <v>80580</v>
      </c>
      <c r="AE31" s="43">
        <f>'BAR BB| Open rates'!AE31*0.85</f>
        <v>103020</v>
      </c>
      <c r="AF31" s="43">
        <f>'BAR BB| Open rates'!AF31*0.85</f>
        <v>103020</v>
      </c>
      <c r="AG31" s="43">
        <f>'BAR BB| Open rates'!AG31*0.85</f>
        <v>103020</v>
      </c>
      <c r="AH31" s="43">
        <f>'BAR BB| Open rates'!AH31*0.85</f>
        <v>78030</v>
      </c>
      <c r="AI31" s="43">
        <f>'BAR BB| Open rates'!AI31*0.85</f>
        <v>54995</v>
      </c>
      <c r="AJ31" s="43">
        <f>'BAR BB| Open rates'!AJ31*0.85</f>
        <v>60435</v>
      </c>
      <c r="AK31" s="43">
        <f>'BAR BB| Open rates'!AK31*0.85</f>
        <v>52445</v>
      </c>
      <c r="AL31" s="43">
        <f>'BAR BB| Open rates'!AL31*0.85</f>
        <v>50745</v>
      </c>
      <c r="AM31" s="43">
        <f>'BAR BB| Open rates'!AM31*0.85</f>
        <v>49045</v>
      </c>
      <c r="AN31" s="43">
        <f>'BAR BB| Open rates'!AN31*0.85</f>
        <v>50745</v>
      </c>
      <c r="AO31" s="43">
        <f>'BAR BB| Open rates'!AO31*0.85</f>
        <v>49045</v>
      </c>
      <c r="AP31" s="43">
        <f>'BAR BB| Open rates'!AP31*0.85</f>
        <v>43775</v>
      </c>
      <c r="AQ31" s="43">
        <f>'BAR BB| Open rates'!AQ31*0.85</f>
        <v>42330</v>
      </c>
      <c r="AR31" s="43">
        <f>'BAR BB| Open rates'!AR31*0.85</f>
        <v>40630</v>
      </c>
      <c r="AS31" s="43">
        <f>'BAR BB| Open rates'!AS31*0.85</f>
        <v>40630</v>
      </c>
      <c r="AT31" s="43">
        <f>'BAR BB| Open rates'!AT31*0.85</f>
        <v>39780</v>
      </c>
      <c r="AU31" s="43">
        <f>'BAR BB| Open rates'!AU31*0.85</f>
        <v>40630</v>
      </c>
      <c r="AV31" s="43">
        <f>'BAR BB| Open rates'!AV31*0.85</f>
        <v>39780</v>
      </c>
      <c r="AW31" s="43">
        <f>'BAR BB| Open rates'!AW31*0.85</f>
        <v>40630</v>
      </c>
      <c r="AX31" s="43"/>
      <c r="AY31" s="43"/>
      <c r="AZ31" s="43"/>
      <c r="BA31" s="43"/>
      <c r="BB31" s="43"/>
      <c r="BC31" s="43"/>
      <c r="BD31" s="43"/>
      <c r="BE31" s="43"/>
      <c r="BF31" s="43"/>
      <c r="BG31" s="43"/>
      <c r="BH31" s="43"/>
      <c r="BI31" s="43"/>
      <c r="BJ31" s="43"/>
      <c r="BK31" s="43"/>
      <c r="BL31" s="43"/>
      <c r="BM31" s="43"/>
      <c r="BN31" s="43"/>
      <c r="BO31" s="43"/>
      <c r="BP31" s="43"/>
      <c r="BQ31" s="43"/>
      <c r="BR31" s="43"/>
      <c r="BS31" s="43"/>
      <c r="BT31" s="43"/>
      <c r="BU31" s="43"/>
      <c r="BV31" s="43"/>
      <c r="BW31" s="43"/>
      <c r="BX31" s="43"/>
      <c r="BY31" s="43"/>
      <c r="BZ31" s="43"/>
      <c r="CA31" s="43"/>
      <c r="CB31" s="43"/>
      <c r="CC31" s="43"/>
      <c r="CD31" s="43"/>
      <c r="CE31" s="43"/>
      <c r="CF31" s="43"/>
      <c r="CG31" s="43"/>
      <c r="CH31" s="43"/>
      <c r="CI31" s="43"/>
      <c r="CJ31" s="43"/>
      <c r="CK31" s="43"/>
      <c r="CL31" s="43"/>
      <c r="CM31" s="43"/>
      <c r="CN31" s="43"/>
    </row>
    <row r="32" spans="1:92" s="36" customFormat="1" ht="12" customHeight="1" x14ac:dyDescent="0.2">
      <c r="A32" s="237">
        <v>4</v>
      </c>
      <c r="B32" s="43">
        <f>'BAR BB| Open rates'!B32*0.85</f>
        <v>51170</v>
      </c>
      <c r="C32" s="43">
        <f>'BAR BB| Open rates'!C32*0.85</f>
        <v>56270</v>
      </c>
      <c r="D32" s="43">
        <f>'BAR BB| Open rates'!D32*0.85</f>
        <v>52870</v>
      </c>
      <c r="E32" s="43">
        <f>'BAR BB| Open rates'!E32*0.85</f>
        <v>182580</v>
      </c>
      <c r="F32" s="43">
        <f>'BAR BB| Open rates'!F32*0.85</f>
        <v>214030</v>
      </c>
      <c r="G32" s="43">
        <f>'BAR BB| Open rates'!G32*0.85</f>
        <v>219980</v>
      </c>
      <c r="H32" s="43">
        <f>'BAR BB| Open rates'!H32*0.85</f>
        <v>228480</v>
      </c>
      <c r="I32" s="43">
        <f>'BAR BB| Open rates'!I32*0.85</f>
        <v>237065</v>
      </c>
      <c r="J32" s="43">
        <f>'BAR BB| Open rates'!J32*0.85</f>
        <v>237065</v>
      </c>
      <c r="K32" s="43">
        <f>'BAR BB| Open rates'!K32*0.85</f>
        <v>237065</v>
      </c>
      <c r="L32" s="43">
        <f>'BAR BB| Open rates'!L32*0.85</f>
        <v>230265</v>
      </c>
      <c r="M32" s="43">
        <f>'BAR BB| Open rates'!M32*0.85</f>
        <v>97495</v>
      </c>
      <c r="N32" s="43">
        <f>'BAR BB| Open rates'!N32*0.85</f>
        <v>88995</v>
      </c>
      <c r="O32" s="43">
        <f>'BAR BB| Open rates'!O32*0.85</f>
        <v>63495</v>
      </c>
      <c r="P32" s="43">
        <f>'BAR BB| Open rates'!P32*0.85</f>
        <v>55845</v>
      </c>
      <c r="Q32" s="43">
        <f>'BAR BB| Open rates'!Q32*0.85</f>
        <v>60095</v>
      </c>
      <c r="R32" s="43">
        <f>'BAR BB| Open rates'!R32*0.85</f>
        <v>57545</v>
      </c>
      <c r="S32" s="43">
        <f>'BAR BB| Open rates'!S32*0.85</f>
        <v>57545</v>
      </c>
      <c r="T32" s="43">
        <f>'BAR BB| Open rates'!T32*0.85</f>
        <v>60095</v>
      </c>
      <c r="U32" s="43">
        <f>'BAR BB| Open rates'!U32*0.85</f>
        <v>63495</v>
      </c>
      <c r="V32" s="43">
        <f>'BAR BB| Open rates'!V32*0.85</f>
        <v>63495</v>
      </c>
      <c r="W32" s="43">
        <f>'BAR BB| Open rates'!W32*0.85</f>
        <v>74375</v>
      </c>
      <c r="X32" s="43">
        <f>'BAR BB| Open rates'!X32*0.85</f>
        <v>74375</v>
      </c>
      <c r="Y32" s="43">
        <f>'BAR BB| Open rates'!Y32*0.85</f>
        <v>85425</v>
      </c>
      <c r="Z32" s="43">
        <f>'BAR BB| Open rates'!Z32*0.85</f>
        <v>85425</v>
      </c>
      <c r="AA32" s="43">
        <f>'BAR BB| Open rates'!AA32*0.85</f>
        <v>88230</v>
      </c>
      <c r="AB32" s="43">
        <f>'BAR BB| Open rates'!AB32*0.85</f>
        <v>85425</v>
      </c>
      <c r="AC32" s="43">
        <f>'BAR BB| Open rates'!AC32*0.85</f>
        <v>88230</v>
      </c>
      <c r="AD32" s="43">
        <f>'BAR BB| Open rates'!AD32*0.85</f>
        <v>83130</v>
      </c>
      <c r="AE32" s="43">
        <f>'BAR BB| Open rates'!AE32*0.85</f>
        <v>105570</v>
      </c>
      <c r="AF32" s="43">
        <f>'BAR BB| Open rates'!AF32*0.85</f>
        <v>105570</v>
      </c>
      <c r="AG32" s="43">
        <f>'BAR BB| Open rates'!AG32*0.85</f>
        <v>105570</v>
      </c>
      <c r="AH32" s="43">
        <f>'BAR BB| Open rates'!AH32*0.85</f>
        <v>80580</v>
      </c>
      <c r="AI32" s="43">
        <f>'BAR BB| Open rates'!AI32*0.85</f>
        <v>57545</v>
      </c>
      <c r="AJ32" s="43">
        <f>'BAR BB| Open rates'!AJ32*0.85</f>
        <v>62985</v>
      </c>
      <c r="AK32" s="43">
        <f>'BAR BB| Open rates'!AK32*0.85</f>
        <v>54995</v>
      </c>
      <c r="AL32" s="43">
        <f>'BAR BB| Open rates'!AL32*0.85</f>
        <v>53295</v>
      </c>
      <c r="AM32" s="43">
        <f>'BAR BB| Open rates'!AM32*0.85</f>
        <v>51595</v>
      </c>
      <c r="AN32" s="43">
        <f>'BAR BB| Open rates'!AN32*0.85</f>
        <v>53295</v>
      </c>
      <c r="AO32" s="43">
        <f>'BAR BB| Open rates'!AO32*0.85</f>
        <v>51595</v>
      </c>
      <c r="AP32" s="43">
        <f>'BAR BB| Open rates'!AP32*0.85</f>
        <v>46325</v>
      </c>
      <c r="AQ32" s="43">
        <f>'BAR BB| Open rates'!AQ32*0.85</f>
        <v>44880</v>
      </c>
      <c r="AR32" s="43">
        <f>'BAR BB| Open rates'!AR32*0.85</f>
        <v>43180</v>
      </c>
      <c r="AS32" s="43">
        <f>'BAR BB| Open rates'!AS32*0.85</f>
        <v>43180</v>
      </c>
      <c r="AT32" s="43">
        <f>'BAR BB| Open rates'!AT32*0.85</f>
        <v>42330</v>
      </c>
      <c r="AU32" s="43">
        <f>'BAR BB| Open rates'!AU32*0.85</f>
        <v>43180</v>
      </c>
      <c r="AV32" s="43">
        <f>'BAR BB| Open rates'!AV32*0.85</f>
        <v>42330</v>
      </c>
      <c r="AW32" s="43">
        <f>'BAR BB| Open rates'!AW32*0.85</f>
        <v>43180</v>
      </c>
      <c r="AX32" s="43"/>
      <c r="AY32" s="43"/>
      <c r="AZ32" s="43"/>
      <c r="BA32" s="43"/>
      <c r="BB32" s="43"/>
      <c r="BC32" s="43"/>
      <c r="BD32" s="43"/>
      <c r="BE32" s="43"/>
      <c r="BF32" s="43"/>
      <c r="BG32" s="43"/>
      <c r="BH32" s="43"/>
      <c r="BI32" s="43"/>
      <c r="BJ32" s="43"/>
      <c r="BK32" s="43"/>
      <c r="BL32" s="43"/>
      <c r="BM32" s="43"/>
      <c r="BN32" s="43"/>
      <c r="BO32" s="43"/>
      <c r="BP32" s="43"/>
      <c r="BQ32" s="43"/>
      <c r="BR32" s="43"/>
      <c r="BS32" s="43"/>
      <c r="BT32" s="43"/>
      <c r="BU32" s="43"/>
      <c r="BV32" s="43"/>
      <c r="BW32" s="43"/>
      <c r="BX32" s="43"/>
      <c r="BY32" s="43"/>
      <c r="BZ32" s="43"/>
      <c r="CA32" s="43"/>
      <c r="CB32" s="43"/>
      <c r="CC32" s="43"/>
      <c r="CD32" s="43"/>
      <c r="CE32" s="43"/>
      <c r="CF32" s="43"/>
      <c r="CG32" s="43"/>
      <c r="CH32" s="43"/>
      <c r="CI32" s="43"/>
      <c r="CJ32" s="43"/>
      <c r="CK32" s="43"/>
      <c r="CL32" s="43"/>
      <c r="CM32" s="43"/>
      <c r="CN32" s="43"/>
    </row>
    <row r="33" spans="1:92" ht="24" x14ac:dyDescent="0.2">
      <c r="A33" s="236" t="s">
        <v>182</v>
      </c>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c r="BM33" s="43"/>
      <c r="BN33" s="43"/>
      <c r="BO33" s="43"/>
      <c r="BP33" s="43"/>
      <c r="BQ33" s="43"/>
      <c r="BR33" s="43"/>
      <c r="BS33" s="43"/>
      <c r="BT33" s="43"/>
      <c r="BU33" s="43"/>
      <c r="BV33" s="43"/>
      <c r="BW33" s="43"/>
      <c r="BX33" s="43"/>
      <c r="BY33" s="43"/>
      <c r="BZ33" s="43"/>
      <c r="CA33" s="43"/>
      <c r="CB33" s="43"/>
      <c r="CC33" s="43"/>
      <c r="CD33" s="43"/>
      <c r="CE33" s="43"/>
      <c r="CF33" s="43"/>
      <c r="CG33" s="43"/>
      <c r="CH33" s="43"/>
      <c r="CI33" s="43"/>
      <c r="CJ33" s="43"/>
      <c r="CK33" s="43"/>
      <c r="CL33" s="43"/>
      <c r="CM33" s="43"/>
      <c r="CN33" s="43"/>
    </row>
    <row r="34" spans="1:92" s="32" customFormat="1" x14ac:dyDescent="0.2">
      <c r="A34" s="237">
        <v>1</v>
      </c>
      <c r="B34" s="43">
        <f>'BAR BB| Open rates'!B34*0.85</f>
        <v>50745</v>
      </c>
      <c r="C34" s="43">
        <f>'BAR BB| Open rates'!C34*0.85</f>
        <v>55845</v>
      </c>
      <c r="D34" s="43">
        <f>'BAR BB| Open rates'!D34*0.85</f>
        <v>52445</v>
      </c>
      <c r="E34" s="43">
        <f>'BAR BB| Open rates'!E34*0.85</f>
        <v>191930</v>
      </c>
      <c r="F34" s="43">
        <f>'BAR BB| Open rates'!F34*0.85</f>
        <v>223380</v>
      </c>
      <c r="G34" s="43">
        <f>'BAR BB| Open rates'!G34*0.85</f>
        <v>229330</v>
      </c>
      <c r="H34" s="43">
        <f>'BAR BB| Open rates'!H34*0.85</f>
        <v>237830</v>
      </c>
      <c r="I34" s="43">
        <f>'BAR BB| Open rates'!I34*0.85</f>
        <v>246415</v>
      </c>
      <c r="J34" s="43">
        <f>'BAR BB| Open rates'!J34*0.85</f>
        <v>246415</v>
      </c>
      <c r="K34" s="43">
        <f>'BAR BB| Open rates'!K34*0.85</f>
        <v>246415</v>
      </c>
      <c r="L34" s="43">
        <f>'BAR BB| Open rates'!L34*0.85</f>
        <v>239615</v>
      </c>
      <c r="M34" s="43">
        <f>'BAR BB| Open rates'!M34*0.85</f>
        <v>94095</v>
      </c>
      <c r="N34" s="43">
        <f>'BAR BB| Open rates'!N34*0.85</f>
        <v>85595</v>
      </c>
      <c r="O34" s="43">
        <f>'BAR BB| Open rates'!O34*0.85</f>
        <v>60095</v>
      </c>
      <c r="P34" s="43">
        <f>'BAR BB| Open rates'!P34*0.85</f>
        <v>52445</v>
      </c>
      <c r="Q34" s="43">
        <f>'BAR BB| Open rates'!Q34*0.85</f>
        <v>56695</v>
      </c>
      <c r="R34" s="43">
        <f>'BAR BB| Open rates'!R34*0.85</f>
        <v>54145</v>
      </c>
      <c r="S34" s="43">
        <f>'BAR BB| Open rates'!S34*0.85</f>
        <v>54145</v>
      </c>
      <c r="T34" s="43">
        <f>'BAR BB| Open rates'!T34*0.85</f>
        <v>56695</v>
      </c>
      <c r="U34" s="43">
        <f>'BAR BB| Open rates'!U34*0.85</f>
        <v>60095</v>
      </c>
      <c r="V34" s="43">
        <f>'BAR BB| Open rates'!V34*0.85</f>
        <v>60095</v>
      </c>
      <c r="W34" s="43">
        <f>'BAR BB| Open rates'!W34*0.85</f>
        <v>70975</v>
      </c>
      <c r="X34" s="43">
        <f>'BAR BB| Open rates'!X34*0.85</f>
        <v>70975</v>
      </c>
      <c r="Y34" s="43">
        <f>'BAR BB| Open rates'!Y34*0.85</f>
        <v>91460</v>
      </c>
      <c r="Z34" s="43">
        <f>'BAR BB| Open rates'!Z34*0.85</f>
        <v>91460</v>
      </c>
      <c r="AA34" s="43">
        <f>'BAR BB| Open rates'!AA34*0.85</f>
        <v>94265</v>
      </c>
      <c r="AB34" s="43">
        <f>'BAR BB| Open rates'!AB34*0.85</f>
        <v>91460</v>
      </c>
      <c r="AC34" s="43">
        <f>'BAR BB| Open rates'!AC34*0.85</f>
        <v>94265</v>
      </c>
      <c r="AD34" s="43">
        <f>'BAR BB| Open rates'!AD34*0.85</f>
        <v>89165</v>
      </c>
      <c r="AE34" s="43">
        <f>'BAR BB| Open rates'!AE34*0.85</f>
        <v>110670</v>
      </c>
      <c r="AF34" s="43">
        <f>'BAR BB| Open rates'!AF34*0.85</f>
        <v>110670</v>
      </c>
      <c r="AG34" s="43">
        <f>'BAR BB| Open rates'!AG34*0.85</f>
        <v>110670</v>
      </c>
      <c r="AH34" s="43">
        <f>'BAR BB| Open rates'!AH34*0.85</f>
        <v>85680</v>
      </c>
      <c r="AI34" s="43">
        <f>'BAR BB| Open rates'!AI34*0.85</f>
        <v>68680</v>
      </c>
      <c r="AJ34" s="43">
        <f>'BAR BB| Open rates'!AJ34*0.85</f>
        <v>74120</v>
      </c>
      <c r="AK34" s="43">
        <f>'BAR BB| Open rates'!AK34*0.85</f>
        <v>66130</v>
      </c>
      <c r="AL34" s="43">
        <f>'BAR BB| Open rates'!AL34*0.85</f>
        <v>64430</v>
      </c>
      <c r="AM34" s="43">
        <f>'BAR BB| Open rates'!AM34*0.85</f>
        <v>62730</v>
      </c>
      <c r="AN34" s="43">
        <f>'BAR BB| Open rates'!AN34*0.85</f>
        <v>64430</v>
      </c>
      <c r="AO34" s="43">
        <f>'BAR BB| Open rates'!AO34*0.85</f>
        <v>62730</v>
      </c>
      <c r="AP34" s="43">
        <f>'BAR BB| Open rates'!AP34*0.85</f>
        <v>44625</v>
      </c>
      <c r="AQ34" s="43">
        <f>'BAR BB| Open rates'!AQ34*0.85</f>
        <v>43180</v>
      </c>
      <c r="AR34" s="43">
        <f>'BAR BB| Open rates'!AR34*0.85</f>
        <v>41480</v>
      </c>
      <c r="AS34" s="43">
        <f>'BAR BB| Open rates'!AS34*0.85</f>
        <v>41480</v>
      </c>
      <c r="AT34" s="43">
        <f>'BAR BB| Open rates'!AT34*0.85</f>
        <v>40630</v>
      </c>
      <c r="AU34" s="43">
        <f>'BAR BB| Open rates'!AU34*0.85</f>
        <v>41480</v>
      </c>
      <c r="AV34" s="43">
        <f>'BAR BB| Open rates'!AV34*0.85</f>
        <v>40630</v>
      </c>
      <c r="AW34" s="43">
        <f>'BAR BB| Open rates'!AW34*0.85</f>
        <v>41480</v>
      </c>
      <c r="AX34" s="43"/>
      <c r="AY34" s="43"/>
      <c r="AZ34" s="43"/>
      <c r="BA34" s="43"/>
      <c r="BB34" s="43"/>
      <c r="BC34" s="43"/>
      <c r="BD34" s="43"/>
      <c r="BE34" s="43"/>
      <c r="BF34" s="43"/>
      <c r="BG34" s="43"/>
      <c r="BH34" s="43"/>
      <c r="BI34" s="43"/>
      <c r="BJ34" s="43"/>
      <c r="BK34" s="43"/>
      <c r="BL34" s="43"/>
      <c r="BM34" s="43"/>
      <c r="BN34" s="43"/>
      <c r="BO34" s="43"/>
      <c r="BP34" s="43"/>
      <c r="BQ34" s="43"/>
      <c r="BR34" s="43"/>
      <c r="BS34" s="43"/>
      <c r="BT34" s="43"/>
      <c r="BU34" s="43"/>
      <c r="BV34" s="43"/>
      <c r="BW34" s="43"/>
      <c r="BX34" s="43"/>
      <c r="BY34" s="43"/>
      <c r="BZ34" s="43"/>
      <c r="CA34" s="43"/>
      <c r="CB34" s="43"/>
      <c r="CC34" s="43"/>
      <c r="CD34" s="43"/>
      <c r="CE34" s="43"/>
      <c r="CF34" s="43"/>
      <c r="CG34" s="43"/>
      <c r="CH34" s="43"/>
      <c r="CI34" s="43"/>
      <c r="CJ34" s="43"/>
      <c r="CK34" s="43"/>
      <c r="CL34" s="43"/>
      <c r="CM34" s="43"/>
      <c r="CN34" s="43"/>
    </row>
    <row r="35" spans="1:92" s="32" customFormat="1" x14ac:dyDescent="0.2">
      <c r="A35" s="237">
        <v>2</v>
      </c>
      <c r="B35" s="43">
        <f>'BAR BB| Open rates'!B35*0.85</f>
        <v>52870</v>
      </c>
      <c r="C35" s="43">
        <f>'BAR BB| Open rates'!C35*0.85</f>
        <v>57970</v>
      </c>
      <c r="D35" s="43">
        <f>'BAR BB| Open rates'!D35*0.85</f>
        <v>54570</v>
      </c>
      <c r="E35" s="43">
        <f>'BAR BB| Open rates'!E35*0.85</f>
        <v>194480</v>
      </c>
      <c r="F35" s="43">
        <f>'BAR BB| Open rates'!F35*0.85</f>
        <v>225930</v>
      </c>
      <c r="G35" s="43">
        <f>'BAR BB| Open rates'!G35*0.85</f>
        <v>231880</v>
      </c>
      <c r="H35" s="43">
        <f>'BAR BB| Open rates'!H35*0.85</f>
        <v>240380</v>
      </c>
      <c r="I35" s="43">
        <f>'BAR BB| Open rates'!I35*0.85</f>
        <v>248965</v>
      </c>
      <c r="J35" s="43">
        <f>'BAR BB| Open rates'!J35*0.85</f>
        <v>248965</v>
      </c>
      <c r="K35" s="43">
        <f>'BAR BB| Open rates'!K35*0.85</f>
        <v>248965</v>
      </c>
      <c r="L35" s="43">
        <f>'BAR BB| Open rates'!L35*0.85</f>
        <v>242165</v>
      </c>
      <c r="M35" s="43">
        <f>'BAR BB| Open rates'!M35*0.85</f>
        <v>96645</v>
      </c>
      <c r="N35" s="43">
        <f>'BAR BB| Open rates'!N35*0.85</f>
        <v>88145</v>
      </c>
      <c r="O35" s="43">
        <f>'BAR BB| Open rates'!O35*0.85</f>
        <v>62645</v>
      </c>
      <c r="P35" s="43">
        <f>'BAR BB| Open rates'!P35*0.85</f>
        <v>54995</v>
      </c>
      <c r="Q35" s="43">
        <f>'BAR BB| Open rates'!Q35*0.85</f>
        <v>59245</v>
      </c>
      <c r="R35" s="43">
        <f>'BAR BB| Open rates'!R35*0.85</f>
        <v>56695</v>
      </c>
      <c r="S35" s="43">
        <f>'BAR BB| Open rates'!S35*0.85</f>
        <v>56695</v>
      </c>
      <c r="T35" s="43">
        <f>'BAR BB| Open rates'!T35*0.85</f>
        <v>59245</v>
      </c>
      <c r="U35" s="43">
        <f>'BAR BB| Open rates'!U35*0.85</f>
        <v>62645</v>
      </c>
      <c r="V35" s="43">
        <f>'BAR BB| Open rates'!V35*0.85</f>
        <v>62645</v>
      </c>
      <c r="W35" s="43">
        <f>'BAR BB| Open rates'!W35*0.85</f>
        <v>73525</v>
      </c>
      <c r="X35" s="43">
        <f>'BAR BB| Open rates'!X35*0.85</f>
        <v>73525</v>
      </c>
      <c r="Y35" s="43">
        <f>'BAR BB| Open rates'!Y35*0.85</f>
        <v>94010</v>
      </c>
      <c r="Z35" s="43">
        <f>'BAR BB| Open rates'!Z35*0.85</f>
        <v>94010</v>
      </c>
      <c r="AA35" s="43">
        <f>'BAR BB| Open rates'!AA35*0.85</f>
        <v>96815</v>
      </c>
      <c r="AB35" s="43">
        <f>'BAR BB| Open rates'!AB35*0.85</f>
        <v>94010</v>
      </c>
      <c r="AC35" s="43">
        <f>'BAR BB| Open rates'!AC35*0.85</f>
        <v>96815</v>
      </c>
      <c r="AD35" s="43">
        <f>'BAR BB| Open rates'!AD35*0.85</f>
        <v>91715</v>
      </c>
      <c r="AE35" s="43">
        <f>'BAR BB| Open rates'!AE35*0.85</f>
        <v>113220</v>
      </c>
      <c r="AF35" s="43">
        <f>'BAR BB| Open rates'!AF35*0.85</f>
        <v>113220</v>
      </c>
      <c r="AG35" s="43">
        <f>'BAR BB| Open rates'!AG35*0.85</f>
        <v>113220</v>
      </c>
      <c r="AH35" s="43">
        <f>'BAR BB| Open rates'!AH35*0.85</f>
        <v>88230</v>
      </c>
      <c r="AI35" s="43">
        <f>'BAR BB| Open rates'!AI35*0.85</f>
        <v>71230</v>
      </c>
      <c r="AJ35" s="43">
        <f>'BAR BB| Open rates'!AJ35*0.85</f>
        <v>76670</v>
      </c>
      <c r="AK35" s="43">
        <f>'BAR BB| Open rates'!AK35*0.85</f>
        <v>68680</v>
      </c>
      <c r="AL35" s="43">
        <f>'BAR BB| Open rates'!AL35*0.85</f>
        <v>66980</v>
      </c>
      <c r="AM35" s="43">
        <f>'BAR BB| Open rates'!AM35*0.85</f>
        <v>65280</v>
      </c>
      <c r="AN35" s="43">
        <f>'BAR BB| Open rates'!AN35*0.85</f>
        <v>66980</v>
      </c>
      <c r="AO35" s="43">
        <f>'BAR BB| Open rates'!AO35*0.85</f>
        <v>65280</v>
      </c>
      <c r="AP35" s="43">
        <f>'BAR BB| Open rates'!AP35*0.85</f>
        <v>47175</v>
      </c>
      <c r="AQ35" s="43">
        <f>'BAR BB| Open rates'!AQ35*0.85</f>
        <v>45730</v>
      </c>
      <c r="AR35" s="43">
        <f>'BAR BB| Open rates'!AR35*0.85</f>
        <v>44030</v>
      </c>
      <c r="AS35" s="43">
        <f>'BAR BB| Open rates'!AS35*0.85</f>
        <v>44030</v>
      </c>
      <c r="AT35" s="43">
        <f>'BAR BB| Open rates'!AT35*0.85</f>
        <v>43180</v>
      </c>
      <c r="AU35" s="43">
        <f>'BAR BB| Open rates'!AU35*0.85</f>
        <v>44030</v>
      </c>
      <c r="AV35" s="43">
        <f>'BAR BB| Open rates'!AV35*0.85</f>
        <v>43180</v>
      </c>
      <c r="AW35" s="43">
        <f>'BAR BB| Open rates'!AW35*0.85</f>
        <v>44030</v>
      </c>
      <c r="AX35" s="43"/>
      <c r="AY35" s="43"/>
      <c r="AZ35" s="43"/>
      <c r="BA35" s="43"/>
      <c r="BB35" s="43"/>
      <c r="BC35" s="43"/>
      <c r="BD35" s="43"/>
      <c r="BE35" s="43"/>
      <c r="BF35" s="43"/>
      <c r="BG35" s="43"/>
      <c r="BH35" s="43"/>
      <c r="BI35" s="43"/>
      <c r="BJ35" s="43"/>
      <c r="BK35" s="43"/>
      <c r="BL35" s="43"/>
      <c r="BM35" s="43"/>
      <c r="BN35" s="43"/>
      <c r="BO35" s="43"/>
      <c r="BP35" s="43"/>
      <c r="BQ35" s="43"/>
      <c r="BR35" s="43"/>
      <c r="BS35" s="43"/>
      <c r="BT35" s="43"/>
      <c r="BU35" s="43"/>
      <c r="BV35" s="43"/>
      <c r="BW35" s="43"/>
      <c r="BX35" s="43"/>
      <c r="BY35" s="43"/>
      <c r="BZ35" s="43"/>
      <c r="CA35" s="43"/>
      <c r="CB35" s="43"/>
      <c r="CC35" s="43"/>
      <c r="CD35" s="43"/>
      <c r="CE35" s="43"/>
      <c r="CF35" s="43"/>
      <c r="CG35" s="43"/>
      <c r="CH35" s="43"/>
      <c r="CI35" s="43"/>
      <c r="CJ35" s="43"/>
      <c r="CK35" s="43"/>
      <c r="CL35" s="43"/>
      <c r="CM35" s="43"/>
      <c r="CN35" s="43"/>
    </row>
    <row r="36" spans="1:92" s="32" customFormat="1" x14ac:dyDescent="0.2">
      <c r="A36" s="237">
        <v>3</v>
      </c>
      <c r="B36" s="43">
        <f>'BAR BB| Open rates'!B36*0.85</f>
        <v>54995</v>
      </c>
      <c r="C36" s="43">
        <f>'BAR BB| Open rates'!C36*0.85</f>
        <v>60095</v>
      </c>
      <c r="D36" s="43">
        <f>'BAR BB| Open rates'!D36*0.85</f>
        <v>56695</v>
      </c>
      <c r="E36" s="43">
        <f>'BAR BB| Open rates'!E36*0.85</f>
        <v>197030</v>
      </c>
      <c r="F36" s="43">
        <f>'BAR BB| Open rates'!F36*0.85</f>
        <v>228480</v>
      </c>
      <c r="G36" s="43">
        <f>'BAR BB| Open rates'!G36*0.85</f>
        <v>234430</v>
      </c>
      <c r="H36" s="43">
        <f>'BAR BB| Open rates'!H36*0.85</f>
        <v>242930</v>
      </c>
      <c r="I36" s="43">
        <f>'BAR BB| Open rates'!I36*0.85</f>
        <v>251515</v>
      </c>
      <c r="J36" s="43">
        <f>'BAR BB| Open rates'!J36*0.85</f>
        <v>251515</v>
      </c>
      <c r="K36" s="43">
        <f>'BAR BB| Open rates'!K36*0.85</f>
        <v>251515</v>
      </c>
      <c r="L36" s="43">
        <f>'BAR BB| Open rates'!L36*0.85</f>
        <v>244715</v>
      </c>
      <c r="M36" s="43">
        <f>'BAR BB| Open rates'!M36*0.85</f>
        <v>99195</v>
      </c>
      <c r="N36" s="43">
        <f>'BAR BB| Open rates'!N36*0.85</f>
        <v>90695</v>
      </c>
      <c r="O36" s="43">
        <f>'BAR BB| Open rates'!O36*0.85</f>
        <v>65195</v>
      </c>
      <c r="P36" s="43">
        <f>'BAR BB| Open rates'!P36*0.85</f>
        <v>57545</v>
      </c>
      <c r="Q36" s="43">
        <f>'BAR BB| Open rates'!Q36*0.85</f>
        <v>61795</v>
      </c>
      <c r="R36" s="43">
        <f>'BAR BB| Open rates'!R36*0.85</f>
        <v>59245</v>
      </c>
      <c r="S36" s="43">
        <f>'BAR BB| Open rates'!S36*0.85</f>
        <v>59245</v>
      </c>
      <c r="T36" s="43">
        <f>'BAR BB| Open rates'!T36*0.85</f>
        <v>61795</v>
      </c>
      <c r="U36" s="43">
        <f>'BAR BB| Open rates'!U36*0.85</f>
        <v>65195</v>
      </c>
      <c r="V36" s="43">
        <f>'BAR BB| Open rates'!V36*0.85</f>
        <v>65195</v>
      </c>
      <c r="W36" s="43">
        <f>'BAR BB| Open rates'!W36*0.85</f>
        <v>76075</v>
      </c>
      <c r="X36" s="43">
        <f>'BAR BB| Open rates'!X36*0.85</f>
        <v>76075</v>
      </c>
      <c r="Y36" s="43">
        <f>'BAR BB| Open rates'!Y36*0.85</f>
        <v>96560</v>
      </c>
      <c r="Z36" s="43">
        <f>'BAR BB| Open rates'!Z36*0.85</f>
        <v>96560</v>
      </c>
      <c r="AA36" s="43">
        <f>'BAR BB| Open rates'!AA36*0.85</f>
        <v>99365</v>
      </c>
      <c r="AB36" s="43">
        <f>'BAR BB| Open rates'!AB36*0.85</f>
        <v>96560</v>
      </c>
      <c r="AC36" s="43">
        <f>'BAR BB| Open rates'!AC36*0.85</f>
        <v>99365</v>
      </c>
      <c r="AD36" s="43">
        <f>'BAR BB| Open rates'!AD36*0.85</f>
        <v>94265</v>
      </c>
      <c r="AE36" s="43">
        <f>'BAR BB| Open rates'!AE36*0.85</f>
        <v>115770</v>
      </c>
      <c r="AF36" s="43">
        <f>'BAR BB| Open rates'!AF36*0.85</f>
        <v>115770</v>
      </c>
      <c r="AG36" s="43">
        <f>'BAR BB| Open rates'!AG36*0.85</f>
        <v>115770</v>
      </c>
      <c r="AH36" s="43">
        <f>'BAR BB| Open rates'!AH36*0.85</f>
        <v>90780</v>
      </c>
      <c r="AI36" s="43">
        <f>'BAR BB| Open rates'!AI36*0.85</f>
        <v>73780</v>
      </c>
      <c r="AJ36" s="43">
        <f>'BAR BB| Open rates'!AJ36*0.85</f>
        <v>79220</v>
      </c>
      <c r="AK36" s="43">
        <f>'BAR BB| Open rates'!AK36*0.85</f>
        <v>71230</v>
      </c>
      <c r="AL36" s="43">
        <f>'BAR BB| Open rates'!AL36*0.85</f>
        <v>69530</v>
      </c>
      <c r="AM36" s="43">
        <f>'BAR BB| Open rates'!AM36*0.85</f>
        <v>67830</v>
      </c>
      <c r="AN36" s="43">
        <f>'BAR BB| Open rates'!AN36*0.85</f>
        <v>69530</v>
      </c>
      <c r="AO36" s="43">
        <f>'BAR BB| Open rates'!AO36*0.85</f>
        <v>67830</v>
      </c>
      <c r="AP36" s="43">
        <f>'BAR BB| Open rates'!AP36*0.85</f>
        <v>49725</v>
      </c>
      <c r="AQ36" s="43">
        <f>'BAR BB| Open rates'!AQ36*0.85</f>
        <v>48280</v>
      </c>
      <c r="AR36" s="43">
        <f>'BAR BB| Open rates'!AR36*0.85</f>
        <v>46580</v>
      </c>
      <c r="AS36" s="43">
        <f>'BAR BB| Open rates'!AS36*0.85</f>
        <v>46580</v>
      </c>
      <c r="AT36" s="43">
        <f>'BAR BB| Open rates'!AT36*0.85</f>
        <v>45730</v>
      </c>
      <c r="AU36" s="43">
        <f>'BAR BB| Open rates'!AU36*0.85</f>
        <v>46580</v>
      </c>
      <c r="AV36" s="43">
        <f>'BAR BB| Open rates'!AV36*0.85</f>
        <v>45730</v>
      </c>
      <c r="AW36" s="43">
        <f>'BAR BB| Open rates'!AW36*0.85</f>
        <v>46580</v>
      </c>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c r="BX36" s="43"/>
      <c r="BY36" s="43"/>
      <c r="BZ36" s="43"/>
      <c r="CA36" s="43"/>
      <c r="CB36" s="43"/>
      <c r="CC36" s="43"/>
      <c r="CD36" s="43"/>
      <c r="CE36" s="43"/>
      <c r="CF36" s="43"/>
      <c r="CG36" s="43"/>
      <c r="CH36" s="43"/>
      <c r="CI36" s="43"/>
      <c r="CJ36" s="43"/>
      <c r="CK36" s="43"/>
      <c r="CL36" s="43"/>
      <c r="CM36" s="43"/>
      <c r="CN36" s="43"/>
    </row>
    <row r="37" spans="1:92" s="32" customFormat="1" x14ac:dyDescent="0.2">
      <c r="A37" s="237">
        <v>4</v>
      </c>
      <c r="B37" s="43">
        <f>'BAR BB| Open rates'!B37*0.85</f>
        <v>57120</v>
      </c>
      <c r="C37" s="43">
        <f>'BAR BB| Open rates'!C37*0.85</f>
        <v>62220</v>
      </c>
      <c r="D37" s="43">
        <f>'BAR BB| Open rates'!D37*0.85</f>
        <v>58820</v>
      </c>
      <c r="E37" s="43">
        <f>'BAR BB| Open rates'!E37*0.85</f>
        <v>199580</v>
      </c>
      <c r="F37" s="43">
        <f>'BAR BB| Open rates'!F37*0.85</f>
        <v>231030</v>
      </c>
      <c r="G37" s="43">
        <f>'BAR BB| Open rates'!G37*0.85</f>
        <v>236980</v>
      </c>
      <c r="H37" s="43">
        <f>'BAR BB| Open rates'!H37*0.85</f>
        <v>245480</v>
      </c>
      <c r="I37" s="43">
        <f>'BAR BB| Open rates'!I37*0.85</f>
        <v>254065</v>
      </c>
      <c r="J37" s="43">
        <f>'BAR BB| Open rates'!J37*0.85</f>
        <v>254065</v>
      </c>
      <c r="K37" s="43">
        <f>'BAR BB| Open rates'!K37*0.85</f>
        <v>254065</v>
      </c>
      <c r="L37" s="43">
        <f>'BAR BB| Open rates'!L37*0.85</f>
        <v>247265</v>
      </c>
      <c r="M37" s="43">
        <f>'BAR BB| Open rates'!M37*0.85</f>
        <v>101745</v>
      </c>
      <c r="N37" s="43">
        <f>'BAR BB| Open rates'!N37*0.85</f>
        <v>93245</v>
      </c>
      <c r="O37" s="43">
        <f>'BAR BB| Open rates'!O37*0.85</f>
        <v>67745</v>
      </c>
      <c r="P37" s="43">
        <f>'BAR BB| Open rates'!P37*0.85</f>
        <v>60095</v>
      </c>
      <c r="Q37" s="43">
        <f>'BAR BB| Open rates'!Q37*0.85</f>
        <v>64345</v>
      </c>
      <c r="R37" s="43">
        <f>'BAR BB| Open rates'!R37*0.85</f>
        <v>61795</v>
      </c>
      <c r="S37" s="43">
        <f>'BAR BB| Open rates'!S37*0.85</f>
        <v>61795</v>
      </c>
      <c r="T37" s="43">
        <f>'BAR BB| Open rates'!T37*0.85</f>
        <v>64345</v>
      </c>
      <c r="U37" s="43">
        <f>'BAR BB| Open rates'!U37*0.85</f>
        <v>67745</v>
      </c>
      <c r="V37" s="43">
        <f>'BAR BB| Open rates'!V37*0.85</f>
        <v>67745</v>
      </c>
      <c r="W37" s="43">
        <f>'BAR BB| Open rates'!W37*0.85</f>
        <v>78625</v>
      </c>
      <c r="X37" s="43">
        <f>'BAR BB| Open rates'!X37*0.85</f>
        <v>78625</v>
      </c>
      <c r="Y37" s="43">
        <f>'BAR BB| Open rates'!Y37*0.85</f>
        <v>99110</v>
      </c>
      <c r="Z37" s="43">
        <f>'BAR BB| Open rates'!Z37*0.85</f>
        <v>99110</v>
      </c>
      <c r="AA37" s="43">
        <f>'BAR BB| Open rates'!AA37*0.85</f>
        <v>101915</v>
      </c>
      <c r="AB37" s="43">
        <f>'BAR BB| Open rates'!AB37*0.85</f>
        <v>99110</v>
      </c>
      <c r="AC37" s="43">
        <f>'BAR BB| Open rates'!AC37*0.85</f>
        <v>101915</v>
      </c>
      <c r="AD37" s="43">
        <f>'BAR BB| Open rates'!AD37*0.85</f>
        <v>96815</v>
      </c>
      <c r="AE37" s="43">
        <f>'BAR BB| Open rates'!AE37*0.85</f>
        <v>118320</v>
      </c>
      <c r="AF37" s="43">
        <f>'BAR BB| Open rates'!AF37*0.85</f>
        <v>118320</v>
      </c>
      <c r="AG37" s="43">
        <f>'BAR BB| Open rates'!AG37*0.85</f>
        <v>118320</v>
      </c>
      <c r="AH37" s="43">
        <f>'BAR BB| Open rates'!AH37*0.85</f>
        <v>93330</v>
      </c>
      <c r="AI37" s="43">
        <f>'BAR BB| Open rates'!AI37*0.85</f>
        <v>76330</v>
      </c>
      <c r="AJ37" s="43">
        <f>'BAR BB| Open rates'!AJ37*0.85</f>
        <v>81770</v>
      </c>
      <c r="AK37" s="43">
        <f>'BAR BB| Open rates'!AK37*0.85</f>
        <v>73780</v>
      </c>
      <c r="AL37" s="43">
        <f>'BAR BB| Open rates'!AL37*0.85</f>
        <v>72080</v>
      </c>
      <c r="AM37" s="43">
        <f>'BAR BB| Open rates'!AM37*0.85</f>
        <v>70380</v>
      </c>
      <c r="AN37" s="43">
        <f>'BAR BB| Open rates'!AN37*0.85</f>
        <v>72080</v>
      </c>
      <c r="AO37" s="43">
        <f>'BAR BB| Open rates'!AO37*0.85</f>
        <v>70380</v>
      </c>
      <c r="AP37" s="43">
        <f>'BAR BB| Open rates'!AP37*0.85</f>
        <v>52275</v>
      </c>
      <c r="AQ37" s="43">
        <f>'BAR BB| Open rates'!AQ37*0.85</f>
        <v>50830</v>
      </c>
      <c r="AR37" s="43">
        <f>'BAR BB| Open rates'!AR37*0.85</f>
        <v>49130</v>
      </c>
      <c r="AS37" s="43">
        <f>'BAR BB| Open rates'!AS37*0.85</f>
        <v>49130</v>
      </c>
      <c r="AT37" s="43">
        <f>'BAR BB| Open rates'!AT37*0.85</f>
        <v>48280</v>
      </c>
      <c r="AU37" s="43">
        <f>'BAR BB| Open rates'!AU37*0.85</f>
        <v>49130</v>
      </c>
      <c r="AV37" s="43">
        <f>'BAR BB| Open rates'!AV37*0.85</f>
        <v>48280</v>
      </c>
      <c r="AW37" s="43">
        <f>'BAR BB| Open rates'!AW37*0.85</f>
        <v>49130</v>
      </c>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c r="BX37" s="43"/>
      <c r="BY37" s="43"/>
      <c r="BZ37" s="43"/>
      <c r="CA37" s="43"/>
      <c r="CB37" s="43"/>
      <c r="CC37" s="43"/>
      <c r="CD37" s="43"/>
      <c r="CE37" s="43"/>
      <c r="CF37" s="43"/>
      <c r="CG37" s="43"/>
      <c r="CH37" s="43"/>
      <c r="CI37" s="43"/>
      <c r="CJ37" s="43"/>
      <c r="CK37" s="43"/>
      <c r="CL37" s="43"/>
      <c r="CM37" s="43"/>
      <c r="CN37" s="43"/>
    </row>
    <row r="38" spans="1:92" s="32" customFormat="1" x14ac:dyDescent="0.2">
      <c r="A38" s="237">
        <v>5</v>
      </c>
      <c r="B38" s="43">
        <f>'BAR BB| Open rates'!B38*0.85</f>
        <v>59245</v>
      </c>
      <c r="C38" s="43">
        <f>'BAR BB| Open rates'!C38*0.85</f>
        <v>64345</v>
      </c>
      <c r="D38" s="43">
        <f>'BAR BB| Open rates'!D38*0.85</f>
        <v>60945</v>
      </c>
      <c r="E38" s="43">
        <f>'BAR BB| Open rates'!E38*0.85</f>
        <v>202130</v>
      </c>
      <c r="F38" s="43">
        <f>'BAR BB| Open rates'!F38*0.85</f>
        <v>233580</v>
      </c>
      <c r="G38" s="43">
        <f>'BAR BB| Open rates'!G38*0.85</f>
        <v>239530</v>
      </c>
      <c r="H38" s="43">
        <f>'BAR BB| Open rates'!H38*0.85</f>
        <v>248030</v>
      </c>
      <c r="I38" s="43">
        <f>'BAR BB| Open rates'!I38*0.85</f>
        <v>256615</v>
      </c>
      <c r="J38" s="43">
        <f>'BAR BB| Open rates'!J38*0.85</f>
        <v>256615</v>
      </c>
      <c r="K38" s="43">
        <f>'BAR BB| Open rates'!K38*0.85</f>
        <v>256615</v>
      </c>
      <c r="L38" s="43">
        <f>'BAR BB| Open rates'!L38*0.85</f>
        <v>249815</v>
      </c>
      <c r="M38" s="43">
        <f>'BAR BB| Open rates'!M38*0.85</f>
        <v>104295</v>
      </c>
      <c r="N38" s="43">
        <f>'BAR BB| Open rates'!N38*0.85</f>
        <v>95795</v>
      </c>
      <c r="O38" s="43">
        <f>'BAR BB| Open rates'!O38*0.85</f>
        <v>70295</v>
      </c>
      <c r="P38" s="43">
        <f>'BAR BB| Open rates'!P38*0.85</f>
        <v>62645</v>
      </c>
      <c r="Q38" s="43">
        <f>'BAR BB| Open rates'!Q38*0.85</f>
        <v>66895</v>
      </c>
      <c r="R38" s="43">
        <f>'BAR BB| Open rates'!R38*0.85</f>
        <v>64345</v>
      </c>
      <c r="S38" s="43">
        <f>'BAR BB| Open rates'!S38*0.85</f>
        <v>64345</v>
      </c>
      <c r="T38" s="43">
        <f>'BAR BB| Open rates'!T38*0.85</f>
        <v>66895</v>
      </c>
      <c r="U38" s="43">
        <f>'BAR BB| Open rates'!U38*0.85</f>
        <v>70295</v>
      </c>
      <c r="V38" s="43">
        <f>'BAR BB| Open rates'!V38*0.85</f>
        <v>70295</v>
      </c>
      <c r="W38" s="43">
        <f>'BAR BB| Open rates'!W38*0.85</f>
        <v>81175</v>
      </c>
      <c r="X38" s="43">
        <f>'BAR BB| Open rates'!X38*0.85</f>
        <v>81175</v>
      </c>
      <c r="Y38" s="43">
        <f>'BAR BB| Open rates'!Y38*0.85</f>
        <v>101660</v>
      </c>
      <c r="Z38" s="43">
        <f>'BAR BB| Open rates'!Z38*0.85</f>
        <v>101660</v>
      </c>
      <c r="AA38" s="43">
        <f>'BAR BB| Open rates'!AA38*0.85</f>
        <v>104465</v>
      </c>
      <c r="AB38" s="43">
        <f>'BAR BB| Open rates'!AB38*0.85</f>
        <v>101660</v>
      </c>
      <c r="AC38" s="43">
        <f>'BAR BB| Open rates'!AC38*0.85</f>
        <v>104465</v>
      </c>
      <c r="AD38" s="43">
        <f>'BAR BB| Open rates'!AD38*0.85</f>
        <v>99365</v>
      </c>
      <c r="AE38" s="43">
        <f>'BAR BB| Open rates'!AE38*0.85</f>
        <v>120870</v>
      </c>
      <c r="AF38" s="43">
        <f>'BAR BB| Open rates'!AF38*0.85</f>
        <v>120870</v>
      </c>
      <c r="AG38" s="43">
        <f>'BAR BB| Open rates'!AG38*0.85</f>
        <v>120870</v>
      </c>
      <c r="AH38" s="43">
        <f>'BAR BB| Open rates'!AH38*0.85</f>
        <v>95880</v>
      </c>
      <c r="AI38" s="43">
        <f>'BAR BB| Open rates'!AI38*0.85</f>
        <v>78880</v>
      </c>
      <c r="AJ38" s="43">
        <f>'BAR BB| Open rates'!AJ38*0.85</f>
        <v>84320</v>
      </c>
      <c r="AK38" s="43">
        <f>'BAR BB| Open rates'!AK38*0.85</f>
        <v>76330</v>
      </c>
      <c r="AL38" s="43">
        <f>'BAR BB| Open rates'!AL38*0.85</f>
        <v>74630</v>
      </c>
      <c r="AM38" s="43">
        <f>'BAR BB| Open rates'!AM38*0.85</f>
        <v>72930</v>
      </c>
      <c r="AN38" s="43">
        <f>'BAR BB| Open rates'!AN38*0.85</f>
        <v>74630</v>
      </c>
      <c r="AO38" s="43">
        <f>'BAR BB| Open rates'!AO38*0.85</f>
        <v>72930</v>
      </c>
      <c r="AP38" s="43">
        <f>'BAR BB| Open rates'!AP38*0.85</f>
        <v>54825</v>
      </c>
      <c r="AQ38" s="43">
        <f>'BAR BB| Open rates'!AQ38*0.85</f>
        <v>53380</v>
      </c>
      <c r="AR38" s="43">
        <f>'BAR BB| Open rates'!AR38*0.85</f>
        <v>51680</v>
      </c>
      <c r="AS38" s="43">
        <f>'BAR BB| Open rates'!AS38*0.85</f>
        <v>51680</v>
      </c>
      <c r="AT38" s="43">
        <f>'BAR BB| Open rates'!AT38*0.85</f>
        <v>50830</v>
      </c>
      <c r="AU38" s="43">
        <f>'BAR BB| Open rates'!AU38*0.85</f>
        <v>51680</v>
      </c>
      <c r="AV38" s="43">
        <f>'BAR BB| Open rates'!AV38*0.85</f>
        <v>50830</v>
      </c>
      <c r="AW38" s="43">
        <f>'BAR BB| Open rates'!AW38*0.85</f>
        <v>51680</v>
      </c>
      <c r="AX38" s="43"/>
      <c r="AY38" s="43"/>
      <c r="AZ38" s="43"/>
      <c r="BA38" s="43"/>
      <c r="BB38" s="43"/>
      <c r="BC38" s="43"/>
      <c r="BD38" s="43"/>
      <c r="BE38" s="43"/>
      <c r="BF38" s="43"/>
      <c r="BG38" s="43"/>
      <c r="BH38" s="43"/>
      <c r="BI38" s="43"/>
      <c r="BJ38" s="43"/>
      <c r="BK38" s="43"/>
      <c r="BL38" s="43"/>
      <c r="BM38" s="43"/>
      <c r="BN38" s="43"/>
      <c r="BO38" s="43"/>
      <c r="BP38" s="43"/>
      <c r="BQ38" s="43"/>
      <c r="BR38" s="43"/>
      <c r="BS38" s="43"/>
      <c r="BT38" s="43"/>
      <c r="BU38" s="43"/>
      <c r="BV38" s="43"/>
      <c r="BW38" s="43"/>
      <c r="BX38" s="43"/>
      <c r="BY38" s="43"/>
      <c r="BZ38" s="43"/>
      <c r="CA38" s="43"/>
      <c r="CB38" s="43"/>
      <c r="CC38" s="43"/>
      <c r="CD38" s="43"/>
      <c r="CE38" s="43"/>
      <c r="CF38" s="43"/>
      <c r="CG38" s="43"/>
      <c r="CH38" s="43"/>
      <c r="CI38" s="43"/>
      <c r="CJ38" s="43"/>
      <c r="CK38" s="43"/>
      <c r="CL38" s="43"/>
      <c r="CM38" s="43"/>
      <c r="CN38" s="43"/>
    </row>
    <row r="39" spans="1:92" s="32" customFormat="1" x14ac:dyDescent="0.2">
      <c r="A39" s="237">
        <v>6</v>
      </c>
      <c r="B39" s="43">
        <f>'BAR BB| Open rates'!B39*0.85</f>
        <v>61370</v>
      </c>
      <c r="C39" s="43">
        <f>'BAR BB| Open rates'!C39*0.85</f>
        <v>66470</v>
      </c>
      <c r="D39" s="43">
        <f>'BAR BB| Open rates'!D39*0.85</f>
        <v>63070</v>
      </c>
      <c r="E39" s="43">
        <f>'BAR BB| Open rates'!E39*0.85</f>
        <v>204680</v>
      </c>
      <c r="F39" s="43">
        <f>'BAR BB| Open rates'!F39*0.85</f>
        <v>236130</v>
      </c>
      <c r="G39" s="43">
        <f>'BAR BB| Open rates'!G39*0.85</f>
        <v>242080</v>
      </c>
      <c r="H39" s="43">
        <f>'BAR BB| Open rates'!H39*0.85</f>
        <v>250580</v>
      </c>
      <c r="I39" s="43">
        <f>'BAR BB| Open rates'!I39*0.85</f>
        <v>259165</v>
      </c>
      <c r="J39" s="43">
        <f>'BAR BB| Open rates'!J39*0.85</f>
        <v>259165</v>
      </c>
      <c r="K39" s="43">
        <f>'BAR BB| Open rates'!K39*0.85</f>
        <v>259165</v>
      </c>
      <c r="L39" s="43">
        <f>'BAR BB| Open rates'!L39*0.85</f>
        <v>252365</v>
      </c>
      <c r="M39" s="43">
        <f>'BAR BB| Open rates'!M39*0.85</f>
        <v>106845</v>
      </c>
      <c r="N39" s="43">
        <f>'BAR BB| Open rates'!N39*0.85</f>
        <v>98345</v>
      </c>
      <c r="O39" s="43">
        <f>'BAR BB| Open rates'!O39*0.85</f>
        <v>72845</v>
      </c>
      <c r="P39" s="43">
        <f>'BAR BB| Open rates'!P39*0.85</f>
        <v>65195</v>
      </c>
      <c r="Q39" s="43">
        <f>'BAR BB| Open rates'!Q39*0.85</f>
        <v>69445</v>
      </c>
      <c r="R39" s="43">
        <f>'BAR BB| Open rates'!R39*0.85</f>
        <v>66895</v>
      </c>
      <c r="S39" s="43">
        <f>'BAR BB| Open rates'!S39*0.85</f>
        <v>66895</v>
      </c>
      <c r="T39" s="43">
        <f>'BAR BB| Open rates'!T39*0.85</f>
        <v>69445</v>
      </c>
      <c r="U39" s="43">
        <f>'BAR BB| Open rates'!U39*0.85</f>
        <v>72845</v>
      </c>
      <c r="V39" s="43">
        <f>'BAR BB| Open rates'!V39*0.85</f>
        <v>72845</v>
      </c>
      <c r="W39" s="43">
        <f>'BAR BB| Open rates'!W39*0.85</f>
        <v>83725</v>
      </c>
      <c r="X39" s="43">
        <f>'BAR BB| Open rates'!X39*0.85</f>
        <v>83725</v>
      </c>
      <c r="Y39" s="43">
        <f>'BAR BB| Open rates'!Y39*0.85</f>
        <v>104210</v>
      </c>
      <c r="Z39" s="43">
        <f>'BAR BB| Open rates'!Z39*0.85</f>
        <v>104210</v>
      </c>
      <c r="AA39" s="43">
        <f>'BAR BB| Open rates'!AA39*0.85</f>
        <v>107015</v>
      </c>
      <c r="AB39" s="43">
        <f>'BAR BB| Open rates'!AB39*0.85</f>
        <v>104210</v>
      </c>
      <c r="AC39" s="43">
        <f>'BAR BB| Open rates'!AC39*0.85</f>
        <v>107015</v>
      </c>
      <c r="AD39" s="43">
        <f>'BAR BB| Open rates'!AD39*0.85</f>
        <v>101915</v>
      </c>
      <c r="AE39" s="43">
        <f>'BAR BB| Open rates'!AE39*0.85</f>
        <v>123420</v>
      </c>
      <c r="AF39" s="43">
        <f>'BAR BB| Open rates'!AF39*0.85</f>
        <v>123420</v>
      </c>
      <c r="AG39" s="43">
        <f>'BAR BB| Open rates'!AG39*0.85</f>
        <v>123420</v>
      </c>
      <c r="AH39" s="43">
        <f>'BAR BB| Open rates'!AH39*0.85</f>
        <v>98430</v>
      </c>
      <c r="AI39" s="43">
        <f>'BAR BB| Open rates'!AI39*0.85</f>
        <v>81430</v>
      </c>
      <c r="AJ39" s="43">
        <f>'BAR BB| Open rates'!AJ39*0.85</f>
        <v>86870</v>
      </c>
      <c r="AK39" s="43">
        <f>'BAR BB| Open rates'!AK39*0.85</f>
        <v>78880</v>
      </c>
      <c r="AL39" s="43">
        <f>'BAR BB| Open rates'!AL39*0.85</f>
        <v>77180</v>
      </c>
      <c r="AM39" s="43">
        <f>'BAR BB| Open rates'!AM39*0.85</f>
        <v>75480</v>
      </c>
      <c r="AN39" s="43">
        <f>'BAR BB| Open rates'!AN39*0.85</f>
        <v>77180</v>
      </c>
      <c r="AO39" s="43">
        <f>'BAR BB| Open rates'!AO39*0.85</f>
        <v>75480</v>
      </c>
      <c r="AP39" s="43">
        <f>'BAR BB| Open rates'!AP39*0.85</f>
        <v>57375</v>
      </c>
      <c r="AQ39" s="43">
        <f>'BAR BB| Open rates'!AQ39*0.85</f>
        <v>55930</v>
      </c>
      <c r="AR39" s="43">
        <f>'BAR BB| Open rates'!AR39*0.85</f>
        <v>54230</v>
      </c>
      <c r="AS39" s="43">
        <f>'BAR BB| Open rates'!AS39*0.85</f>
        <v>54230</v>
      </c>
      <c r="AT39" s="43">
        <f>'BAR BB| Open rates'!AT39*0.85</f>
        <v>53380</v>
      </c>
      <c r="AU39" s="43">
        <f>'BAR BB| Open rates'!AU39*0.85</f>
        <v>54230</v>
      </c>
      <c r="AV39" s="43">
        <f>'BAR BB| Open rates'!AV39*0.85</f>
        <v>53380</v>
      </c>
      <c r="AW39" s="43">
        <f>'BAR BB| Open rates'!AW39*0.85</f>
        <v>54230</v>
      </c>
      <c r="AX39" s="43"/>
      <c r="AY39" s="43"/>
      <c r="AZ39" s="43"/>
      <c r="BA39" s="43"/>
      <c r="BB39" s="43"/>
      <c r="BC39" s="43"/>
      <c r="BD39" s="43"/>
      <c r="BE39" s="43"/>
      <c r="BF39" s="43"/>
      <c r="BG39" s="43"/>
      <c r="BH39" s="43"/>
      <c r="BI39" s="43"/>
      <c r="BJ39" s="43"/>
      <c r="BK39" s="43"/>
      <c r="BL39" s="43"/>
      <c r="BM39" s="43"/>
      <c r="BN39" s="43"/>
      <c r="BO39" s="43"/>
      <c r="BP39" s="43"/>
      <c r="BQ39" s="43"/>
      <c r="BR39" s="43"/>
      <c r="BS39" s="43"/>
      <c r="BT39" s="43"/>
      <c r="BU39" s="43"/>
      <c r="BV39" s="43"/>
      <c r="BW39" s="43"/>
      <c r="BX39" s="43"/>
      <c r="BY39" s="43"/>
      <c r="BZ39" s="43"/>
      <c r="CA39" s="43"/>
      <c r="CB39" s="43"/>
      <c r="CC39" s="43"/>
      <c r="CD39" s="43"/>
      <c r="CE39" s="43"/>
      <c r="CF39" s="43"/>
      <c r="CG39" s="43"/>
      <c r="CH39" s="43"/>
      <c r="CI39" s="43"/>
      <c r="CJ39" s="43"/>
      <c r="CK39" s="43"/>
      <c r="CL39" s="43"/>
      <c r="CM39" s="43"/>
      <c r="CN39" s="43"/>
    </row>
    <row r="40" spans="1:92" s="32" customFormat="1" ht="24" x14ac:dyDescent="0.2">
      <c r="A40" s="236" t="s">
        <v>183</v>
      </c>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3"/>
      <c r="BS40" s="43"/>
      <c r="BT40" s="43"/>
      <c r="BU40" s="43"/>
      <c r="BV40" s="43"/>
      <c r="BW40" s="43"/>
      <c r="BX40" s="43"/>
      <c r="BY40" s="43"/>
      <c r="BZ40" s="43"/>
      <c r="CA40" s="43"/>
      <c r="CB40" s="43"/>
      <c r="CC40" s="43"/>
      <c r="CD40" s="43"/>
      <c r="CE40" s="43"/>
      <c r="CF40" s="43"/>
      <c r="CG40" s="43"/>
      <c r="CH40" s="43"/>
      <c r="CI40" s="43"/>
      <c r="CJ40" s="43"/>
      <c r="CK40" s="43"/>
      <c r="CL40" s="43"/>
      <c r="CM40" s="43"/>
      <c r="CN40" s="43"/>
    </row>
    <row r="41" spans="1:92" s="32" customFormat="1" x14ac:dyDescent="0.2">
      <c r="A41" s="237">
        <v>1</v>
      </c>
      <c r="B41" s="43">
        <f>'BAR BB| Open rates'!B41*0.85</f>
        <v>57290</v>
      </c>
      <c r="C41" s="43">
        <f>'BAR BB| Open rates'!C41*0.85</f>
        <v>62390</v>
      </c>
      <c r="D41" s="43">
        <f>'BAR BB| Open rates'!D41*0.85</f>
        <v>58990</v>
      </c>
      <c r="E41" s="43">
        <f>'BAR BB| Open rates'!E41*0.85</f>
        <v>200430</v>
      </c>
      <c r="F41" s="43">
        <f>'BAR BB| Open rates'!F41*0.85</f>
        <v>231880</v>
      </c>
      <c r="G41" s="43">
        <f>'BAR BB| Open rates'!G41*0.85</f>
        <v>237830</v>
      </c>
      <c r="H41" s="43">
        <f>'BAR BB| Open rates'!H41*0.85</f>
        <v>246330</v>
      </c>
      <c r="I41" s="43">
        <f>'BAR BB| Open rates'!I41*0.85</f>
        <v>254915</v>
      </c>
      <c r="J41" s="43">
        <f>'BAR BB| Open rates'!J41*0.85</f>
        <v>254915</v>
      </c>
      <c r="K41" s="43">
        <f>'BAR BB| Open rates'!K41*0.85</f>
        <v>254915</v>
      </c>
      <c r="L41" s="43">
        <f>'BAR BB| Open rates'!L41*0.85</f>
        <v>248115</v>
      </c>
      <c r="M41" s="43">
        <f>'BAR BB| Open rates'!M41*0.85</f>
        <v>98345</v>
      </c>
      <c r="N41" s="43">
        <f>'BAR BB| Open rates'!N41*0.85</f>
        <v>89845</v>
      </c>
      <c r="O41" s="43">
        <f>'BAR BB| Open rates'!O41*0.85</f>
        <v>64345</v>
      </c>
      <c r="P41" s="43">
        <f>'BAR BB| Open rates'!P41*0.85</f>
        <v>56695</v>
      </c>
      <c r="Q41" s="43">
        <f>'BAR BB| Open rates'!Q41*0.85</f>
        <v>60945</v>
      </c>
      <c r="R41" s="43">
        <f>'BAR BB| Open rates'!R41*0.85</f>
        <v>58395</v>
      </c>
      <c r="S41" s="43">
        <f>'BAR BB| Open rates'!S41*0.85</f>
        <v>58395</v>
      </c>
      <c r="T41" s="43">
        <f>'BAR BB| Open rates'!T41*0.85</f>
        <v>60945</v>
      </c>
      <c r="U41" s="43">
        <f>'BAR BB| Open rates'!U41*0.85</f>
        <v>64345</v>
      </c>
      <c r="V41" s="43">
        <f>'BAR BB| Open rates'!V41*0.85</f>
        <v>64345</v>
      </c>
      <c r="W41" s="43">
        <f>'BAR BB| Open rates'!W41*0.85</f>
        <v>75225</v>
      </c>
      <c r="X41" s="43">
        <f>'BAR BB| Open rates'!X41*0.85</f>
        <v>75225</v>
      </c>
      <c r="Y41" s="43">
        <f>'BAR BB| Open rates'!Y41*0.85</f>
        <v>125460</v>
      </c>
      <c r="Z41" s="43">
        <f>'BAR BB| Open rates'!Z41*0.85</f>
        <v>125460</v>
      </c>
      <c r="AA41" s="43">
        <f>'BAR BB| Open rates'!AA41*0.85</f>
        <v>128265</v>
      </c>
      <c r="AB41" s="43">
        <f>'BAR BB| Open rates'!AB41*0.85</f>
        <v>125460</v>
      </c>
      <c r="AC41" s="43">
        <f>'BAR BB| Open rates'!AC41*0.85</f>
        <v>128265</v>
      </c>
      <c r="AD41" s="43">
        <f>'BAR BB| Open rates'!AD41*0.85</f>
        <v>123165</v>
      </c>
      <c r="AE41" s="43">
        <f>'BAR BB| Open rates'!AE41*0.85</f>
        <v>136170</v>
      </c>
      <c r="AF41" s="43">
        <f>'BAR BB| Open rates'!AF41*0.85</f>
        <v>136170</v>
      </c>
      <c r="AG41" s="43">
        <f>'BAR BB| Open rates'!AG41*0.85</f>
        <v>136170</v>
      </c>
      <c r="AH41" s="43">
        <f>'BAR BB| Open rates'!AH41*0.85</f>
        <v>111180</v>
      </c>
      <c r="AI41" s="43">
        <f>'BAR BB| Open rates'!AI41*0.85</f>
        <v>85680</v>
      </c>
      <c r="AJ41" s="43">
        <f>'BAR BB| Open rates'!AJ41*0.85</f>
        <v>91120</v>
      </c>
      <c r="AK41" s="43">
        <f>'BAR BB| Open rates'!AK41*0.85</f>
        <v>83130</v>
      </c>
      <c r="AL41" s="43">
        <f>'BAR BB| Open rates'!AL41*0.85</f>
        <v>81430</v>
      </c>
      <c r="AM41" s="43">
        <f>'BAR BB| Open rates'!AM41*0.85</f>
        <v>79730</v>
      </c>
      <c r="AN41" s="43">
        <f>'BAR BB| Open rates'!AN41*0.85</f>
        <v>81430</v>
      </c>
      <c r="AO41" s="43">
        <f>'BAR BB| Open rates'!AO41*0.85</f>
        <v>79730</v>
      </c>
      <c r="AP41" s="43">
        <f>'BAR BB| Open rates'!AP41*0.85</f>
        <v>69360</v>
      </c>
      <c r="AQ41" s="43">
        <f>'BAR BB| Open rates'!AQ41*0.85</f>
        <v>67915</v>
      </c>
      <c r="AR41" s="43">
        <f>'BAR BB| Open rates'!AR41*0.85</f>
        <v>66215</v>
      </c>
      <c r="AS41" s="43">
        <f>'BAR BB| Open rates'!AS41*0.85</f>
        <v>66215</v>
      </c>
      <c r="AT41" s="43">
        <f>'BAR BB| Open rates'!AT41*0.85</f>
        <v>65365</v>
      </c>
      <c r="AU41" s="43">
        <f>'BAR BB| Open rates'!AU41*0.85</f>
        <v>66215</v>
      </c>
      <c r="AV41" s="43">
        <f>'BAR BB| Open rates'!AV41*0.85</f>
        <v>65365</v>
      </c>
      <c r="AW41" s="43">
        <f>'BAR BB| Open rates'!AW41*0.85</f>
        <v>66215</v>
      </c>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c r="CB41" s="43"/>
      <c r="CC41" s="43"/>
      <c r="CD41" s="43"/>
      <c r="CE41" s="43"/>
      <c r="CF41" s="43"/>
      <c r="CG41" s="43"/>
      <c r="CH41" s="43"/>
      <c r="CI41" s="43"/>
      <c r="CJ41" s="43"/>
      <c r="CK41" s="43"/>
      <c r="CL41" s="43"/>
      <c r="CM41" s="43"/>
      <c r="CN41" s="43"/>
    </row>
    <row r="42" spans="1:92" s="32" customFormat="1" x14ac:dyDescent="0.2">
      <c r="A42" s="237">
        <v>2</v>
      </c>
      <c r="B42" s="43">
        <f>'BAR BB| Open rates'!B42*0.85</f>
        <v>59415</v>
      </c>
      <c r="C42" s="43">
        <f>'BAR BB| Open rates'!C42*0.85</f>
        <v>64515</v>
      </c>
      <c r="D42" s="43">
        <f>'BAR BB| Open rates'!D42*0.85</f>
        <v>61115</v>
      </c>
      <c r="E42" s="43">
        <f>'BAR BB| Open rates'!E42*0.85</f>
        <v>202980</v>
      </c>
      <c r="F42" s="43">
        <f>'BAR BB| Open rates'!F42*0.85</f>
        <v>234430</v>
      </c>
      <c r="G42" s="43">
        <f>'BAR BB| Open rates'!G42*0.85</f>
        <v>240380</v>
      </c>
      <c r="H42" s="43">
        <f>'BAR BB| Open rates'!H42*0.85</f>
        <v>248880</v>
      </c>
      <c r="I42" s="43">
        <f>'BAR BB| Open rates'!I42*0.85</f>
        <v>257465</v>
      </c>
      <c r="J42" s="43">
        <f>'BAR BB| Open rates'!J42*0.85</f>
        <v>257465</v>
      </c>
      <c r="K42" s="43">
        <f>'BAR BB| Open rates'!K42*0.85</f>
        <v>257465</v>
      </c>
      <c r="L42" s="43">
        <f>'BAR BB| Open rates'!L42*0.85</f>
        <v>250665</v>
      </c>
      <c r="M42" s="43">
        <f>'BAR BB| Open rates'!M42*0.85</f>
        <v>100895</v>
      </c>
      <c r="N42" s="43">
        <f>'BAR BB| Open rates'!N42*0.85</f>
        <v>92395</v>
      </c>
      <c r="O42" s="43">
        <f>'BAR BB| Open rates'!O42*0.85</f>
        <v>66895</v>
      </c>
      <c r="P42" s="43">
        <f>'BAR BB| Open rates'!P42*0.85</f>
        <v>59245</v>
      </c>
      <c r="Q42" s="43">
        <f>'BAR BB| Open rates'!Q42*0.85</f>
        <v>63495</v>
      </c>
      <c r="R42" s="43">
        <f>'BAR BB| Open rates'!R42*0.85</f>
        <v>60945</v>
      </c>
      <c r="S42" s="43">
        <f>'BAR BB| Open rates'!S42*0.85</f>
        <v>60945</v>
      </c>
      <c r="T42" s="43">
        <f>'BAR BB| Open rates'!T42*0.85</f>
        <v>63495</v>
      </c>
      <c r="U42" s="43">
        <f>'BAR BB| Open rates'!U42*0.85</f>
        <v>66895</v>
      </c>
      <c r="V42" s="43">
        <f>'BAR BB| Open rates'!V42*0.85</f>
        <v>66895</v>
      </c>
      <c r="W42" s="43">
        <f>'BAR BB| Open rates'!W42*0.85</f>
        <v>77775</v>
      </c>
      <c r="X42" s="43">
        <f>'BAR BB| Open rates'!X42*0.85</f>
        <v>77775</v>
      </c>
      <c r="Y42" s="43">
        <f>'BAR BB| Open rates'!Y42*0.85</f>
        <v>128010</v>
      </c>
      <c r="Z42" s="43">
        <f>'BAR BB| Open rates'!Z42*0.85</f>
        <v>128010</v>
      </c>
      <c r="AA42" s="43">
        <f>'BAR BB| Open rates'!AA42*0.85</f>
        <v>130815</v>
      </c>
      <c r="AB42" s="43">
        <f>'BAR BB| Open rates'!AB42*0.85</f>
        <v>128010</v>
      </c>
      <c r="AC42" s="43">
        <f>'BAR BB| Open rates'!AC42*0.85</f>
        <v>130815</v>
      </c>
      <c r="AD42" s="43">
        <f>'BAR BB| Open rates'!AD42*0.85</f>
        <v>125715</v>
      </c>
      <c r="AE42" s="43">
        <f>'BAR BB| Open rates'!AE42*0.85</f>
        <v>138720</v>
      </c>
      <c r="AF42" s="43">
        <f>'BAR BB| Open rates'!AF42*0.85</f>
        <v>138720</v>
      </c>
      <c r="AG42" s="43">
        <f>'BAR BB| Open rates'!AG42*0.85</f>
        <v>138720</v>
      </c>
      <c r="AH42" s="43">
        <f>'BAR BB| Open rates'!AH42*0.85</f>
        <v>113730</v>
      </c>
      <c r="AI42" s="43">
        <f>'BAR BB| Open rates'!AI42*0.85</f>
        <v>88230</v>
      </c>
      <c r="AJ42" s="43">
        <f>'BAR BB| Open rates'!AJ42*0.85</f>
        <v>93670</v>
      </c>
      <c r="AK42" s="43">
        <f>'BAR BB| Open rates'!AK42*0.85</f>
        <v>85680</v>
      </c>
      <c r="AL42" s="43">
        <f>'BAR BB| Open rates'!AL42*0.85</f>
        <v>83980</v>
      </c>
      <c r="AM42" s="43">
        <f>'BAR BB| Open rates'!AM42*0.85</f>
        <v>82280</v>
      </c>
      <c r="AN42" s="43">
        <f>'BAR BB| Open rates'!AN42*0.85</f>
        <v>83980</v>
      </c>
      <c r="AO42" s="43">
        <f>'BAR BB| Open rates'!AO42*0.85</f>
        <v>82280</v>
      </c>
      <c r="AP42" s="43">
        <f>'BAR BB| Open rates'!AP42*0.85</f>
        <v>71910</v>
      </c>
      <c r="AQ42" s="43">
        <f>'BAR BB| Open rates'!AQ42*0.85</f>
        <v>70465</v>
      </c>
      <c r="AR42" s="43">
        <f>'BAR BB| Open rates'!AR42*0.85</f>
        <v>68765</v>
      </c>
      <c r="AS42" s="43">
        <f>'BAR BB| Open rates'!AS42*0.85</f>
        <v>68765</v>
      </c>
      <c r="AT42" s="43">
        <f>'BAR BB| Open rates'!AT42*0.85</f>
        <v>67915</v>
      </c>
      <c r="AU42" s="43">
        <f>'BAR BB| Open rates'!AU42*0.85</f>
        <v>68765</v>
      </c>
      <c r="AV42" s="43">
        <f>'BAR BB| Open rates'!AV42*0.85</f>
        <v>67915</v>
      </c>
      <c r="AW42" s="43">
        <f>'BAR BB| Open rates'!AW42*0.85</f>
        <v>68765</v>
      </c>
      <c r="AX42" s="43"/>
      <c r="AY42" s="43"/>
      <c r="AZ42" s="43"/>
      <c r="BA42" s="43"/>
      <c r="BB42" s="43"/>
      <c r="BC42" s="43"/>
      <c r="BD42" s="43"/>
      <c r="BE42" s="43"/>
      <c r="BF42" s="43"/>
      <c r="BG42" s="43"/>
      <c r="BH42" s="43"/>
      <c r="BI42" s="43"/>
      <c r="BJ42" s="43"/>
      <c r="BK42" s="43"/>
      <c r="BL42" s="43"/>
      <c r="BM42" s="43"/>
      <c r="BN42" s="43"/>
      <c r="BO42" s="43"/>
      <c r="BP42" s="43"/>
      <c r="BQ42" s="43"/>
      <c r="BR42" s="43"/>
      <c r="BS42" s="43"/>
      <c r="BT42" s="43"/>
      <c r="BU42" s="43"/>
      <c r="BV42" s="43"/>
      <c r="BW42" s="43"/>
      <c r="BX42" s="43"/>
      <c r="BY42" s="43"/>
      <c r="BZ42" s="43"/>
      <c r="CA42" s="43"/>
      <c r="CB42" s="43"/>
      <c r="CC42" s="43"/>
      <c r="CD42" s="43"/>
      <c r="CE42" s="43"/>
      <c r="CF42" s="43"/>
      <c r="CG42" s="43"/>
      <c r="CH42" s="43"/>
      <c r="CI42" s="43"/>
      <c r="CJ42" s="43"/>
      <c r="CK42" s="43"/>
      <c r="CL42" s="43"/>
      <c r="CM42" s="43"/>
      <c r="CN42" s="43"/>
    </row>
    <row r="43" spans="1:92" s="32" customFormat="1" x14ac:dyDescent="0.2">
      <c r="A43" s="237">
        <v>3</v>
      </c>
      <c r="B43" s="43">
        <f>'BAR BB| Open rates'!B43*0.85</f>
        <v>61540</v>
      </c>
      <c r="C43" s="43">
        <f>'BAR BB| Open rates'!C43*0.85</f>
        <v>66640</v>
      </c>
      <c r="D43" s="43">
        <f>'BAR BB| Open rates'!D43*0.85</f>
        <v>63240</v>
      </c>
      <c r="E43" s="43">
        <f>'BAR BB| Open rates'!E43*0.85</f>
        <v>205530</v>
      </c>
      <c r="F43" s="43">
        <f>'BAR BB| Open rates'!F43*0.85</f>
        <v>236980</v>
      </c>
      <c r="G43" s="43">
        <f>'BAR BB| Open rates'!G43*0.85</f>
        <v>242930</v>
      </c>
      <c r="H43" s="43">
        <f>'BAR BB| Open rates'!H43*0.85</f>
        <v>251430</v>
      </c>
      <c r="I43" s="43">
        <f>'BAR BB| Open rates'!I43*0.85</f>
        <v>260015</v>
      </c>
      <c r="J43" s="43">
        <f>'BAR BB| Open rates'!J43*0.85</f>
        <v>260015</v>
      </c>
      <c r="K43" s="43">
        <f>'BAR BB| Open rates'!K43*0.85</f>
        <v>260015</v>
      </c>
      <c r="L43" s="43">
        <f>'BAR BB| Open rates'!L43*0.85</f>
        <v>253215</v>
      </c>
      <c r="M43" s="43">
        <f>'BAR BB| Open rates'!M43*0.85</f>
        <v>103445</v>
      </c>
      <c r="N43" s="43">
        <f>'BAR BB| Open rates'!N43*0.85</f>
        <v>94945</v>
      </c>
      <c r="O43" s="43">
        <f>'BAR BB| Open rates'!O43*0.85</f>
        <v>69445</v>
      </c>
      <c r="P43" s="43">
        <f>'BAR BB| Open rates'!P43*0.85</f>
        <v>61795</v>
      </c>
      <c r="Q43" s="43">
        <f>'BAR BB| Open rates'!Q43*0.85</f>
        <v>66045</v>
      </c>
      <c r="R43" s="43">
        <f>'BAR BB| Open rates'!R43*0.85</f>
        <v>63495</v>
      </c>
      <c r="S43" s="43">
        <f>'BAR BB| Open rates'!S43*0.85</f>
        <v>63495</v>
      </c>
      <c r="T43" s="43">
        <f>'BAR BB| Open rates'!T43*0.85</f>
        <v>66045</v>
      </c>
      <c r="U43" s="43">
        <f>'BAR BB| Open rates'!U43*0.85</f>
        <v>69445</v>
      </c>
      <c r="V43" s="43">
        <f>'BAR BB| Open rates'!V43*0.85</f>
        <v>69445</v>
      </c>
      <c r="W43" s="43">
        <f>'BAR BB| Open rates'!W43*0.85</f>
        <v>80325</v>
      </c>
      <c r="X43" s="43">
        <f>'BAR BB| Open rates'!X43*0.85</f>
        <v>80325</v>
      </c>
      <c r="Y43" s="43">
        <f>'BAR BB| Open rates'!Y43*0.85</f>
        <v>130560</v>
      </c>
      <c r="Z43" s="43">
        <f>'BAR BB| Open rates'!Z43*0.85</f>
        <v>130560</v>
      </c>
      <c r="AA43" s="43">
        <f>'BAR BB| Open rates'!AA43*0.85</f>
        <v>133365</v>
      </c>
      <c r="AB43" s="43">
        <f>'BAR BB| Open rates'!AB43*0.85</f>
        <v>130560</v>
      </c>
      <c r="AC43" s="43">
        <f>'BAR BB| Open rates'!AC43*0.85</f>
        <v>133365</v>
      </c>
      <c r="AD43" s="43">
        <f>'BAR BB| Open rates'!AD43*0.85</f>
        <v>128265</v>
      </c>
      <c r="AE43" s="43">
        <f>'BAR BB| Open rates'!AE43*0.85</f>
        <v>141270</v>
      </c>
      <c r="AF43" s="43">
        <f>'BAR BB| Open rates'!AF43*0.85</f>
        <v>141270</v>
      </c>
      <c r="AG43" s="43">
        <f>'BAR BB| Open rates'!AG43*0.85</f>
        <v>141270</v>
      </c>
      <c r="AH43" s="43">
        <f>'BAR BB| Open rates'!AH43*0.85</f>
        <v>116280</v>
      </c>
      <c r="AI43" s="43">
        <f>'BAR BB| Open rates'!AI43*0.85</f>
        <v>90780</v>
      </c>
      <c r="AJ43" s="43">
        <f>'BAR BB| Open rates'!AJ43*0.85</f>
        <v>96220</v>
      </c>
      <c r="AK43" s="43">
        <f>'BAR BB| Open rates'!AK43*0.85</f>
        <v>88230</v>
      </c>
      <c r="AL43" s="43">
        <f>'BAR BB| Open rates'!AL43*0.85</f>
        <v>86530</v>
      </c>
      <c r="AM43" s="43">
        <f>'BAR BB| Open rates'!AM43*0.85</f>
        <v>84830</v>
      </c>
      <c r="AN43" s="43">
        <f>'BAR BB| Open rates'!AN43*0.85</f>
        <v>86530</v>
      </c>
      <c r="AO43" s="43">
        <f>'BAR BB| Open rates'!AO43*0.85</f>
        <v>84830</v>
      </c>
      <c r="AP43" s="43">
        <f>'BAR BB| Open rates'!AP43*0.85</f>
        <v>74460</v>
      </c>
      <c r="AQ43" s="43">
        <f>'BAR BB| Open rates'!AQ43*0.85</f>
        <v>73015</v>
      </c>
      <c r="AR43" s="43">
        <f>'BAR BB| Open rates'!AR43*0.85</f>
        <v>71315</v>
      </c>
      <c r="AS43" s="43">
        <f>'BAR BB| Open rates'!AS43*0.85</f>
        <v>71315</v>
      </c>
      <c r="AT43" s="43">
        <f>'BAR BB| Open rates'!AT43*0.85</f>
        <v>70465</v>
      </c>
      <c r="AU43" s="43">
        <f>'BAR BB| Open rates'!AU43*0.85</f>
        <v>71315</v>
      </c>
      <c r="AV43" s="43">
        <f>'BAR BB| Open rates'!AV43*0.85</f>
        <v>70465</v>
      </c>
      <c r="AW43" s="43">
        <f>'BAR BB| Open rates'!AW43*0.85</f>
        <v>71315</v>
      </c>
      <c r="AX43" s="43"/>
      <c r="AY43" s="43"/>
      <c r="AZ43" s="43"/>
      <c r="BA43" s="43"/>
      <c r="BB43" s="43"/>
      <c r="BC43" s="43"/>
      <c r="BD43" s="43"/>
      <c r="BE43" s="43"/>
      <c r="BF43" s="43"/>
      <c r="BG43" s="43"/>
      <c r="BH43" s="43"/>
      <c r="BI43" s="43"/>
      <c r="BJ43" s="43"/>
      <c r="BK43" s="43"/>
      <c r="BL43" s="43"/>
      <c r="BM43" s="43"/>
      <c r="BN43" s="43"/>
      <c r="BO43" s="43"/>
      <c r="BP43" s="43"/>
      <c r="BQ43" s="43"/>
      <c r="BR43" s="43"/>
      <c r="BS43" s="43"/>
      <c r="BT43" s="43"/>
      <c r="BU43" s="43"/>
      <c r="BV43" s="43"/>
      <c r="BW43" s="43"/>
      <c r="BX43" s="43"/>
      <c r="BY43" s="43"/>
      <c r="BZ43" s="43"/>
      <c r="CA43" s="43"/>
      <c r="CB43" s="43"/>
      <c r="CC43" s="43"/>
      <c r="CD43" s="43"/>
      <c r="CE43" s="43"/>
      <c r="CF43" s="43"/>
      <c r="CG43" s="43"/>
      <c r="CH43" s="43"/>
      <c r="CI43" s="43"/>
      <c r="CJ43" s="43"/>
      <c r="CK43" s="43"/>
      <c r="CL43" s="43"/>
      <c r="CM43" s="43"/>
      <c r="CN43" s="43"/>
    </row>
    <row r="44" spans="1:92" s="32" customFormat="1" x14ac:dyDescent="0.2">
      <c r="A44" s="237">
        <v>4</v>
      </c>
      <c r="B44" s="43">
        <f>'BAR BB| Open rates'!B44*0.85</f>
        <v>63665</v>
      </c>
      <c r="C44" s="43">
        <f>'BAR BB| Open rates'!C44*0.85</f>
        <v>68765</v>
      </c>
      <c r="D44" s="43">
        <f>'BAR BB| Open rates'!D44*0.85</f>
        <v>65365</v>
      </c>
      <c r="E44" s="43">
        <f>'BAR BB| Open rates'!E44*0.85</f>
        <v>208080</v>
      </c>
      <c r="F44" s="43">
        <f>'BAR BB| Open rates'!F44*0.85</f>
        <v>239530</v>
      </c>
      <c r="G44" s="43">
        <f>'BAR BB| Open rates'!G44*0.85</f>
        <v>245480</v>
      </c>
      <c r="H44" s="43">
        <f>'BAR BB| Open rates'!H44*0.85</f>
        <v>253980</v>
      </c>
      <c r="I44" s="43">
        <f>'BAR BB| Open rates'!I44*0.85</f>
        <v>262565</v>
      </c>
      <c r="J44" s="43">
        <f>'BAR BB| Open rates'!J44*0.85</f>
        <v>262565</v>
      </c>
      <c r="K44" s="43">
        <f>'BAR BB| Open rates'!K44*0.85</f>
        <v>262565</v>
      </c>
      <c r="L44" s="43">
        <f>'BAR BB| Open rates'!L44*0.85</f>
        <v>255765</v>
      </c>
      <c r="M44" s="43">
        <f>'BAR BB| Open rates'!M44*0.85</f>
        <v>105995</v>
      </c>
      <c r="N44" s="43">
        <f>'BAR BB| Open rates'!N44*0.85</f>
        <v>97495</v>
      </c>
      <c r="O44" s="43">
        <f>'BAR BB| Open rates'!O44*0.85</f>
        <v>71995</v>
      </c>
      <c r="P44" s="43">
        <f>'BAR BB| Open rates'!P44*0.85</f>
        <v>64345</v>
      </c>
      <c r="Q44" s="43">
        <f>'BAR BB| Open rates'!Q44*0.85</f>
        <v>68595</v>
      </c>
      <c r="R44" s="43">
        <f>'BAR BB| Open rates'!R44*0.85</f>
        <v>66045</v>
      </c>
      <c r="S44" s="43">
        <f>'BAR BB| Open rates'!S44*0.85</f>
        <v>66045</v>
      </c>
      <c r="T44" s="43">
        <f>'BAR BB| Open rates'!T44*0.85</f>
        <v>68595</v>
      </c>
      <c r="U44" s="43">
        <f>'BAR BB| Open rates'!U44*0.85</f>
        <v>71995</v>
      </c>
      <c r="V44" s="43">
        <f>'BAR BB| Open rates'!V44*0.85</f>
        <v>71995</v>
      </c>
      <c r="W44" s="43">
        <f>'BAR BB| Open rates'!W44*0.85</f>
        <v>82875</v>
      </c>
      <c r="X44" s="43">
        <f>'BAR BB| Open rates'!X44*0.85</f>
        <v>82875</v>
      </c>
      <c r="Y44" s="43">
        <f>'BAR BB| Open rates'!Y44*0.85</f>
        <v>133110</v>
      </c>
      <c r="Z44" s="43">
        <f>'BAR BB| Open rates'!Z44*0.85</f>
        <v>133110</v>
      </c>
      <c r="AA44" s="43">
        <f>'BAR BB| Open rates'!AA44*0.85</f>
        <v>135915</v>
      </c>
      <c r="AB44" s="43">
        <f>'BAR BB| Open rates'!AB44*0.85</f>
        <v>133110</v>
      </c>
      <c r="AC44" s="43">
        <f>'BAR BB| Open rates'!AC44*0.85</f>
        <v>135915</v>
      </c>
      <c r="AD44" s="43">
        <f>'BAR BB| Open rates'!AD44*0.85</f>
        <v>130815</v>
      </c>
      <c r="AE44" s="43">
        <f>'BAR BB| Open rates'!AE44*0.85</f>
        <v>143820</v>
      </c>
      <c r="AF44" s="43">
        <f>'BAR BB| Open rates'!AF44*0.85</f>
        <v>143820</v>
      </c>
      <c r="AG44" s="43">
        <f>'BAR BB| Open rates'!AG44*0.85</f>
        <v>143820</v>
      </c>
      <c r="AH44" s="43">
        <f>'BAR BB| Open rates'!AH44*0.85</f>
        <v>118830</v>
      </c>
      <c r="AI44" s="43">
        <f>'BAR BB| Open rates'!AI44*0.85</f>
        <v>93330</v>
      </c>
      <c r="AJ44" s="43">
        <f>'BAR BB| Open rates'!AJ44*0.85</f>
        <v>98770</v>
      </c>
      <c r="AK44" s="43">
        <f>'BAR BB| Open rates'!AK44*0.85</f>
        <v>90780</v>
      </c>
      <c r="AL44" s="43">
        <f>'BAR BB| Open rates'!AL44*0.85</f>
        <v>89080</v>
      </c>
      <c r="AM44" s="43">
        <f>'BAR BB| Open rates'!AM44*0.85</f>
        <v>87380</v>
      </c>
      <c r="AN44" s="43">
        <f>'BAR BB| Open rates'!AN44*0.85</f>
        <v>89080</v>
      </c>
      <c r="AO44" s="43">
        <f>'BAR BB| Open rates'!AO44*0.85</f>
        <v>87380</v>
      </c>
      <c r="AP44" s="43">
        <f>'BAR BB| Open rates'!AP44*0.85</f>
        <v>77010</v>
      </c>
      <c r="AQ44" s="43">
        <f>'BAR BB| Open rates'!AQ44*0.85</f>
        <v>75565</v>
      </c>
      <c r="AR44" s="43">
        <f>'BAR BB| Open rates'!AR44*0.85</f>
        <v>73865</v>
      </c>
      <c r="AS44" s="43">
        <f>'BAR BB| Open rates'!AS44*0.85</f>
        <v>73865</v>
      </c>
      <c r="AT44" s="43">
        <f>'BAR BB| Open rates'!AT44*0.85</f>
        <v>73015</v>
      </c>
      <c r="AU44" s="43">
        <f>'BAR BB| Open rates'!AU44*0.85</f>
        <v>73865</v>
      </c>
      <c r="AV44" s="43">
        <f>'BAR BB| Open rates'!AV44*0.85</f>
        <v>73015</v>
      </c>
      <c r="AW44" s="43">
        <f>'BAR BB| Open rates'!AW44*0.85</f>
        <v>73865</v>
      </c>
      <c r="AX44" s="43"/>
      <c r="AY44" s="43"/>
      <c r="AZ44" s="43"/>
      <c r="BA44" s="43"/>
      <c r="BB44" s="43"/>
      <c r="BC44" s="43"/>
      <c r="BD44" s="43"/>
      <c r="BE44" s="43"/>
      <c r="BF44" s="43"/>
      <c r="BG44" s="43"/>
      <c r="BH44" s="43"/>
      <c r="BI44" s="43"/>
      <c r="BJ44" s="43"/>
      <c r="BK44" s="43"/>
      <c r="BL44" s="43"/>
      <c r="BM44" s="43"/>
      <c r="BN44" s="43"/>
      <c r="BO44" s="43"/>
      <c r="BP44" s="43"/>
      <c r="BQ44" s="43"/>
      <c r="BR44" s="43"/>
      <c r="BS44" s="43"/>
      <c r="BT44" s="43"/>
      <c r="BU44" s="43"/>
      <c r="BV44" s="43"/>
      <c r="BW44" s="43"/>
      <c r="BX44" s="43"/>
      <c r="BY44" s="43"/>
      <c r="BZ44" s="43"/>
      <c r="CA44" s="43"/>
      <c r="CB44" s="43"/>
      <c r="CC44" s="43"/>
      <c r="CD44" s="43"/>
      <c r="CE44" s="43"/>
      <c r="CF44" s="43"/>
      <c r="CG44" s="43"/>
      <c r="CH44" s="43"/>
      <c r="CI44" s="43"/>
      <c r="CJ44" s="43"/>
      <c r="CK44" s="43"/>
      <c r="CL44" s="43"/>
      <c r="CM44" s="43"/>
      <c r="CN44" s="43"/>
    </row>
    <row r="45" spans="1:92" s="32" customFormat="1" x14ac:dyDescent="0.2">
      <c r="A45" s="237">
        <v>5</v>
      </c>
      <c r="B45" s="43">
        <f>'BAR BB| Open rates'!B45*0.85</f>
        <v>65790</v>
      </c>
      <c r="C45" s="43">
        <f>'BAR BB| Open rates'!C45*0.85</f>
        <v>70890</v>
      </c>
      <c r="D45" s="43">
        <f>'BAR BB| Open rates'!D45*0.85</f>
        <v>67490</v>
      </c>
      <c r="E45" s="43">
        <f>'BAR BB| Open rates'!E45*0.85</f>
        <v>210630</v>
      </c>
      <c r="F45" s="43">
        <f>'BAR BB| Open rates'!F45*0.85</f>
        <v>242080</v>
      </c>
      <c r="G45" s="43">
        <f>'BAR BB| Open rates'!G45*0.85</f>
        <v>248030</v>
      </c>
      <c r="H45" s="43">
        <f>'BAR BB| Open rates'!H45*0.85</f>
        <v>256530</v>
      </c>
      <c r="I45" s="43">
        <f>'BAR BB| Open rates'!I45*0.85</f>
        <v>265115</v>
      </c>
      <c r="J45" s="43">
        <f>'BAR BB| Open rates'!J45*0.85</f>
        <v>265115</v>
      </c>
      <c r="K45" s="43">
        <f>'BAR BB| Open rates'!K45*0.85</f>
        <v>265115</v>
      </c>
      <c r="L45" s="43">
        <f>'BAR BB| Open rates'!L45*0.85</f>
        <v>258315</v>
      </c>
      <c r="M45" s="43">
        <f>'BAR BB| Open rates'!M45*0.85</f>
        <v>108545</v>
      </c>
      <c r="N45" s="43">
        <f>'BAR BB| Open rates'!N45*0.85</f>
        <v>100045</v>
      </c>
      <c r="O45" s="43">
        <f>'BAR BB| Open rates'!O45*0.85</f>
        <v>74545</v>
      </c>
      <c r="P45" s="43">
        <f>'BAR BB| Open rates'!P45*0.85</f>
        <v>66895</v>
      </c>
      <c r="Q45" s="43">
        <f>'BAR BB| Open rates'!Q45*0.85</f>
        <v>71145</v>
      </c>
      <c r="R45" s="43">
        <f>'BAR BB| Open rates'!R45*0.85</f>
        <v>68595</v>
      </c>
      <c r="S45" s="43">
        <f>'BAR BB| Open rates'!S45*0.85</f>
        <v>68595</v>
      </c>
      <c r="T45" s="43">
        <f>'BAR BB| Open rates'!T45*0.85</f>
        <v>71145</v>
      </c>
      <c r="U45" s="43">
        <f>'BAR BB| Open rates'!U45*0.85</f>
        <v>74545</v>
      </c>
      <c r="V45" s="43">
        <f>'BAR BB| Open rates'!V45*0.85</f>
        <v>74545</v>
      </c>
      <c r="W45" s="43">
        <f>'BAR BB| Open rates'!W45*0.85</f>
        <v>85425</v>
      </c>
      <c r="X45" s="43">
        <f>'BAR BB| Open rates'!X45*0.85</f>
        <v>85425</v>
      </c>
      <c r="Y45" s="43">
        <f>'BAR BB| Open rates'!Y45*0.85</f>
        <v>135660</v>
      </c>
      <c r="Z45" s="43">
        <f>'BAR BB| Open rates'!Z45*0.85</f>
        <v>135660</v>
      </c>
      <c r="AA45" s="43">
        <f>'BAR BB| Open rates'!AA45*0.85</f>
        <v>138465</v>
      </c>
      <c r="AB45" s="43">
        <f>'BAR BB| Open rates'!AB45*0.85</f>
        <v>135660</v>
      </c>
      <c r="AC45" s="43">
        <f>'BAR BB| Open rates'!AC45*0.85</f>
        <v>138465</v>
      </c>
      <c r="AD45" s="43">
        <f>'BAR BB| Open rates'!AD45*0.85</f>
        <v>133365</v>
      </c>
      <c r="AE45" s="43">
        <f>'BAR BB| Open rates'!AE45*0.85</f>
        <v>146370</v>
      </c>
      <c r="AF45" s="43">
        <f>'BAR BB| Open rates'!AF45*0.85</f>
        <v>146370</v>
      </c>
      <c r="AG45" s="43">
        <f>'BAR BB| Open rates'!AG45*0.85</f>
        <v>146370</v>
      </c>
      <c r="AH45" s="43">
        <f>'BAR BB| Open rates'!AH45*0.85</f>
        <v>121380</v>
      </c>
      <c r="AI45" s="43">
        <f>'BAR BB| Open rates'!AI45*0.85</f>
        <v>95880</v>
      </c>
      <c r="AJ45" s="43">
        <f>'BAR BB| Open rates'!AJ45*0.85</f>
        <v>101320</v>
      </c>
      <c r="AK45" s="43">
        <f>'BAR BB| Open rates'!AK45*0.85</f>
        <v>93330</v>
      </c>
      <c r="AL45" s="43">
        <f>'BAR BB| Open rates'!AL45*0.85</f>
        <v>91630</v>
      </c>
      <c r="AM45" s="43">
        <f>'BAR BB| Open rates'!AM45*0.85</f>
        <v>89930</v>
      </c>
      <c r="AN45" s="43">
        <f>'BAR BB| Open rates'!AN45*0.85</f>
        <v>91630</v>
      </c>
      <c r="AO45" s="43">
        <f>'BAR BB| Open rates'!AO45*0.85</f>
        <v>89930</v>
      </c>
      <c r="AP45" s="43">
        <f>'BAR BB| Open rates'!AP45*0.85</f>
        <v>79560</v>
      </c>
      <c r="AQ45" s="43">
        <f>'BAR BB| Open rates'!AQ45*0.85</f>
        <v>78115</v>
      </c>
      <c r="AR45" s="43">
        <f>'BAR BB| Open rates'!AR45*0.85</f>
        <v>76415</v>
      </c>
      <c r="AS45" s="43">
        <f>'BAR BB| Open rates'!AS45*0.85</f>
        <v>76415</v>
      </c>
      <c r="AT45" s="43">
        <f>'BAR BB| Open rates'!AT45*0.85</f>
        <v>75565</v>
      </c>
      <c r="AU45" s="43">
        <f>'BAR BB| Open rates'!AU45*0.85</f>
        <v>76415</v>
      </c>
      <c r="AV45" s="43">
        <f>'BAR BB| Open rates'!AV45*0.85</f>
        <v>75565</v>
      </c>
      <c r="AW45" s="43">
        <f>'BAR BB| Open rates'!AW45*0.85</f>
        <v>76415</v>
      </c>
      <c r="AX45" s="43"/>
      <c r="AY45" s="43"/>
      <c r="AZ45" s="43"/>
      <c r="BA45" s="43"/>
      <c r="BB45" s="43"/>
      <c r="BC45" s="43"/>
      <c r="BD45" s="43"/>
      <c r="BE45" s="43"/>
      <c r="BF45" s="43"/>
      <c r="BG45" s="43"/>
      <c r="BH45" s="43"/>
      <c r="BI45" s="43"/>
      <c r="BJ45" s="43"/>
      <c r="BK45" s="43"/>
      <c r="BL45" s="43"/>
      <c r="BM45" s="43"/>
      <c r="BN45" s="43"/>
      <c r="BO45" s="43"/>
      <c r="BP45" s="43"/>
      <c r="BQ45" s="43"/>
      <c r="BR45" s="43"/>
      <c r="BS45" s="43"/>
      <c r="BT45" s="43"/>
      <c r="BU45" s="43"/>
      <c r="BV45" s="43"/>
      <c r="BW45" s="43"/>
      <c r="BX45" s="43"/>
      <c r="BY45" s="43"/>
      <c r="BZ45" s="43"/>
      <c r="CA45" s="43"/>
      <c r="CB45" s="43"/>
      <c r="CC45" s="43"/>
      <c r="CD45" s="43"/>
      <c r="CE45" s="43"/>
      <c r="CF45" s="43"/>
      <c r="CG45" s="43"/>
      <c r="CH45" s="43"/>
      <c r="CI45" s="43"/>
      <c r="CJ45" s="43"/>
      <c r="CK45" s="43"/>
      <c r="CL45" s="43"/>
      <c r="CM45" s="43"/>
      <c r="CN45" s="43"/>
    </row>
    <row r="46" spans="1:92" s="32" customFormat="1" x14ac:dyDescent="0.2">
      <c r="A46" s="237">
        <v>6</v>
      </c>
      <c r="B46" s="43">
        <f>'BAR BB| Open rates'!B46*0.85</f>
        <v>67915</v>
      </c>
      <c r="C46" s="43">
        <f>'BAR BB| Open rates'!C46*0.85</f>
        <v>73015</v>
      </c>
      <c r="D46" s="43">
        <f>'BAR BB| Open rates'!D46*0.85</f>
        <v>69615</v>
      </c>
      <c r="E46" s="43">
        <f>'BAR BB| Open rates'!E46*0.85</f>
        <v>213180</v>
      </c>
      <c r="F46" s="43">
        <f>'BAR BB| Open rates'!F46*0.85</f>
        <v>244630</v>
      </c>
      <c r="G46" s="43">
        <f>'BAR BB| Open rates'!G46*0.85</f>
        <v>250580</v>
      </c>
      <c r="H46" s="43">
        <f>'BAR BB| Open rates'!H46*0.85</f>
        <v>259080</v>
      </c>
      <c r="I46" s="43">
        <f>'BAR BB| Open rates'!I46*0.85</f>
        <v>267665</v>
      </c>
      <c r="J46" s="43">
        <f>'BAR BB| Open rates'!J46*0.85</f>
        <v>267665</v>
      </c>
      <c r="K46" s="43">
        <f>'BAR BB| Open rates'!K46*0.85</f>
        <v>267665</v>
      </c>
      <c r="L46" s="43">
        <f>'BAR BB| Open rates'!L46*0.85</f>
        <v>260865</v>
      </c>
      <c r="M46" s="43">
        <f>'BAR BB| Open rates'!M46*0.85</f>
        <v>111095</v>
      </c>
      <c r="N46" s="43">
        <f>'BAR BB| Open rates'!N46*0.85</f>
        <v>102595</v>
      </c>
      <c r="O46" s="43">
        <f>'BAR BB| Open rates'!O46*0.85</f>
        <v>77095</v>
      </c>
      <c r="P46" s="43">
        <f>'BAR BB| Open rates'!P46*0.85</f>
        <v>69445</v>
      </c>
      <c r="Q46" s="43">
        <f>'BAR BB| Open rates'!Q46*0.85</f>
        <v>73695</v>
      </c>
      <c r="R46" s="43">
        <f>'BAR BB| Open rates'!R46*0.85</f>
        <v>71145</v>
      </c>
      <c r="S46" s="43">
        <f>'BAR BB| Open rates'!S46*0.85</f>
        <v>71145</v>
      </c>
      <c r="T46" s="43">
        <f>'BAR BB| Open rates'!T46*0.85</f>
        <v>73695</v>
      </c>
      <c r="U46" s="43">
        <f>'BAR BB| Open rates'!U46*0.85</f>
        <v>77095</v>
      </c>
      <c r="V46" s="43">
        <f>'BAR BB| Open rates'!V46*0.85</f>
        <v>77095</v>
      </c>
      <c r="W46" s="43">
        <f>'BAR BB| Open rates'!W46*0.85</f>
        <v>87975</v>
      </c>
      <c r="X46" s="43">
        <f>'BAR BB| Open rates'!X46*0.85</f>
        <v>87975</v>
      </c>
      <c r="Y46" s="43">
        <f>'BAR BB| Open rates'!Y46*0.85</f>
        <v>138210</v>
      </c>
      <c r="Z46" s="43">
        <f>'BAR BB| Open rates'!Z46*0.85</f>
        <v>138210</v>
      </c>
      <c r="AA46" s="43">
        <f>'BAR BB| Open rates'!AA46*0.85</f>
        <v>141015</v>
      </c>
      <c r="AB46" s="43">
        <f>'BAR BB| Open rates'!AB46*0.85</f>
        <v>138210</v>
      </c>
      <c r="AC46" s="43">
        <f>'BAR BB| Open rates'!AC46*0.85</f>
        <v>141015</v>
      </c>
      <c r="AD46" s="43">
        <f>'BAR BB| Open rates'!AD46*0.85</f>
        <v>135915</v>
      </c>
      <c r="AE46" s="43">
        <f>'BAR BB| Open rates'!AE46*0.85</f>
        <v>148920</v>
      </c>
      <c r="AF46" s="43">
        <f>'BAR BB| Open rates'!AF46*0.85</f>
        <v>148920</v>
      </c>
      <c r="AG46" s="43">
        <f>'BAR BB| Open rates'!AG46*0.85</f>
        <v>148920</v>
      </c>
      <c r="AH46" s="43">
        <f>'BAR BB| Open rates'!AH46*0.85</f>
        <v>123930</v>
      </c>
      <c r="AI46" s="43">
        <f>'BAR BB| Open rates'!AI46*0.85</f>
        <v>98430</v>
      </c>
      <c r="AJ46" s="43">
        <f>'BAR BB| Open rates'!AJ46*0.85</f>
        <v>103870</v>
      </c>
      <c r="AK46" s="43">
        <f>'BAR BB| Open rates'!AK46*0.85</f>
        <v>95880</v>
      </c>
      <c r="AL46" s="43">
        <f>'BAR BB| Open rates'!AL46*0.85</f>
        <v>94180</v>
      </c>
      <c r="AM46" s="43">
        <f>'BAR BB| Open rates'!AM46*0.85</f>
        <v>92480</v>
      </c>
      <c r="AN46" s="43">
        <f>'BAR BB| Open rates'!AN46*0.85</f>
        <v>94180</v>
      </c>
      <c r="AO46" s="43">
        <f>'BAR BB| Open rates'!AO46*0.85</f>
        <v>92480</v>
      </c>
      <c r="AP46" s="43">
        <f>'BAR BB| Open rates'!AP46*0.85</f>
        <v>82110</v>
      </c>
      <c r="AQ46" s="43">
        <f>'BAR BB| Open rates'!AQ46*0.85</f>
        <v>80665</v>
      </c>
      <c r="AR46" s="43">
        <f>'BAR BB| Open rates'!AR46*0.85</f>
        <v>78965</v>
      </c>
      <c r="AS46" s="43">
        <f>'BAR BB| Open rates'!AS46*0.85</f>
        <v>78965</v>
      </c>
      <c r="AT46" s="43">
        <f>'BAR BB| Open rates'!AT46*0.85</f>
        <v>78115</v>
      </c>
      <c r="AU46" s="43">
        <f>'BAR BB| Open rates'!AU46*0.85</f>
        <v>78965</v>
      </c>
      <c r="AV46" s="43">
        <f>'BAR BB| Open rates'!AV46*0.85</f>
        <v>78115</v>
      </c>
      <c r="AW46" s="43">
        <f>'BAR BB| Open rates'!AW46*0.85</f>
        <v>78965</v>
      </c>
      <c r="AX46" s="43"/>
      <c r="AY46" s="43"/>
      <c r="AZ46" s="43"/>
      <c r="BA46" s="43"/>
      <c r="BB46" s="43"/>
      <c r="BC46" s="43"/>
      <c r="BD46" s="43"/>
      <c r="BE46" s="43"/>
      <c r="BF46" s="43"/>
      <c r="BG46" s="43"/>
      <c r="BH46" s="43"/>
      <c r="BI46" s="43"/>
      <c r="BJ46" s="43"/>
      <c r="BK46" s="43"/>
      <c r="BL46" s="43"/>
      <c r="BM46" s="43"/>
      <c r="BN46" s="43"/>
      <c r="BO46" s="43"/>
      <c r="BP46" s="43"/>
      <c r="BQ46" s="43"/>
      <c r="BR46" s="43"/>
      <c r="BS46" s="43"/>
      <c r="BT46" s="43"/>
      <c r="BU46" s="43"/>
      <c r="BV46" s="43"/>
      <c r="BW46" s="43"/>
      <c r="BX46" s="43"/>
      <c r="BY46" s="43"/>
      <c r="BZ46" s="43"/>
      <c r="CA46" s="43"/>
      <c r="CB46" s="43"/>
      <c r="CC46" s="43"/>
      <c r="CD46" s="43"/>
      <c r="CE46" s="43"/>
      <c r="CF46" s="43"/>
      <c r="CG46" s="43"/>
      <c r="CH46" s="43"/>
      <c r="CI46" s="43"/>
      <c r="CJ46" s="43"/>
      <c r="CK46" s="43"/>
      <c r="CL46" s="43"/>
      <c r="CM46" s="43"/>
      <c r="CN46" s="43"/>
    </row>
    <row r="47" spans="1:92" s="32" customFormat="1" x14ac:dyDescent="0.2">
      <c r="A47" s="237">
        <v>7</v>
      </c>
      <c r="B47" s="43">
        <f>'BAR BB| Open rates'!B47*0.85</f>
        <v>70040</v>
      </c>
      <c r="C47" s="43">
        <f>'BAR BB| Open rates'!C47*0.85</f>
        <v>75140</v>
      </c>
      <c r="D47" s="43">
        <f>'BAR BB| Open rates'!D47*0.85</f>
        <v>71740</v>
      </c>
      <c r="E47" s="43">
        <f>'BAR BB| Open rates'!E47*0.85</f>
        <v>215730</v>
      </c>
      <c r="F47" s="43">
        <f>'BAR BB| Open rates'!F47*0.85</f>
        <v>247180</v>
      </c>
      <c r="G47" s="43">
        <f>'BAR BB| Open rates'!G47*0.85</f>
        <v>253130</v>
      </c>
      <c r="H47" s="43">
        <f>'BAR BB| Open rates'!H47*0.85</f>
        <v>261630</v>
      </c>
      <c r="I47" s="43">
        <f>'BAR BB| Open rates'!I47*0.85</f>
        <v>270215</v>
      </c>
      <c r="J47" s="43">
        <f>'BAR BB| Open rates'!J47*0.85</f>
        <v>270215</v>
      </c>
      <c r="K47" s="43">
        <f>'BAR BB| Open rates'!K47*0.85</f>
        <v>270215</v>
      </c>
      <c r="L47" s="43">
        <f>'BAR BB| Open rates'!L47*0.85</f>
        <v>263415</v>
      </c>
      <c r="M47" s="43">
        <f>'BAR BB| Open rates'!M47*0.85</f>
        <v>113645</v>
      </c>
      <c r="N47" s="43">
        <f>'BAR BB| Open rates'!N47*0.85</f>
        <v>105145</v>
      </c>
      <c r="O47" s="43">
        <f>'BAR BB| Open rates'!O47*0.85</f>
        <v>79645</v>
      </c>
      <c r="P47" s="43">
        <f>'BAR BB| Open rates'!P47*0.85</f>
        <v>71995</v>
      </c>
      <c r="Q47" s="43">
        <f>'BAR BB| Open rates'!Q47*0.85</f>
        <v>76245</v>
      </c>
      <c r="R47" s="43">
        <f>'BAR BB| Open rates'!R47*0.85</f>
        <v>73695</v>
      </c>
      <c r="S47" s="43">
        <f>'BAR BB| Open rates'!S47*0.85</f>
        <v>73695</v>
      </c>
      <c r="T47" s="43">
        <f>'BAR BB| Open rates'!T47*0.85</f>
        <v>76245</v>
      </c>
      <c r="U47" s="43">
        <f>'BAR BB| Open rates'!U47*0.85</f>
        <v>79645</v>
      </c>
      <c r="V47" s="43">
        <f>'BAR BB| Open rates'!V47*0.85</f>
        <v>79645</v>
      </c>
      <c r="W47" s="43">
        <f>'BAR BB| Open rates'!W47*0.85</f>
        <v>90525</v>
      </c>
      <c r="X47" s="43">
        <f>'BAR BB| Open rates'!X47*0.85</f>
        <v>90525</v>
      </c>
      <c r="Y47" s="43">
        <f>'BAR BB| Open rates'!Y47*0.85</f>
        <v>140760</v>
      </c>
      <c r="Z47" s="43">
        <f>'BAR BB| Open rates'!Z47*0.85</f>
        <v>140760</v>
      </c>
      <c r="AA47" s="43">
        <f>'BAR BB| Open rates'!AA47*0.85</f>
        <v>143565</v>
      </c>
      <c r="AB47" s="43">
        <f>'BAR BB| Open rates'!AB47*0.85</f>
        <v>140760</v>
      </c>
      <c r="AC47" s="43">
        <f>'BAR BB| Open rates'!AC47*0.85</f>
        <v>143565</v>
      </c>
      <c r="AD47" s="43">
        <f>'BAR BB| Open rates'!AD47*0.85</f>
        <v>138465</v>
      </c>
      <c r="AE47" s="43">
        <f>'BAR BB| Open rates'!AE47*0.85</f>
        <v>151470</v>
      </c>
      <c r="AF47" s="43">
        <f>'BAR BB| Open rates'!AF47*0.85</f>
        <v>151470</v>
      </c>
      <c r="AG47" s="43">
        <f>'BAR BB| Open rates'!AG47*0.85</f>
        <v>151470</v>
      </c>
      <c r="AH47" s="43">
        <f>'BAR BB| Open rates'!AH47*0.85</f>
        <v>126480</v>
      </c>
      <c r="AI47" s="43">
        <f>'BAR BB| Open rates'!AI47*0.85</f>
        <v>100980</v>
      </c>
      <c r="AJ47" s="43">
        <f>'BAR BB| Open rates'!AJ47*0.85</f>
        <v>106420</v>
      </c>
      <c r="AK47" s="43">
        <f>'BAR BB| Open rates'!AK47*0.85</f>
        <v>98430</v>
      </c>
      <c r="AL47" s="43">
        <f>'BAR BB| Open rates'!AL47*0.85</f>
        <v>96730</v>
      </c>
      <c r="AM47" s="43">
        <f>'BAR BB| Open rates'!AM47*0.85</f>
        <v>95030</v>
      </c>
      <c r="AN47" s="43">
        <f>'BAR BB| Open rates'!AN47*0.85</f>
        <v>96730</v>
      </c>
      <c r="AO47" s="43">
        <f>'BAR BB| Open rates'!AO47*0.85</f>
        <v>95030</v>
      </c>
      <c r="AP47" s="43">
        <f>'BAR BB| Open rates'!AP47*0.85</f>
        <v>84660</v>
      </c>
      <c r="AQ47" s="43">
        <f>'BAR BB| Open rates'!AQ47*0.85</f>
        <v>83215</v>
      </c>
      <c r="AR47" s="43">
        <f>'BAR BB| Open rates'!AR47*0.85</f>
        <v>81515</v>
      </c>
      <c r="AS47" s="43">
        <f>'BAR BB| Open rates'!AS47*0.85</f>
        <v>81515</v>
      </c>
      <c r="AT47" s="43">
        <f>'BAR BB| Open rates'!AT47*0.85</f>
        <v>80665</v>
      </c>
      <c r="AU47" s="43">
        <f>'BAR BB| Open rates'!AU47*0.85</f>
        <v>81515</v>
      </c>
      <c r="AV47" s="43">
        <f>'BAR BB| Open rates'!AV47*0.85</f>
        <v>80665</v>
      </c>
      <c r="AW47" s="43">
        <f>'BAR BB| Open rates'!AW47*0.85</f>
        <v>81515</v>
      </c>
      <c r="AX47" s="43"/>
      <c r="AY47" s="43"/>
      <c r="AZ47" s="43"/>
      <c r="BA47" s="43"/>
      <c r="BB47" s="43"/>
      <c r="BC47" s="43"/>
      <c r="BD47" s="43"/>
      <c r="BE47" s="43"/>
      <c r="BF47" s="43"/>
      <c r="BG47" s="43"/>
      <c r="BH47" s="43"/>
      <c r="BI47" s="43"/>
      <c r="BJ47" s="43"/>
      <c r="BK47" s="43"/>
      <c r="BL47" s="43"/>
      <c r="BM47" s="43"/>
      <c r="BN47" s="43"/>
      <c r="BO47" s="43"/>
      <c r="BP47" s="43"/>
      <c r="BQ47" s="43"/>
      <c r="BR47" s="43"/>
      <c r="BS47" s="43"/>
      <c r="BT47" s="43"/>
      <c r="BU47" s="43"/>
      <c r="BV47" s="43"/>
      <c r="BW47" s="43"/>
      <c r="BX47" s="43"/>
      <c r="BY47" s="43"/>
      <c r="BZ47" s="43"/>
      <c r="CA47" s="43"/>
      <c r="CB47" s="43"/>
      <c r="CC47" s="43"/>
      <c r="CD47" s="43"/>
      <c r="CE47" s="43"/>
      <c r="CF47" s="43"/>
      <c r="CG47" s="43"/>
      <c r="CH47" s="43"/>
      <c r="CI47" s="43"/>
      <c r="CJ47" s="43"/>
      <c r="CK47" s="43"/>
      <c r="CL47" s="43"/>
      <c r="CM47" s="43"/>
      <c r="CN47" s="43"/>
    </row>
    <row r="48" spans="1:92" s="32" customFormat="1" x14ac:dyDescent="0.2">
      <c r="A48" s="237">
        <v>8</v>
      </c>
      <c r="B48" s="43">
        <f>'BAR BB| Open rates'!B48*0.85</f>
        <v>72165</v>
      </c>
      <c r="C48" s="43">
        <f>'BAR BB| Open rates'!C48*0.85</f>
        <v>77265</v>
      </c>
      <c r="D48" s="43">
        <f>'BAR BB| Open rates'!D48*0.85</f>
        <v>73865</v>
      </c>
      <c r="E48" s="43">
        <f>'BAR BB| Open rates'!E48*0.85</f>
        <v>218280</v>
      </c>
      <c r="F48" s="43">
        <f>'BAR BB| Open rates'!F48*0.85</f>
        <v>249730</v>
      </c>
      <c r="G48" s="43">
        <f>'BAR BB| Open rates'!G48*0.85</f>
        <v>255680</v>
      </c>
      <c r="H48" s="43">
        <f>'BAR BB| Open rates'!H48*0.85</f>
        <v>264180</v>
      </c>
      <c r="I48" s="43">
        <f>'BAR BB| Open rates'!I48*0.85</f>
        <v>272765</v>
      </c>
      <c r="J48" s="43">
        <f>'BAR BB| Open rates'!J48*0.85</f>
        <v>272765</v>
      </c>
      <c r="K48" s="43">
        <f>'BAR BB| Open rates'!K48*0.85</f>
        <v>272765</v>
      </c>
      <c r="L48" s="43">
        <f>'BAR BB| Open rates'!L48*0.85</f>
        <v>265965</v>
      </c>
      <c r="M48" s="43">
        <f>'BAR BB| Open rates'!M48*0.85</f>
        <v>116195</v>
      </c>
      <c r="N48" s="43">
        <f>'BAR BB| Open rates'!N48*0.85</f>
        <v>107695</v>
      </c>
      <c r="O48" s="43">
        <f>'BAR BB| Open rates'!O48*0.85</f>
        <v>82195</v>
      </c>
      <c r="P48" s="43">
        <f>'BAR BB| Open rates'!P48*0.85</f>
        <v>74545</v>
      </c>
      <c r="Q48" s="43">
        <f>'BAR BB| Open rates'!Q48*0.85</f>
        <v>78795</v>
      </c>
      <c r="R48" s="43">
        <f>'BAR BB| Open rates'!R48*0.85</f>
        <v>76245</v>
      </c>
      <c r="S48" s="43">
        <f>'BAR BB| Open rates'!S48*0.85</f>
        <v>76245</v>
      </c>
      <c r="T48" s="43">
        <f>'BAR BB| Open rates'!T48*0.85</f>
        <v>78795</v>
      </c>
      <c r="U48" s="43">
        <f>'BAR BB| Open rates'!U48*0.85</f>
        <v>82195</v>
      </c>
      <c r="V48" s="43">
        <f>'BAR BB| Open rates'!V48*0.85</f>
        <v>82195</v>
      </c>
      <c r="W48" s="43">
        <f>'BAR BB| Open rates'!W48*0.85</f>
        <v>93075</v>
      </c>
      <c r="X48" s="43">
        <f>'BAR BB| Open rates'!X48*0.85</f>
        <v>93075</v>
      </c>
      <c r="Y48" s="43">
        <f>'BAR BB| Open rates'!Y48*0.85</f>
        <v>143310</v>
      </c>
      <c r="Z48" s="43">
        <f>'BAR BB| Open rates'!Z48*0.85</f>
        <v>143310</v>
      </c>
      <c r="AA48" s="43">
        <f>'BAR BB| Open rates'!AA48*0.85</f>
        <v>146115</v>
      </c>
      <c r="AB48" s="43">
        <f>'BAR BB| Open rates'!AB48*0.85</f>
        <v>143310</v>
      </c>
      <c r="AC48" s="43">
        <f>'BAR BB| Open rates'!AC48*0.85</f>
        <v>146115</v>
      </c>
      <c r="AD48" s="43">
        <f>'BAR BB| Open rates'!AD48*0.85</f>
        <v>141015</v>
      </c>
      <c r="AE48" s="43">
        <f>'BAR BB| Open rates'!AE48*0.85</f>
        <v>154020</v>
      </c>
      <c r="AF48" s="43">
        <f>'BAR BB| Open rates'!AF48*0.85</f>
        <v>154020</v>
      </c>
      <c r="AG48" s="43">
        <f>'BAR BB| Open rates'!AG48*0.85</f>
        <v>154020</v>
      </c>
      <c r="AH48" s="43">
        <f>'BAR BB| Open rates'!AH48*0.85</f>
        <v>129030</v>
      </c>
      <c r="AI48" s="43">
        <f>'BAR BB| Open rates'!AI48*0.85</f>
        <v>103530</v>
      </c>
      <c r="AJ48" s="43">
        <f>'BAR BB| Open rates'!AJ48*0.85</f>
        <v>108970</v>
      </c>
      <c r="AK48" s="43">
        <f>'BAR BB| Open rates'!AK48*0.85</f>
        <v>100980</v>
      </c>
      <c r="AL48" s="43">
        <f>'BAR BB| Open rates'!AL48*0.85</f>
        <v>99280</v>
      </c>
      <c r="AM48" s="43">
        <f>'BAR BB| Open rates'!AM48*0.85</f>
        <v>97580</v>
      </c>
      <c r="AN48" s="43">
        <f>'BAR BB| Open rates'!AN48*0.85</f>
        <v>99280</v>
      </c>
      <c r="AO48" s="43">
        <f>'BAR BB| Open rates'!AO48*0.85</f>
        <v>97580</v>
      </c>
      <c r="AP48" s="43">
        <f>'BAR BB| Open rates'!AP48*0.85</f>
        <v>87210</v>
      </c>
      <c r="AQ48" s="43">
        <f>'BAR BB| Open rates'!AQ48*0.85</f>
        <v>85765</v>
      </c>
      <c r="AR48" s="43">
        <f>'BAR BB| Open rates'!AR48*0.85</f>
        <v>84065</v>
      </c>
      <c r="AS48" s="43">
        <f>'BAR BB| Open rates'!AS48*0.85</f>
        <v>84065</v>
      </c>
      <c r="AT48" s="43">
        <f>'BAR BB| Open rates'!AT48*0.85</f>
        <v>83215</v>
      </c>
      <c r="AU48" s="43">
        <f>'BAR BB| Open rates'!AU48*0.85</f>
        <v>84065</v>
      </c>
      <c r="AV48" s="43">
        <f>'BAR BB| Open rates'!AV48*0.85</f>
        <v>83215</v>
      </c>
      <c r="AW48" s="43">
        <f>'BAR BB| Open rates'!AW48*0.85</f>
        <v>84065</v>
      </c>
      <c r="AX48" s="43"/>
      <c r="AY48" s="43"/>
      <c r="AZ48" s="43"/>
      <c r="BA48" s="43"/>
      <c r="BB48" s="43"/>
      <c r="BC48" s="43"/>
      <c r="BD48" s="43"/>
      <c r="BE48" s="43"/>
      <c r="BF48" s="43"/>
      <c r="BG48" s="43"/>
      <c r="BH48" s="43"/>
      <c r="BI48" s="43"/>
      <c r="BJ48" s="43"/>
      <c r="BK48" s="43"/>
      <c r="BL48" s="43"/>
      <c r="BM48" s="43"/>
      <c r="BN48" s="43"/>
      <c r="BO48" s="43"/>
      <c r="BP48" s="43"/>
      <c r="BQ48" s="43"/>
      <c r="BR48" s="43"/>
      <c r="BS48" s="43"/>
      <c r="BT48" s="43"/>
      <c r="BU48" s="43"/>
      <c r="BV48" s="43"/>
      <c r="BW48" s="43"/>
      <c r="BX48" s="43"/>
      <c r="BY48" s="43"/>
      <c r="BZ48" s="43"/>
      <c r="CA48" s="43"/>
      <c r="CB48" s="43"/>
      <c r="CC48" s="43"/>
      <c r="CD48" s="43"/>
      <c r="CE48" s="43"/>
      <c r="CF48" s="43"/>
      <c r="CG48" s="43"/>
      <c r="CH48" s="43"/>
      <c r="CI48" s="43"/>
      <c r="CJ48" s="43"/>
      <c r="CK48" s="43"/>
      <c r="CL48" s="43"/>
      <c r="CM48" s="43"/>
      <c r="CN48" s="43"/>
    </row>
    <row r="49" spans="1:92" s="32" customFormat="1" x14ac:dyDescent="0.2">
      <c r="A49" s="236" t="s">
        <v>72</v>
      </c>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43"/>
      <c r="BG49" s="43"/>
      <c r="BH49" s="43"/>
      <c r="BI49" s="43"/>
      <c r="BJ49" s="43"/>
      <c r="BK49" s="43"/>
      <c r="BL49" s="43"/>
      <c r="BM49" s="43"/>
      <c r="BN49" s="43"/>
      <c r="BO49" s="43"/>
      <c r="BP49" s="43"/>
      <c r="BQ49" s="43"/>
      <c r="BR49" s="43"/>
      <c r="BS49" s="43"/>
      <c r="BT49" s="43"/>
      <c r="BU49" s="43"/>
      <c r="BV49" s="43"/>
      <c r="BW49" s="43"/>
      <c r="BX49" s="43"/>
      <c r="BY49" s="43"/>
      <c r="BZ49" s="43"/>
      <c r="CA49" s="43"/>
      <c r="CB49" s="43"/>
      <c r="CC49" s="43"/>
      <c r="CD49" s="43"/>
      <c r="CE49" s="43"/>
      <c r="CF49" s="43"/>
      <c r="CG49" s="43"/>
      <c r="CH49" s="43"/>
      <c r="CI49" s="43"/>
      <c r="CJ49" s="43"/>
      <c r="CK49" s="43"/>
      <c r="CL49" s="43"/>
      <c r="CM49" s="43"/>
      <c r="CN49" s="43"/>
    </row>
    <row r="50" spans="1:92" s="32" customFormat="1" x14ac:dyDescent="0.2">
      <c r="A50" s="237">
        <v>1</v>
      </c>
      <c r="B50" s="43">
        <f>'BAR BB| Open rates'!B50*0.85</f>
        <v>80750</v>
      </c>
      <c r="C50" s="43">
        <f>'BAR BB| Open rates'!C50*0.85</f>
        <v>80750</v>
      </c>
      <c r="D50" s="43">
        <f>'BAR BB| Open rates'!D50*0.85</f>
        <v>80750</v>
      </c>
      <c r="E50" s="43">
        <f>'BAR BB| Open rates'!E50*0.85</f>
        <v>297500</v>
      </c>
      <c r="F50" s="43">
        <f>'BAR BB| Open rates'!F50*0.85</f>
        <v>297500</v>
      </c>
      <c r="G50" s="43">
        <f>'BAR BB| Open rates'!G50*0.85</f>
        <v>297500</v>
      </c>
      <c r="H50" s="43">
        <f>'BAR BB| Open rates'!H50*0.85</f>
        <v>297500</v>
      </c>
      <c r="I50" s="43">
        <f>'BAR BB| Open rates'!I50*0.85</f>
        <v>297500</v>
      </c>
      <c r="J50" s="43">
        <f>'BAR BB| Open rates'!J50*0.85</f>
        <v>297500</v>
      </c>
      <c r="K50" s="43">
        <f>'BAR BB| Open rates'!K50*0.85</f>
        <v>297500</v>
      </c>
      <c r="L50" s="43">
        <f>'BAR BB| Open rates'!L50*0.85</f>
        <v>297500</v>
      </c>
      <c r="M50" s="43">
        <f>'BAR BB| Open rates'!M50*0.85</f>
        <v>97750</v>
      </c>
      <c r="N50" s="43">
        <f>'BAR BB| Open rates'!N50*0.85</f>
        <v>97750</v>
      </c>
      <c r="O50" s="43">
        <f>'BAR BB| Open rates'!O50*0.85</f>
        <v>97750</v>
      </c>
      <c r="P50" s="43">
        <f>'BAR BB| Open rates'!P50*0.85</f>
        <v>97750</v>
      </c>
      <c r="Q50" s="43">
        <f>'BAR BB| Open rates'!Q50*0.85</f>
        <v>97750</v>
      </c>
      <c r="R50" s="43">
        <f>'BAR BB| Open rates'!R50*0.85</f>
        <v>97750</v>
      </c>
      <c r="S50" s="43">
        <f>'BAR BB| Open rates'!S50*0.85</f>
        <v>97750</v>
      </c>
      <c r="T50" s="43">
        <f>'BAR BB| Open rates'!T50*0.85</f>
        <v>97750</v>
      </c>
      <c r="U50" s="43">
        <f>'BAR BB| Open rates'!U50*0.85</f>
        <v>97750</v>
      </c>
      <c r="V50" s="43">
        <f>'BAR BB| Open rates'!V50*0.85</f>
        <v>97750</v>
      </c>
      <c r="W50" s="43">
        <f>'BAR BB| Open rates'!W50*0.85</f>
        <v>97750</v>
      </c>
      <c r="X50" s="43">
        <f>'BAR BB| Open rates'!X50*0.85</f>
        <v>97750</v>
      </c>
      <c r="Y50" s="43">
        <f>'BAR BB| Open rates'!Y50*0.85</f>
        <v>195500</v>
      </c>
      <c r="Z50" s="43">
        <f>'BAR BB| Open rates'!Z50*0.85</f>
        <v>195500</v>
      </c>
      <c r="AA50" s="43">
        <f>'BAR BB| Open rates'!AA50*0.85</f>
        <v>195500</v>
      </c>
      <c r="AB50" s="43">
        <f>'BAR BB| Open rates'!AB50*0.85</f>
        <v>195500</v>
      </c>
      <c r="AC50" s="43">
        <f>'BAR BB| Open rates'!AC50*0.85</f>
        <v>195500</v>
      </c>
      <c r="AD50" s="43">
        <f>'BAR BB| Open rates'!AD50*0.85</f>
        <v>195500</v>
      </c>
      <c r="AE50" s="43">
        <f>'BAR BB| Open rates'!AE50*0.85</f>
        <v>195500</v>
      </c>
      <c r="AF50" s="43">
        <f>'BAR BB| Open rates'!AF50*0.85</f>
        <v>195500</v>
      </c>
      <c r="AG50" s="43">
        <f>'BAR BB| Open rates'!AG50*0.85</f>
        <v>195500</v>
      </c>
      <c r="AH50" s="43">
        <f>'BAR BB| Open rates'!AH50*0.85</f>
        <v>195500</v>
      </c>
      <c r="AI50" s="43">
        <f>'BAR BB| Open rates'!AI50*0.85</f>
        <v>97750</v>
      </c>
      <c r="AJ50" s="43">
        <f>'BAR BB| Open rates'!AJ50*0.85</f>
        <v>97750</v>
      </c>
      <c r="AK50" s="43">
        <f>'BAR BB| Open rates'!AK50*0.85</f>
        <v>97750</v>
      </c>
      <c r="AL50" s="43">
        <f>'BAR BB| Open rates'!AL50*0.85</f>
        <v>97750.849999999991</v>
      </c>
      <c r="AM50" s="43">
        <f>'BAR BB| Open rates'!AM50*0.85</f>
        <v>97750</v>
      </c>
      <c r="AN50" s="43">
        <f>'BAR BB| Open rates'!AN50*0.85</f>
        <v>97750</v>
      </c>
      <c r="AO50" s="43">
        <f>'BAR BB| Open rates'!AO50*0.85</f>
        <v>97750</v>
      </c>
      <c r="AP50" s="43">
        <f>'BAR BB| Open rates'!AP50*0.85</f>
        <v>76500</v>
      </c>
      <c r="AQ50" s="43">
        <f>'BAR BB| Open rates'!AQ50*0.85</f>
        <v>76500</v>
      </c>
      <c r="AR50" s="43">
        <f>'BAR BB| Open rates'!AR50*0.85</f>
        <v>76500</v>
      </c>
      <c r="AS50" s="43">
        <f>'BAR BB| Open rates'!AS50*0.85</f>
        <v>76500</v>
      </c>
      <c r="AT50" s="43">
        <f>'BAR BB| Open rates'!AT50*0.85</f>
        <v>76500</v>
      </c>
      <c r="AU50" s="43">
        <f>'BAR BB| Open rates'!AU50*0.85</f>
        <v>76500</v>
      </c>
      <c r="AV50" s="43">
        <f>'BAR BB| Open rates'!AV50*0.85</f>
        <v>76500</v>
      </c>
      <c r="AW50" s="43">
        <f>'BAR BB| Open rates'!AW50*0.85</f>
        <v>76500</v>
      </c>
      <c r="AX50" s="43"/>
      <c r="AY50" s="43"/>
      <c r="AZ50" s="43"/>
      <c r="BA50" s="43"/>
      <c r="BB50" s="43"/>
      <c r="BC50" s="43"/>
      <c r="BD50" s="43"/>
      <c r="BE50" s="43"/>
      <c r="BF50" s="43"/>
      <c r="BG50" s="43"/>
      <c r="BH50" s="43"/>
      <c r="BI50" s="43"/>
      <c r="BJ50" s="43"/>
      <c r="BK50" s="43"/>
      <c r="BL50" s="43"/>
      <c r="BM50" s="43"/>
      <c r="BN50" s="43"/>
      <c r="BO50" s="43"/>
      <c r="BP50" s="43"/>
      <c r="BQ50" s="43"/>
      <c r="BR50" s="43"/>
      <c r="BS50" s="43"/>
      <c r="BT50" s="43"/>
      <c r="BU50" s="43"/>
      <c r="BV50" s="43"/>
      <c r="BW50" s="43"/>
      <c r="BX50" s="43"/>
      <c r="BY50" s="43"/>
      <c r="BZ50" s="43"/>
      <c r="CA50" s="43"/>
      <c r="CB50" s="43"/>
      <c r="CC50" s="43"/>
      <c r="CD50" s="43"/>
      <c r="CE50" s="43"/>
      <c r="CF50" s="43"/>
      <c r="CG50" s="43"/>
      <c r="CH50" s="43"/>
      <c r="CI50" s="43"/>
      <c r="CJ50" s="43"/>
      <c r="CK50" s="43"/>
      <c r="CL50" s="43"/>
      <c r="CM50" s="43"/>
      <c r="CN50" s="43"/>
    </row>
    <row r="51" spans="1:92" s="32" customFormat="1" x14ac:dyDescent="0.2">
      <c r="A51" s="237">
        <v>2</v>
      </c>
      <c r="B51" s="43">
        <f>'BAR BB| Open rates'!B51*0.85</f>
        <v>82875</v>
      </c>
      <c r="C51" s="43">
        <f>'BAR BB| Open rates'!C51*0.85</f>
        <v>82875</v>
      </c>
      <c r="D51" s="43">
        <f>'BAR BB| Open rates'!D51*0.85</f>
        <v>82875</v>
      </c>
      <c r="E51" s="43">
        <f>'BAR BB| Open rates'!E51*0.85</f>
        <v>300050</v>
      </c>
      <c r="F51" s="43">
        <f>'BAR BB| Open rates'!F51*0.85</f>
        <v>300050</v>
      </c>
      <c r="G51" s="43">
        <f>'BAR BB| Open rates'!G51*0.85</f>
        <v>300050</v>
      </c>
      <c r="H51" s="43">
        <f>'BAR BB| Open rates'!H51*0.85</f>
        <v>300050</v>
      </c>
      <c r="I51" s="43">
        <f>'BAR BB| Open rates'!I51*0.85</f>
        <v>300050</v>
      </c>
      <c r="J51" s="43">
        <f>'BAR BB| Open rates'!J51*0.85</f>
        <v>300050</v>
      </c>
      <c r="K51" s="43">
        <f>'BAR BB| Open rates'!K51*0.85</f>
        <v>300050</v>
      </c>
      <c r="L51" s="43">
        <f>'BAR BB| Open rates'!L51*0.85</f>
        <v>300050</v>
      </c>
      <c r="M51" s="43">
        <f>'BAR BB| Open rates'!M51*0.85</f>
        <v>100300</v>
      </c>
      <c r="N51" s="43">
        <f>'BAR BB| Open rates'!N51*0.85</f>
        <v>100300</v>
      </c>
      <c r="O51" s="43">
        <f>'BAR BB| Open rates'!O51*0.85</f>
        <v>100300</v>
      </c>
      <c r="P51" s="43">
        <f>'BAR BB| Open rates'!P51*0.85</f>
        <v>100300</v>
      </c>
      <c r="Q51" s="43">
        <f>'BAR BB| Open rates'!Q51*0.85</f>
        <v>100300</v>
      </c>
      <c r="R51" s="43">
        <f>'BAR BB| Open rates'!R51*0.85</f>
        <v>100300</v>
      </c>
      <c r="S51" s="43">
        <f>'BAR BB| Open rates'!S51*0.85</f>
        <v>100300</v>
      </c>
      <c r="T51" s="43">
        <f>'BAR BB| Open rates'!T51*0.85</f>
        <v>100300</v>
      </c>
      <c r="U51" s="43">
        <f>'BAR BB| Open rates'!U51*0.85</f>
        <v>100300</v>
      </c>
      <c r="V51" s="43">
        <f>'BAR BB| Open rates'!V51*0.85</f>
        <v>100300</v>
      </c>
      <c r="W51" s="43">
        <f>'BAR BB| Open rates'!W51*0.85</f>
        <v>100300</v>
      </c>
      <c r="X51" s="43">
        <f>'BAR BB| Open rates'!X51*0.85</f>
        <v>100300</v>
      </c>
      <c r="Y51" s="43">
        <f>'BAR BB| Open rates'!Y51*0.85</f>
        <v>198050</v>
      </c>
      <c r="Z51" s="43">
        <f>'BAR BB| Open rates'!Z51*0.85</f>
        <v>198050</v>
      </c>
      <c r="AA51" s="43">
        <f>'BAR BB| Open rates'!AA51*0.85</f>
        <v>198050</v>
      </c>
      <c r="AB51" s="43">
        <f>'BAR BB| Open rates'!AB51*0.85</f>
        <v>198050</v>
      </c>
      <c r="AC51" s="43">
        <f>'BAR BB| Open rates'!AC51*0.85</f>
        <v>198050</v>
      </c>
      <c r="AD51" s="43">
        <f>'BAR BB| Open rates'!AD51*0.85</f>
        <v>198050</v>
      </c>
      <c r="AE51" s="43">
        <f>'BAR BB| Open rates'!AE51*0.85</f>
        <v>198050</v>
      </c>
      <c r="AF51" s="43">
        <f>'BAR BB| Open rates'!AF51*0.85</f>
        <v>198050</v>
      </c>
      <c r="AG51" s="43">
        <f>'BAR BB| Open rates'!AG51*0.85</f>
        <v>198050</v>
      </c>
      <c r="AH51" s="43">
        <f>'BAR BB| Open rates'!AH51*0.85</f>
        <v>198050</v>
      </c>
      <c r="AI51" s="43">
        <f>'BAR BB| Open rates'!AI51*0.85</f>
        <v>100300</v>
      </c>
      <c r="AJ51" s="43">
        <f>'BAR BB| Open rates'!AJ51*0.85</f>
        <v>100300</v>
      </c>
      <c r="AK51" s="43">
        <f>'BAR BB| Open rates'!AK51*0.85</f>
        <v>100300</v>
      </c>
      <c r="AL51" s="43">
        <f>'BAR BB| Open rates'!AL51*0.85</f>
        <v>100300.84999999999</v>
      </c>
      <c r="AM51" s="43">
        <f>'BAR BB| Open rates'!AM51*0.85</f>
        <v>100300</v>
      </c>
      <c r="AN51" s="43">
        <f>'BAR BB| Open rates'!AN51*0.85</f>
        <v>100300</v>
      </c>
      <c r="AO51" s="43">
        <f>'BAR BB| Open rates'!AO51*0.85</f>
        <v>100300</v>
      </c>
      <c r="AP51" s="43">
        <f>'BAR BB| Open rates'!AP51*0.85</f>
        <v>79050</v>
      </c>
      <c r="AQ51" s="43">
        <f>'BAR BB| Open rates'!AQ51*0.85</f>
        <v>79050</v>
      </c>
      <c r="AR51" s="43">
        <f>'BAR BB| Open rates'!AR51*0.85</f>
        <v>79050</v>
      </c>
      <c r="AS51" s="43">
        <f>'BAR BB| Open rates'!AS51*0.85</f>
        <v>79050</v>
      </c>
      <c r="AT51" s="43">
        <f>'BAR BB| Open rates'!AT51*0.85</f>
        <v>79050</v>
      </c>
      <c r="AU51" s="43">
        <f>'BAR BB| Open rates'!AU51*0.85</f>
        <v>79050</v>
      </c>
      <c r="AV51" s="43">
        <f>'BAR BB| Open rates'!AV51*0.85</f>
        <v>79050</v>
      </c>
      <c r="AW51" s="43">
        <f>'BAR BB| Open rates'!AW51*0.85</f>
        <v>79050</v>
      </c>
      <c r="AX51" s="43"/>
      <c r="AY51" s="43"/>
      <c r="AZ51" s="43"/>
      <c r="BA51" s="43"/>
      <c r="BB51" s="43"/>
      <c r="BC51" s="43"/>
      <c r="BD51" s="43"/>
      <c r="BE51" s="43"/>
      <c r="BF51" s="43"/>
      <c r="BG51" s="43"/>
      <c r="BH51" s="43"/>
      <c r="BI51" s="43"/>
      <c r="BJ51" s="43"/>
      <c r="BK51" s="43"/>
      <c r="BL51" s="43"/>
      <c r="BM51" s="43"/>
      <c r="BN51" s="43"/>
      <c r="BO51" s="43"/>
      <c r="BP51" s="43"/>
      <c r="BQ51" s="43"/>
      <c r="BR51" s="43"/>
      <c r="BS51" s="43"/>
      <c r="BT51" s="43"/>
      <c r="BU51" s="43"/>
      <c r="BV51" s="43"/>
      <c r="BW51" s="43"/>
      <c r="BX51" s="43"/>
      <c r="BY51" s="43"/>
      <c r="BZ51" s="43"/>
      <c r="CA51" s="43"/>
      <c r="CB51" s="43"/>
      <c r="CC51" s="43"/>
      <c r="CD51" s="43"/>
      <c r="CE51" s="43"/>
      <c r="CF51" s="43"/>
      <c r="CG51" s="43"/>
      <c r="CH51" s="43"/>
      <c r="CI51" s="43"/>
      <c r="CJ51" s="43"/>
      <c r="CK51" s="43"/>
      <c r="CL51" s="43"/>
      <c r="CM51" s="43"/>
      <c r="CN51" s="43"/>
    </row>
    <row r="52" spans="1:92" s="32" customFormat="1" ht="24" x14ac:dyDescent="0.2">
      <c r="A52" s="236" t="s">
        <v>184</v>
      </c>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c r="BJ52" s="43"/>
      <c r="BK52" s="43"/>
      <c r="BL52" s="43"/>
      <c r="BM52" s="43"/>
      <c r="BN52" s="43"/>
      <c r="BO52" s="43"/>
      <c r="BP52" s="43"/>
      <c r="BQ52" s="43"/>
      <c r="BR52" s="43"/>
      <c r="BS52" s="43"/>
      <c r="BT52" s="43"/>
      <c r="BU52" s="43"/>
      <c r="BV52" s="43"/>
      <c r="BW52" s="43"/>
      <c r="BX52" s="43"/>
      <c r="BY52" s="43"/>
      <c r="BZ52" s="43"/>
      <c r="CA52" s="43"/>
      <c r="CB52" s="43"/>
      <c r="CC52" s="43"/>
      <c r="CD52" s="43"/>
      <c r="CE52" s="43"/>
      <c r="CF52" s="43"/>
      <c r="CG52" s="43"/>
      <c r="CH52" s="43"/>
      <c r="CI52" s="43"/>
      <c r="CJ52" s="43"/>
      <c r="CK52" s="43"/>
      <c r="CL52" s="43"/>
      <c r="CM52" s="43"/>
      <c r="CN52" s="43"/>
    </row>
    <row r="53" spans="1:92" s="32" customFormat="1" x14ac:dyDescent="0.2">
      <c r="A53" s="237">
        <v>1</v>
      </c>
      <c r="B53" s="43">
        <f>'BAR BB| Open rates'!B53*0.85</f>
        <v>68000</v>
      </c>
      <c r="C53" s="43">
        <f>'BAR BB| Open rates'!C53*0.85</f>
        <v>68000</v>
      </c>
      <c r="D53" s="43">
        <f>'BAR BB| Open rates'!D53*0.85</f>
        <v>68000</v>
      </c>
      <c r="E53" s="43">
        <f>'BAR BB| Open rates'!E53*0.85</f>
        <v>272000</v>
      </c>
      <c r="F53" s="43">
        <f>'BAR BB| Open rates'!F53*0.85</f>
        <v>272000</v>
      </c>
      <c r="G53" s="43">
        <f>'BAR BB| Open rates'!G53*0.85</f>
        <v>272000</v>
      </c>
      <c r="H53" s="43">
        <f>'BAR BB| Open rates'!H53*0.85</f>
        <v>272000</v>
      </c>
      <c r="I53" s="43">
        <f>'BAR BB| Open rates'!I53*0.85</f>
        <v>272000</v>
      </c>
      <c r="J53" s="43">
        <f>'BAR BB| Open rates'!J53*0.85</f>
        <v>272000</v>
      </c>
      <c r="K53" s="43">
        <f>'BAR BB| Open rates'!K53*0.85</f>
        <v>272000</v>
      </c>
      <c r="L53" s="43">
        <f>'BAR BB| Open rates'!L53*0.85</f>
        <v>272000</v>
      </c>
      <c r="M53" s="43">
        <f>'BAR BB| Open rates'!M53*0.85</f>
        <v>85000</v>
      </c>
      <c r="N53" s="43">
        <f>'BAR BB| Open rates'!N53*0.85</f>
        <v>85000</v>
      </c>
      <c r="O53" s="43">
        <f>'BAR BB| Open rates'!O53*0.85</f>
        <v>85000</v>
      </c>
      <c r="P53" s="43">
        <f>'BAR BB| Open rates'!P53*0.85</f>
        <v>85000</v>
      </c>
      <c r="Q53" s="43">
        <f>'BAR BB| Open rates'!Q53*0.85</f>
        <v>85000</v>
      </c>
      <c r="R53" s="43">
        <f>'BAR BB| Open rates'!R53*0.85</f>
        <v>85000</v>
      </c>
      <c r="S53" s="43">
        <f>'BAR BB| Open rates'!S53*0.85</f>
        <v>85000</v>
      </c>
      <c r="T53" s="43">
        <f>'BAR BB| Open rates'!T53*0.85</f>
        <v>85000</v>
      </c>
      <c r="U53" s="43">
        <f>'BAR BB| Open rates'!U53*0.85</f>
        <v>85000</v>
      </c>
      <c r="V53" s="43">
        <f>'BAR BB| Open rates'!V53*0.85</f>
        <v>85000</v>
      </c>
      <c r="W53" s="43">
        <f>'BAR BB| Open rates'!W53*0.85</f>
        <v>85000</v>
      </c>
      <c r="X53" s="43">
        <f>'BAR BB| Open rates'!X53*0.85</f>
        <v>85000</v>
      </c>
      <c r="Y53" s="43">
        <f>'BAR BB| Open rates'!Y53*0.85</f>
        <v>127500</v>
      </c>
      <c r="Z53" s="43">
        <f>'BAR BB| Open rates'!Z53*0.85</f>
        <v>127500</v>
      </c>
      <c r="AA53" s="43">
        <f>'BAR BB| Open rates'!AA53*0.85</f>
        <v>127500</v>
      </c>
      <c r="AB53" s="43">
        <f>'BAR BB| Open rates'!AB53*0.85</f>
        <v>127500</v>
      </c>
      <c r="AC53" s="43">
        <f>'BAR BB| Open rates'!AC53*0.85</f>
        <v>127500</v>
      </c>
      <c r="AD53" s="43">
        <f>'BAR BB| Open rates'!AD53*0.85</f>
        <v>127500</v>
      </c>
      <c r="AE53" s="43">
        <f>'BAR BB| Open rates'!AE53*0.85</f>
        <v>174250</v>
      </c>
      <c r="AF53" s="43">
        <f>'BAR BB| Open rates'!AF53*0.85</f>
        <v>174250</v>
      </c>
      <c r="AG53" s="43">
        <f>'BAR BB| Open rates'!AG53*0.85</f>
        <v>174250</v>
      </c>
      <c r="AH53" s="43">
        <f>'BAR BB| Open rates'!AH53*0.85</f>
        <v>174250</v>
      </c>
      <c r="AI53" s="43">
        <f>'BAR BB| Open rates'!AI53*0.85</f>
        <v>85000</v>
      </c>
      <c r="AJ53" s="43">
        <f>'BAR BB| Open rates'!AJ53*0.85</f>
        <v>85000</v>
      </c>
      <c r="AK53" s="43">
        <f>'BAR BB| Open rates'!AK53*0.85</f>
        <v>85000</v>
      </c>
      <c r="AL53" s="43">
        <f>'BAR BB| Open rates'!AL53*0.85</f>
        <v>85000.849999999991</v>
      </c>
      <c r="AM53" s="43">
        <f>'BAR BB| Open rates'!AM53*0.85</f>
        <v>85000</v>
      </c>
      <c r="AN53" s="43">
        <f>'BAR BB| Open rates'!AN53*0.85</f>
        <v>85000</v>
      </c>
      <c r="AO53" s="43">
        <f>'BAR BB| Open rates'!AO53*0.85</f>
        <v>85000</v>
      </c>
      <c r="AP53" s="43">
        <f>'BAR BB| Open rates'!AP53*0.85</f>
        <v>68000</v>
      </c>
      <c r="AQ53" s="43">
        <f>'BAR BB| Open rates'!AQ53*0.85</f>
        <v>68000</v>
      </c>
      <c r="AR53" s="43">
        <f>'BAR BB| Open rates'!AR53*0.85</f>
        <v>68000</v>
      </c>
      <c r="AS53" s="43">
        <f>'BAR BB| Open rates'!AS53*0.85</f>
        <v>68000</v>
      </c>
      <c r="AT53" s="43">
        <f>'BAR BB| Open rates'!AT53*0.85</f>
        <v>68000</v>
      </c>
      <c r="AU53" s="43">
        <f>'BAR BB| Open rates'!AU53*0.85</f>
        <v>68000</v>
      </c>
      <c r="AV53" s="43">
        <f>'BAR BB| Open rates'!AV53*0.85</f>
        <v>68000</v>
      </c>
      <c r="AW53" s="43">
        <f>'BAR BB| Open rates'!AW53*0.85</f>
        <v>68000</v>
      </c>
      <c r="AX53" s="43"/>
      <c r="AY53" s="43"/>
      <c r="AZ53" s="43"/>
      <c r="BA53" s="43"/>
      <c r="BB53" s="43"/>
      <c r="BC53" s="43"/>
      <c r="BD53" s="43"/>
      <c r="BE53" s="43"/>
      <c r="BF53" s="43"/>
      <c r="BG53" s="43"/>
      <c r="BH53" s="43"/>
      <c r="BI53" s="43"/>
      <c r="BJ53" s="43"/>
      <c r="BK53" s="43"/>
      <c r="BL53" s="43"/>
      <c r="BM53" s="43"/>
      <c r="BN53" s="43"/>
      <c r="BO53" s="43"/>
      <c r="BP53" s="43"/>
      <c r="BQ53" s="43"/>
      <c r="BR53" s="43"/>
      <c r="BS53" s="43"/>
      <c r="BT53" s="43"/>
      <c r="BU53" s="43"/>
      <c r="BV53" s="43"/>
      <c r="BW53" s="43"/>
      <c r="BX53" s="43"/>
      <c r="BY53" s="43"/>
      <c r="BZ53" s="43"/>
      <c r="CA53" s="43"/>
      <c r="CB53" s="43"/>
      <c r="CC53" s="43"/>
      <c r="CD53" s="43"/>
      <c r="CE53" s="43"/>
      <c r="CF53" s="43"/>
      <c r="CG53" s="43"/>
      <c r="CH53" s="43"/>
      <c r="CI53" s="43"/>
      <c r="CJ53" s="43"/>
      <c r="CK53" s="43"/>
      <c r="CL53" s="43"/>
      <c r="CM53" s="43"/>
      <c r="CN53" s="43"/>
    </row>
    <row r="54" spans="1:92" s="32" customFormat="1" x14ac:dyDescent="0.2">
      <c r="A54" s="237">
        <v>2</v>
      </c>
      <c r="B54" s="43">
        <f>'BAR BB| Open rates'!B54*0.85</f>
        <v>70125</v>
      </c>
      <c r="C54" s="43">
        <f>'BAR BB| Open rates'!C54*0.85</f>
        <v>70125</v>
      </c>
      <c r="D54" s="43">
        <f>'BAR BB| Open rates'!D54*0.85</f>
        <v>70125</v>
      </c>
      <c r="E54" s="43">
        <f>'BAR BB| Open rates'!E54*0.85</f>
        <v>274550</v>
      </c>
      <c r="F54" s="43">
        <f>'BAR BB| Open rates'!F54*0.85</f>
        <v>274550</v>
      </c>
      <c r="G54" s="43">
        <f>'BAR BB| Open rates'!G54*0.85</f>
        <v>274550</v>
      </c>
      <c r="H54" s="43">
        <f>'BAR BB| Open rates'!H54*0.85</f>
        <v>274550</v>
      </c>
      <c r="I54" s="43">
        <f>'BAR BB| Open rates'!I54*0.85</f>
        <v>274550</v>
      </c>
      <c r="J54" s="43">
        <f>'BAR BB| Open rates'!J54*0.85</f>
        <v>274550</v>
      </c>
      <c r="K54" s="43">
        <f>'BAR BB| Open rates'!K54*0.85</f>
        <v>274550</v>
      </c>
      <c r="L54" s="43">
        <f>'BAR BB| Open rates'!L54*0.85</f>
        <v>274550</v>
      </c>
      <c r="M54" s="43">
        <f>'BAR BB| Open rates'!M54*0.85</f>
        <v>87550</v>
      </c>
      <c r="N54" s="43">
        <f>'BAR BB| Open rates'!N54*0.85</f>
        <v>87550</v>
      </c>
      <c r="O54" s="43">
        <f>'BAR BB| Open rates'!O54*0.85</f>
        <v>87550</v>
      </c>
      <c r="P54" s="43">
        <f>'BAR BB| Open rates'!P54*0.85</f>
        <v>87550</v>
      </c>
      <c r="Q54" s="43">
        <f>'BAR BB| Open rates'!Q54*0.85</f>
        <v>87550</v>
      </c>
      <c r="R54" s="43">
        <f>'BAR BB| Open rates'!R54*0.85</f>
        <v>87550</v>
      </c>
      <c r="S54" s="43">
        <f>'BAR BB| Open rates'!S54*0.85</f>
        <v>87550</v>
      </c>
      <c r="T54" s="43">
        <f>'BAR BB| Open rates'!T54*0.85</f>
        <v>87550</v>
      </c>
      <c r="U54" s="43">
        <f>'BAR BB| Open rates'!U54*0.85</f>
        <v>87550</v>
      </c>
      <c r="V54" s="43">
        <f>'BAR BB| Open rates'!V54*0.85</f>
        <v>87550</v>
      </c>
      <c r="W54" s="43">
        <f>'BAR BB| Open rates'!W54*0.85</f>
        <v>87550</v>
      </c>
      <c r="X54" s="43">
        <f>'BAR BB| Open rates'!X54*0.85</f>
        <v>87550</v>
      </c>
      <c r="Y54" s="43">
        <f>'BAR BB| Open rates'!Y54*0.85</f>
        <v>130050</v>
      </c>
      <c r="Z54" s="43">
        <f>'BAR BB| Open rates'!Z54*0.85</f>
        <v>130050</v>
      </c>
      <c r="AA54" s="43">
        <f>'BAR BB| Open rates'!AA54*0.85</f>
        <v>130050</v>
      </c>
      <c r="AB54" s="43">
        <f>'BAR BB| Open rates'!AB54*0.85</f>
        <v>130050</v>
      </c>
      <c r="AC54" s="43">
        <f>'BAR BB| Open rates'!AC54*0.85</f>
        <v>130050</v>
      </c>
      <c r="AD54" s="43">
        <f>'BAR BB| Open rates'!AD54*0.85</f>
        <v>130050</v>
      </c>
      <c r="AE54" s="43">
        <f>'BAR BB| Open rates'!AE54*0.85</f>
        <v>176800</v>
      </c>
      <c r="AF54" s="43">
        <f>'BAR BB| Open rates'!AF54*0.85</f>
        <v>176800</v>
      </c>
      <c r="AG54" s="43">
        <f>'BAR BB| Open rates'!AG54*0.85</f>
        <v>176800</v>
      </c>
      <c r="AH54" s="43">
        <f>'BAR BB| Open rates'!AH54*0.85</f>
        <v>176800</v>
      </c>
      <c r="AI54" s="43">
        <f>'BAR BB| Open rates'!AI54*0.85</f>
        <v>87550</v>
      </c>
      <c r="AJ54" s="43">
        <f>'BAR BB| Open rates'!AJ54*0.85</f>
        <v>87550</v>
      </c>
      <c r="AK54" s="43">
        <f>'BAR BB| Open rates'!AK54*0.85</f>
        <v>87550</v>
      </c>
      <c r="AL54" s="43">
        <f>'BAR BB| Open rates'!AL54*0.85</f>
        <v>87550.849999999991</v>
      </c>
      <c r="AM54" s="43">
        <f>'BAR BB| Open rates'!AM54*0.85</f>
        <v>87550</v>
      </c>
      <c r="AN54" s="43">
        <f>'BAR BB| Open rates'!AN54*0.85</f>
        <v>87550</v>
      </c>
      <c r="AO54" s="43">
        <f>'BAR BB| Open rates'!AO54*0.85</f>
        <v>87550</v>
      </c>
      <c r="AP54" s="43">
        <f>'BAR BB| Open rates'!AP54*0.85</f>
        <v>70550</v>
      </c>
      <c r="AQ54" s="43">
        <f>'BAR BB| Open rates'!AQ54*0.85</f>
        <v>70550</v>
      </c>
      <c r="AR54" s="43">
        <f>'BAR BB| Open rates'!AR54*0.85</f>
        <v>70550</v>
      </c>
      <c r="AS54" s="43">
        <f>'BAR BB| Open rates'!AS54*0.85</f>
        <v>70550</v>
      </c>
      <c r="AT54" s="43">
        <f>'BAR BB| Open rates'!AT54*0.85</f>
        <v>70550</v>
      </c>
      <c r="AU54" s="43">
        <f>'BAR BB| Open rates'!AU54*0.85</f>
        <v>70550</v>
      </c>
      <c r="AV54" s="43">
        <f>'BAR BB| Open rates'!AV54*0.85</f>
        <v>70550</v>
      </c>
      <c r="AW54" s="43">
        <f>'BAR BB| Open rates'!AW54*0.85</f>
        <v>70550</v>
      </c>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row>
    <row r="55" spans="1:92" s="32" customFormat="1" x14ac:dyDescent="0.2">
      <c r="A55" s="237">
        <v>3</v>
      </c>
      <c r="B55" s="43">
        <f>'BAR BB| Open rates'!B55*0.85</f>
        <v>72250</v>
      </c>
      <c r="C55" s="43">
        <f>'BAR BB| Open rates'!C55*0.85</f>
        <v>72250</v>
      </c>
      <c r="D55" s="43">
        <f>'BAR BB| Open rates'!D55*0.85</f>
        <v>72250</v>
      </c>
      <c r="E55" s="43">
        <f>'BAR BB| Open rates'!E55*0.85</f>
        <v>277100</v>
      </c>
      <c r="F55" s="43">
        <f>'BAR BB| Open rates'!F55*0.85</f>
        <v>277100</v>
      </c>
      <c r="G55" s="43">
        <f>'BAR BB| Open rates'!G55*0.85</f>
        <v>277100</v>
      </c>
      <c r="H55" s="43">
        <f>'BAR BB| Open rates'!H55*0.85</f>
        <v>277100</v>
      </c>
      <c r="I55" s="43">
        <f>'BAR BB| Open rates'!I55*0.85</f>
        <v>277100</v>
      </c>
      <c r="J55" s="43">
        <f>'BAR BB| Open rates'!J55*0.85</f>
        <v>277100</v>
      </c>
      <c r="K55" s="43">
        <f>'BAR BB| Open rates'!K55*0.85</f>
        <v>277100</v>
      </c>
      <c r="L55" s="43">
        <f>'BAR BB| Open rates'!L55*0.85</f>
        <v>277100</v>
      </c>
      <c r="M55" s="43">
        <f>'BAR BB| Open rates'!M55*0.85</f>
        <v>90100</v>
      </c>
      <c r="N55" s="43">
        <f>'BAR BB| Open rates'!N55*0.85</f>
        <v>90100</v>
      </c>
      <c r="O55" s="43">
        <f>'BAR BB| Open rates'!O55*0.85</f>
        <v>90100</v>
      </c>
      <c r="P55" s="43">
        <f>'BAR BB| Open rates'!P55*0.85</f>
        <v>90100</v>
      </c>
      <c r="Q55" s="43">
        <f>'BAR BB| Open rates'!Q55*0.85</f>
        <v>90100</v>
      </c>
      <c r="R55" s="43">
        <f>'BAR BB| Open rates'!R55*0.85</f>
        <v>90100</v>
      </c>
      <c r="S55" s="43">
        <f>'BAR BB| Open rates'!S55*0.85</f>
        <v>90100</v>
      </c>
      <c r="T55" s="43">
        <f>'BAR BB| Open rates'!T55*0.85</f>
        <v>90100</v>
      </c>
      <c r="U55" s="43">
        <f>'BAR BB| Open rates'!U55*0.85</f>
        <v>90100</v>
      </c>
      <c r="V55" s="43">
        <f>'BAR BB| Open rates'!V55*0.85</f>
        <v>90100</v>
      </c>
      <c r="W55" s="43">
        <f>'BAR BB| Open rates'!W55*0.85</f>
        <v>90100</v>
      </c>
      <c r="X55" s="43">
        <f>'BAR BB| Open rates'!X55*0.85</f>
        <v>90100</v>
      </c>
      <c r="Y55" s="43">
        <f>'BAR BB| Open rates'!Y55*0.85</f>
        <v>132600</v>
      </c>
      <c r="Z55" s="43">
        <f>'BAR BB| Open rates'!Z55*0.85</f>
        <v>132600</v>
      </c>
      <c r="AA55" s="43">
        <f>'BAR BB| Open rates'!AA55*0.85</f>
        <v>132600</v>
      </c>
      <c r="AB55" s="43">
        <f>'BAR BB| Open rates'!AB55*0.85</f>
        <v>132600</v>
      </c>
      <c r="AC55" s="43">
        <f>'BAR BB| Open rates'!AC55*0.85</f>
        <v>132600</v>
      </c>
      <c r="AD55" s="43">
        <f>'BAR BB| Open rates'!AD55*0.85</f>
        <v>132600</v>
      </c>
      <c r="AE55" s="43">
        <f>'BAR BB| Open rates'!AE55*0.85</f>
        <v>179350</v>
      </c>
      <c r="AF55" s="43">
        <f>'BAR BB| Open rates'!AF55*0.85</f>
        <v>179350</v>
      </c>
      <c r="AG55" s="43">
        <f>'BAR BB| Open rates'!AG55*0.85</f>
        <v>179350</v>
      </c>
      <c r="AH55" s="43">
        <f>'BAR BB| Open rates'!AH55*0.85</f>
        <v>179350</v>
      </c>
      <c r="AI55" s="43">
        <f>'BAR BB| Open rates'!AI55*0.85</f>
        <v>90100</v>
      </c>
      <c r="AJ55" s="43">
        <f>'BAR BB| Open rates'!AJ55*0.85</f>
        <v>90100</v>
      </c>
      <c r="AK55" s="43">
        <f>'BAR BB| Open rates'!AK55*0.85</f>
        <v>90100</v>
      </c>
      <c r="AL55" s="43">
        <f>'BAR BB| Open rates'!AL55*0.85</f>
        <v>90100.849999999991</v>
      </c>
      <c r="AM55" s="43">
        <f>'BAR BB| Open rates'!AM55*0.85</f>
        <v>90100</v>
      </c>
      <c r="AN55" s="43">
        <f>'BAR BB| Open rates'!AN55*0.85</f>
        <v>90100</v>
      </c>
      <c r="AO55" s="43">
        <f>'BAR BB| Open rates'!AO55*0.85</f>
        <v>90100</v>
      </c>
      <c r="AP55" s="43">
        <f>'BAR BB| Open rates'!AP55*0.85</f>
        <v>73100</v>
      </c>
      <c r="AQ55" s="43">
        <f>'BAR BB| Open rates'!AQ55*0.85</f>
        <v>73100</v>
      </c>
      <c r="AR55" s="43">
        <f>'BAR BB| Open rates'!AR55*0.85</f>
        <v>73100</v>
      </c>
      <c r="AS55" s="43">
        <f>'BAR BB| Open rates'!AS55*0.85</f>
        <v>73100</v>
      </c>
      <c r="AT55" s="43">
        <f>'BAR BB| Open rates'!AT55*0.85</f>
        <v>73100</v>
      </c>
      <c r="AU55" s="43">
        <f>'BAR BB| Open rates'!AU55*0.85</f>
        <v>73100</v>
      </c>
      <c r="AV55" s="43">
        <f>'BAR BB| Open rates'!AV55*0.85</f>
        <v>73100</v>
      </c>
      <c r="AW55" s="43">
        <f>'BAR BB| Open rates'!AW55*0.85</f>
        <v>73100</v>
      </c>
      <c r="AX55" s="43"/>
      <c r="AY55" s="43"/>
      <c r="AZ55" s="43"/>
      <c r="BA55" s="43"/>
      <c r="BB55" s="43"/>
      <c r="BC55" s="43"/>
      <c r="BD55" s="43"/>
      <c r="BE55" s="43"/>
      <c r="BF55" s="43"/>
      <c r="BG55" s="43"/>
      <c r="BH55" s="43"/>
      <c r="BI55" s="43"/>
      <c r="BJ55" s="43"/>
      <c r="BK55" s="43"/>
      <c r="BL55" s="43"/>
      <c r="BM55" s="43"/>
      <c r="BN55" s="43"/>
      <c r="BO55" s="43"/>
      <c r="BP55" s="43"/>
      <c r="BQ55" s="43"/>
      <c r="BR55" s="43"/>
      <c r="BS55" s="43"/>
      <c r="BT55" s="43"/>
      <c r="BU55" s="43"/>
      <c r="BV55" s="43"/>
      <c r="BW55" s="43"/>
      <c r="BX55" s="43"/>
      <c r="BY55" s="43"/>
      <c r="BZ55" s="43"/>
      <c r="CA55" s="43"/>
      <c r="CB55" s="43"/>
      <c r="CC55" s="43"/>
      <c r="CD55" s="43"/>
      <c r="CE55" s="43"/>
      <c r="CF55" s="43"/>
      <c r="CG55" s="43"/>
      <c r="CH55" s="43"/>
      <c r="CI55" s="43"/>
      <c r="CJ55" s="43"/>
      <c r="CK55" s="43"/>
      <c r="CL55" s="43"/>
      <c r="CM55" s="43"/>
      <c r="CN55" s="43"/>
    </row>
    <row r="56" spans="1:92" s="32" customFormat="1" x14ac:dyDescent="0.2">
      <c r="A56" s="237">
        <v>4</v>
      </c>
      <c r="B56" s="43">
        <f>'BAR BB| Open rates'!B56*0.85</f>
        <v>74375</v>
      </c>
      <c r="C56" s="43">
        <f>'BAR BB| Open rates'!C56*0.85</f>
        <v>74375</v>
      </c>
      <c r="D56" s="43">
        <f>'BAR BB| Open rates'!D56*0.85</f>
        <v>74375</v>
      </c>
      <c r="E56" s="43">
        <f>'BAR BB| Open rates'!E56*0.85</f>
        <v>279650</v>
      </c>
      <c r="F56" s="43">
        <f>'BAR BB| Open rates'!F56*0.85</f>
        <v>279650</v>
      </c>
      <c r="G56" s="43">
        <f>'BAR BB| Open rates'!G56*0.85</f>
        <v>279650</v>
      </c>
      <c r="H56" s="43">
        <f>'BAR BB| Open rates'!H56*0.85</f>
        <v>279650</v>
      </c>
      <c r="I56" s="43">
        <f>'BAR BB| Open rates'!I56*0.85</f>
        <v>279650</v>
      </c>
      <c r="J56" s="43">
        <f>'BAR BB| Open rates'!J56*0.85</f>
        <v>279650</v>
      </c>
      <c r="K56" s="43">
        <f>'BAR BB| Open rates'!K56*0.85</f>
        <v>279650</v>
      </c>
      <c r="L56" s="43">
        <f>'BAR BB| Open rates'!L56*0.85</f>
        <v>279650</v>
      </c>
      <c r="M56" s="43">
        <f>'BAR BB| Open rates'!M56*0.85</f>
        <v>92650</v>
      </c>
      <c r="N56" s="43">
        <f>'BAR BB| Open rates'!N56*0.85</f>
        <v>92650</v>
      </c>
      <c r="O56" s="43">
        <f>'BAR BB| Open rates'!O56*0.85</f>
        <v>92650</v>
      </c>
      <c r="P56" s="43">
        <f>'BAR BB| Open rates'!P56*0.85</f>
        <v>92650</v>
      </c>
      <c r="Q56" s="43">
        <f>'BAR BB| Open rates'!Q56*0.85</f>
        <v>92650</v>
      </c>
      <c r="R56" s="43">
        <f>'BAR BB| Open rates'!R56*0.85</f>
        <v>92650</v>
      </c>
      <c r="S56" s="43">
        <f>'BAR BB| Open rates'!S56*0.85</f>
        <v>92650</v>
      </c>
      <c r="T56" s="43">
        <f>'BAR BB| Open rates'!T56*0.85</f>
        <v>92650</v>
      </c>
      <c r="U56" s="43">
        <f>'BAR BB| Open rates'!U56*0.85</f>
        <v>92650</v>
      </c>
      <c r="V56" s="43">
        <f>'BAR BB| Open rates'!V56*0.85</f>
        <v>92650</v>
      </c>
      <c r="W56" s="43">
        <f>'BAR BB| Open rates'!W56*0.85</f>
        <v>92650</v>
      </c>
      <c r="X56" s="43">
        <f>'BAR BB| Open rates'!X56*0.85</f>
        <v>92650</v>
      </c>
      <c r="Y56" s="43">
        <f>'BAR BB| Open rates'!Y56*0.85</f>
        <v>135150</v>
      </c>
      <c r="Z56" s="43">
        <f>'BAR BB| Open rates'!Z56*0.85</f>
        <v>135150</v>
      </c>
      <c r="AA56" s="43">
        <f>'BAR BB| Open rates'!AA56*0.85</f>
        <v>135150</v>
      </c>
      <c r="AB56" s="43">
        <f>'BAR BB| Open rates'!AB56*0.85</f>
        <v>135150</v>
      </c>
      <c r="AC56" s="43">
        <f>'BAR BB| Open rates'!AC56*0.85</f>
        <v>135150</v>
      </c>
      <c r="AD56" s="43">
        <f>'BAR BB| Open rates'!AD56*0.85</f>
        <v>135150</v>
      </c>
      <c r="AE56" s="43">
        <f>'BAR BB| Open rates'!AE56*0.85</f>
        <v>181900</v>
      </c>
      <c r="AF56" s="43">
        <f>'BAR BB| Open rates'!AF56*0.85</f>
        <v>181900</v>
      </c>
      <c r="AG56" s="43">
        <f>'BAR BB| Open rates'!AG56*0.85</f>
        <v>181900</v>
      </c>
      <c r="AH56" s="43">
        <f>'BAR BB| Open rates'!AH56*0.85</f>
        <v>181900</v>
      </c>
      <c r="AI56" s="43">
        <f>'BAR BB| Open rates'!AI56*0.85</f>
        <v>92650</v>
      </c>
      <c r="AJ56" s="43">
        <f>'BAR BB| Open rates'!AJ56*0.85</f>
        <v>92650</v>
      </c>
      <c r="AK56" s="43">
        <f>'BAR BB| Open rates'!AK56*0.85</f>
        <v>92650</v>
      </c>
      <c r="AL56" s="43">
        <f>'BAR BB| Open rates'!AL56*0.85</f>
        <v>92650.849999999991</v>
      </c>
      <c r="AM56" s="43">
        <f>'BAR BB| Open rates'!AM56*0.85</f>
        <v>92650</v>
      </c>
      <c r="AN56" s="43">
        <f>'BAR BB| Open rates'!AN56*0.85</f>
        <v>92650</v>
      </c>
      <c r="AO56" s="43">
        <f>'BAR BB| Open rates'!AO56*0.85</f>
        <v>92650</v>
      </c>
      <c r="AP56" s="43">
        <f>'BAR BB| Open rates'!AP56*0.85</f>
        <v>75650</v>
      </c>
      <c r="AQ56" s="43">
        <f>'BAR BB| Open rates'!AQ56*0.85</f>
        <v>75650</v>
      </c>
      <c r="AR56" s="43">
        <f>'BAR BB| Open rates'!AR56*0.85</f>
        <v>75650</v>
      </c>
      <c r="AS56" s="43">
        <f>'BAR BB| Open rates'!AS56*0.85</f>
        <v>75650</v>
      </c>
      <c r="AT56" s="43">
        <f>'BAR BB| Open rates'!AT56*0.85</f>
        <v>75650</v>
      </c>
      <c r="AU56" s="43">
        <f>'BAR BB| Open rates'!AU56*0.85</f>
        <v>75650</v>
      </c>
      <c r="AV56" s="43">
        <f>'BAR BB| Open rates'!AV56*0.85</f>
        <v>75650</v>
      </c>
      <c r="AW56" s="43">
        <f>'BAR BB| Open rates'!AW56*0.85</f>
        <v>75650</v>
      </c>
      <c r="AX56" s="43"/>
      <c r="AY56" s="43"/>
      <c r="AZ56" s="43"/>
      <c r="BA56" s="43"/>
      <c r="BB56" s="43"/>
      <c r="BC56" s="43"/>
      <c r="BD56" s="43"/>
      <c r="BE56" s="43"/>
      <c r="BF56" s="43"/>
      <c r="BG56" s="43"/>
      <c r="BH56" s="43"/>
      <c r="BI56" s="43"/>
      <c r="BJ56" s="43"/>
      <c r="BK56" s="43"/>
      <c r="BL56" s="43"/>
      <c r="BM56" s="43"/>
      <c r="BN56" s="43"/>
      <c r="BO56" s="43"/>
      <c r="BP56" s="43"/>
      <c r="BQ56" s="43"/>
      <c r="BR56" s="43"/>
      <c r="BS56" s="43"/>
      <c r="BT56" s="43"/>
      <c r="BU56" s="43"/>
      <c r="BV56" s="43"/>
      <c r="BW56" s="43"/>
      <c r="BX56" s="43"/>
      <c r="BY56" s="43"/>
      <c r="BZ56" s="43"/>
      <c r="CA56" s="43"/>
      <c r="CB56" s="43"/>
      <c r="CC56" s="43"/>
      <c r="CD56" s="43"/>
      <c r="CE56" s="43"/>
      <c r="CF56" s="43"/>
      <c r="CG56" s="43"/>
      <c r="CH56" s="43"/>
      <c r="CI56" s="43"/>
      <c r="CJ56" s="43"/>
      <c r="CK56" s="43"/>
      <c r="CL56" s="43"/>
      <c r="CM56" s="43"/>
      <c r="CN56" s="43"/>
    </row>
    <row r="57" spans="1:92" s="32" customFormat="1" x14ac:dyDescent="0.2">
      <c r="A57" s="237">
        <v>5</v>
      </c>
      <c r="B57" s="43">
        <f>'BAR BB| Open rates'!B57*0.85</f>
        <v>76500</v>
      </c>
      <c r="C57" s="43">
        <f>'BAR BB| Open rates'!C57*0.85</f>
        <v>76500</v>
      </c>
      <c r="D57" s="43">
        <f>'BAR BB| Open rates'!D57*0.85</f>
        <v>76500</v>
      </c>
      <c r="E57" s="43">
        <f>'BAR BB| Open rates'!E57*0.85</f>
        <v>282200</v>
      </c>
      <c r="F57" s="43">
        <f>'BAR BB| Open rates'!F57*0.85</f>
        <v>282200</v>
      </c>
      <c r="G57" s="43">
        <f>'BAR BB| Open rates'!G57*0.85</f>
        <v>282200</v>
      </c>
      <c r="H57" s="43">
        <f>'BAR BB| Open rates'!H57*0.85</f>
        <v>282200</v>
      </c>
      <c r="I57" s="43">
        <f>'BAR BB| Open rates'!I57*0.85</f>
        <v>282200</v>
      </c>
      <c r="J57" s="43">
        <f>'BAR BB| Open rates'!J57*0.85</f>
        <v>282200</v>
      </c>
      <c r="K57" s="43">
        <f>'BAR BB| Open rates'!K57*0.85</f>
        <v>282200</v>
      </c>
      <c r="L57" s="43">
        <f>'BAR BB| Open rates'!L57*0.85</f>
        <v>282200</v>
      </c>
      <c r="M57" s="43">
        <f>'BAR BB| Open rates'!M57*0.85</f>
        <v>95200</v>
      </c>
      <c r="N57" s="43">
        <f>'BAR BB| Open rates'!N57*0.85</f>
        <v>95200</v>
      </c>
      <c r="O57" s="43">
        <f>'BAR BB| Open rates'!O57*0.85</f>
        <v>95200</v>
      </c>
      <c r="P57" s="43">
        <f>'BAR BB| Open rates'!P57*0.85</f>
        <v>95200</v>
      </c>
      <c r="Q57" s="43">
        <f>'BAR BB| Open rates'!Q57*0.85</f>
        <v>95200</v>
      </c>
      <c r="R57" s="43">
        <f>'BAR BB| Open rates'!R57*0.85</f>
        <v>95200</v>
      </c>
      <c r="S57" s="43">
        <f>'BAR BB| Open rates'!S57*0.85</f>
        <v>95200</v>
      </c>
      <c r="T57" s="43">
        <f>'BAR BB| Open rates'!T57*0.85</f>
        <v>95200</v>
      </c>
      <c r="U57" s="43">
        <f>'BAR BB| Open rates'!U57*0.85</f>
        <v>95200</v>
      </c>
      <c r="V57" s="43">
        <f>'BAR BB| Open rates'!V57*0.85</f>
        <v>95200</v>
      </c>
      <c r="W57" s="43">
        <f>'BAR BB| Open rates'!W57*0.85</f>
        <v>95200</v>
      </c>
      <c r="X57" s="43">
        <f>'BAR BB| Open rates'!X57*0.85</f>
        <v>95200</v>
      </c>
      <c r="Y57" s="43">
        <f>'BAR BB| Open rates'!Y57*0.85</f>
        <v>137700</v>
      </c>
      <c r="Z57" s="43">
        <f>'BAR BB| Open rates'!Z57*0.85</f>
        <v>137700</v>
      </c>
      <c r="AA57" s="43">
        <f>'BAR BB| Open rates'!AA57*0.85</f>
        <v>137700</v>
      </c>
      <c r="AB57" s="43">
        <f>'BAR BB| Open rates'!AB57*0.85</f>
        <v>137700</v>
      </c>
      <c r="AC57" s="43">
        <f>'BAR BB| Open rates'!AC57*0.85</f>
        <v>137700</v>
      </c>
      <c r="AD57" s="43">
        <f>'BAR BB| Open rates'!AD57*0.85</f>
        <v>137700</v>
      </c>
      <c r="AE57" s="43">
        <f>'BAR BB| Open rates'!AE57*0.85</f>
        <v>184450</v>
      </c>
      <c r="AF57" s="43">
        <f>'BAR BB| Open rates'!AF57*0.85</f>
        <v>184450</v>
      </c>
      <c r="AG57" s="43">
        <f>'BAR BB| Open rates'!AG57*0.85</f>
        <v>184450</v>
      </c>
      <c r="AH57" s="43">
        <f>'BAR BB| Open rates'!AH57*0.85</f>
        <v>184450</v>
      </c>
      <c r="AI57" s="43">
        <f>'BAR BB| Open rates'!AI57*0.85</f>
        <v>95200</v>
      </c>
      <c r="AJ57" s="43">
        <f>'BAR BB| Open rates'!AJ57*0.85</f>
        <v>95200</v>
      </c>
      <c r="AK57" s="43">
        <f>'BAR BB| Open rates'!AK57*0.85</f>
        <v>95200</v>
      </c>
      <c r="AL57" s="43">
        <f>'BAR BB| Open rates'!AL57*0.85</f>
        <v>95200.849999999991</v>
      </c>
      <c r="AM57" s="43">
        <f>'BAR BB| Open rates'!AM57*0.85</f>
        <v>95200</v>
      </c>
      <c r="AN57" s="43">
        <f>'BAR BB| Open rates'!AN57*0.85</f>
        <v>95200</v>
      </c>
      <c r="AO57" s="43">
        <f>'BAR BB| Open rates'!AO57*0.85</f>
        <v>95200</v>
      </c>
      <c r="AP57" s="43">
        <f>'BAR BB| Open rates'!AP57*0.85</f>
        <v>78200</v>
      </c>
      <c r="AQ57" s="43">
        <f>'BAR BB| Open rates'!AQ57*0.85</f>
        <v>78200</v>
      </c>
      <c r="AR57" s="43">
        <f>'BAR BB| Open rates'!AR57*0.85</f>
        <v>78200</v>
      </c>
      <c r="AS57" s="43">
        <f>'BAR BB| Open rates'!AS57*0.85</f>
        <v>78200</v>
      </c>
      <c r="AT57" s="43">
        <f>'BAR BB| Open rates'!AT57*0.85</f>
        <v>78200</v>
      </c>
      <c r="AU57" s="43">
        <f>'BAR BB| Open rates'!AU57*0.85</f>
        <v>78200</v>
      </c>
      <c r="AV57" s="43">
        <f>'BAR BB| Open rates'!AV57*0.85</f>
        <v>78200</v>
      </c>
      <c r="AW57" s="43">
        <f>'BAR BB| Open rates'!AW57*0.85</f>
        <v>78200</v>
      </c>
      <c r="AX57" s="43"/>
      <c r="AY57" s="43"/>
      <c r="AZ57" s="43"/>
      <c r="BA57" s="43"/>
      <c r="BB57" s="43"/>
      <c r="BC57" s="43"/>
      <c r="BD57" s="43"/>
      <c r="BE57" s="43"/>
      <c r="BF57" s="43"/>
      <c r="BG57" s="43"/>
      <c r="BH57" s="43"/>
      <c r="BI57" s="43"/>
      <c r="BJ57" s="43"/>
      <c r="BK57" s="43"/>
      <c r="BL57" s="43"/>
      <c r="BM57" s="43"/>
      <c r="BN57" s="43"/>
      <c r="BO57" s="43"/>
      <c r="BP57" s="43"/>
      <c r="BQ57" s="43"/>
      <c r="BR57" s="43"/>
      <c r="BS57" s="43"/>
      <c r="BT57" s="43"/>
      <c r="BU57" s="43"/>
      <c r="BV57" s="43"/>
      <c r="BW57" s="43"/>
      <c r="BX57" s="43"/>
      <c r="BY57" s="43"/>
      <c r="BZ57" s="43"/>
      <c r="CA57" s="43"/>
      <c r="CB57" s="43"/>
      <c r="CC57" s="43"/>
      <c r="CD57" s="43"/>
      <c r="CE57" s="43"/>
      <c r="CF57" s="43"/>
      <c r="CG57" s="43"/>
      <c r="CH57" s="43"/>
      <c r="CI57" s="43"/>
      <c r="CJ57" s="43"/>
      <c r="CK57" s="43"/>
      <c r="CL57" s="43"/>
      <c r="CM57" s="43"/>
      <c r="CN57" s="43"/>
    </row>
    <row r="58" spans="1:92" s="32" customFormat="1" x14ac:dyDescent="0.2">
      <c r="A58" s="237">
        <v>6</v>
      </c>
      <c r="B58" s="43">
        <f>'BAR BB| Open rates'!B58*0.85</f>
        <v>78625</v>
      </c>
      <c r="C58" s="43">
        <f>'BAR BB| Open rates'!C58*0.85</f>
        <v>78625</v>
      </c>
      <c r="D58" s="43">
        <f>'BAR BB| Open rates'!D58*0.85</f>
        <v>78625</v>
      </c>
      <c r="E58" s="43">
        <f>'BAR BB| Open rates'!E58*0.85</f>
        <v>284750</v>
      </c>
      <c r="F58" s="43">
        <f>'BAR BB| Open rates'!F58*0.85</f>
        <v>284750</v>
      </c>
      <c r="G58" s="43">
        <f>'BAR BB| Open rates'!G58*0.85</f>
        <v>284750</v>
      </c>
      <c r="H58" s="43">
        <f>'BAR BB| Open rates'!H58*0.85</f>
        <v>284750</v>
      </c>
      <c r="I58" s="43">
        <f>'BAR BB| Open rates'!I58*0.85</f>
        <v>284750</v>
      </c>
      <c r="J58" s="43">
        <f>'BAR BB| Open rates'!J58*0.85</f>
        <v>284750</v>
      </c>
      <c r="K58" s="43">
        <f>'BAR BB| Open rates'!K58*0.85</f>
        <v>284750</v>
      </c>
      <c r="L58" s="43">
        <f>'BAR BB| Open rates'!L58*0.85</f>
        <v>284750</v>
      </c>
      <c r="M58" s="43">
        <f>'BAR BB| Open rates'!M58*0.85</f>
        <v>97750</v>
      </c>
      <c r="N58" s="43">
        <f>'BAR BB| Open rates'!N58*0.85</f>
        <v>97750</v>
      </c>
      <c r="O58" s="43">
        <f>'BAR BB| Open rates'!O58*0.85</f>
        <v>97750</v>
      </c>
      <c r="P58" s="43">
        <f>'BAR BB| Open rates'!P58*0.85</f>
        <v>97750</v>
      </c>
      <c r="Q58" s="43">
        <f>'BAR BB| Open rates'!Q58*0.85</f>
        <v>97750</v>
      </c>
      <c r="R58" s="43">
        <f>'BAR BB| Open rates'!R58*0.85</f>
        <v>97750</v>
      </c>
      <c r="S58" s="43">
        <f>'BAR BB| Open rates'!S58*0.85</f>
        <v>97750</v>
      </c>
      <c r="T58" s="43">
        <f>'BAR BB| Open rates'!T58*0.85</f>
        <v>97750</v>
      </c>
      <c r="U58" s="43">
        <f>'BAR BB| Open rates'!U58*0.85</f>
        <v>97750</v>
      </c>
      <c r="V58" s="43">
        <f>'BAR BB| Open rates'!V58*0.85</f>
        <v>97750</v>
      </c>
      <c r="W58" s="43">
        <f>'BAR BB| Open rates'!W58*0.85</f>
        <v>97750</v>
      </c>
      <c r="X58" s="43">
        <f>'BAR BB| Open rates'!X58*0.85</f>
        <v>97750</v>
      </c>
      <c r="Y58" s="43">
        <f>'BAR BB| Open rates'!Y58*0.85</f>
        <v>140250</v>
      </c>
      <c r="Z58" s="43">
        <f>'BAR BB| Open rates'!Z58*0.85</f>
        <v>140250</v>
      </c>
      <c r="AA58" s="43">
        <f>'BAR BB| Open rates'!AA58*0.85</f>
        <v>140250</v>
      </c>
      <c r="AB58" s="43">
        <f>'BAR BB| Open rates'!AB58*0.85</f>
        <v>140250</v>
      </c>
      <c r="AC58" s="43">
        <f>'BAR BB| Open rates'!AC58*0.85</f>
        <v>140250</v>
      </c>
      <c r="AD58" s="43">
        <f>'BAR BB| Open rates'!AD58*0.85</f>
        <v>140250</v>
      </c>
      <c r="AE58" s="43">
        <f>'BAR BB| Open rates'!AE58*0.85</f>
        <v>187000</v>
      </c>
      <c r="AF58" s="43">
        <f>'BAR BB| Open rates'!AF58*0.85</f>
        <v>187000</v>
      </c>
      <c r="AG58" s="43">
        <f>'BAR BB| Open rates'!AG58*0.85</f>
        <v>187000</v>
      </c>
      <c r="AH58" s="43">
        <f>'BAR BB| Open rates'!AH58*0.85</f>
        <v>187000</v>
      </c>
      <c r="AI58" s="43">
        <f>'BAR BB| Open rates'!AI58*0.85</f>
        <v>97750</v>
      </c>
      <c r="AJ58" s="43">
        <f>'BAR BB| Open rates'!AJ58*0.85</f>
        <v>97750</v>
      </c>
      <c r="AK58" s="43">
        <f>'BAR BB| Open rates'!AK58*0.85</f>
        <v>97750</v>
      </c>
      <c r="AL58" s="43">
        <f>'BAR BB| Open rates'!AL58*0.85</f>
        <v>97750.849999999991</v>
      </c>
      <c r="AM58" s="43">
        <f>'BAR BB| Open rates'!AM58*0.85</f>
        <v>97750</v>
      </c>
      <c r="AN58" s="43">
        <f>'BAR BB| Open rates'!AN58*0.85</f>
        <v>97750</v>
      </c>
      <c r="AO58" s="43">
        <f>'BAR BB| Open rates'!AO58*0.85</f>
        <v>97750</v>
      </c>
      <c r="AP58" s="43">
        <f>'BAR BB| Open rates'!AP58*0.85</f>
        <v>80750</v>
      </c>
      <c r="AQ58" s="43">
        <f>'BAR BB| Open rates'!AQ58*0.85</f>
        <v>80750</v>
      </c>
      <c r="AR58" s="43">
        <f>'BAR BB| Open rates'!AR58*0.85</f>
        <v>80750</v>
      </c>
      <c r="AS58" s="43">
        <f>'BAR BB| Open rates'!AS58*0.85</f>
        <v>80750</v>
      </c>
      <c r="AT58" s="43">
        <f>'BAR BB| Open rates'!AT58*0.85</f>
        <v>80750</v>
      </c>
      <c r="AU58" s="43">
        <f>'BAR BB| Open rates'!AU58*0.85</f>
        <v>80750</v>
      </c>
      <c r="AV58" s="43">
        <f>'BAR BB| Open rates'!AV58*0.85</f>
        <v>80750</v>
      </c>
      <c r="AW58" s="43">
        <f>'BAR BB| Open rates'!AW58*0.85</f>
        <v>80750</v>
      </c>
      <c r="AX58" s="43"/>
      <c r="AY58" s="43"/>
      <c r="AZ58" s="43"/>
      <c r="BA58" s="43"/>
      <c r="BB58" s="43"/>
      <c r="BC58" s="43"/>
      <c r="BD58" s="43"/>
      <c r="BE58" s="43"/>
      <c r="BF58" s="43"/>
      <c r="BG58" s="43"/>
      <c r="BH58" s="43"/>
      <c r="BI58" s="43"/>
      <c r="BJ58" s="43"/>
      <c r="BK58" s="43"/>
      <c r="BL58" s="43"/>
      <c r="BM58" s="43"/>
      <c r="BN58" s="43"/>
      <c r="BO58" s="43"/>
      <c r="BP58" s="43"/>
      <c r="BQ58" s="43"/>
      <c r="BR58" s="43"/>
      <c r="BS58" s="43"/>
      <c r="BT58" s="43"/>
      <c r="BU58" s="43"/>
      <c r="BV58" s="43"/>
      <c r="BW58" s="43"/>
      <c r="BX58" s="43"/>
      <c r="BY58" s="43"/>
      <c r="BZ58" s="43"/>
      <c r="CA58" s="43"/>
      <c r="CB58" s="43"/>
      <c r="CC58" s="43"/>
      <c r="CD58" s="43"/>
      <c r="CE58" s="43"/>
      <c r="CF58" s="43"/>
      <c r="CG58" s="43"/>
      <c r="CH58" s="43"/>
      <c r="CI58" s="43"/>
      <c r="CJ58" s="43"/>
      <c r="CK58" s="43"/>
      <c r="CL58" s="43"/>
      <c r="CM58" s="43"/>
      <c r="CN58" s="43"/>
    </row>
    <row r="59" spans="1:92" x14ac:dyDescent="0.2">
      <c r="A59" s="32"/>
    </row>
    <row r="60" spans="1:92" s="32" customFormat="1" x14ac:dyDescent="0.2">
      <c r="A60" s="340" t="s">
        <v>172</v>
      </c>
    </row>
    <row r="61" spans="1:92" s="32" customFormat="1" x14ac:dyDescent="0.2">
      <c r="A61" s="340"/>
    </row>
    <row r="62" spans="1:92" s="32" customFormat="1" x14ac:dyDescent="0.2"/>
    <row r="63" spans="1:92" s="6" customFormat="1" ht="12.75" customHeight="1" x14ac:dyDescent="0.2">
      <c r="A63" s="174" t="s">
        <v>74</v>
      </c>
    </row>
    <row r="64" spans="1:92" s="6" customFormat="1" ht="12.75" customHeight="1" x14ac:dyDescent="0.2">
      <c r="A64" s="172" t="s">
        <v>75</v>
      </c>
    </row>
    <row r="65" spans="1:1" s="6" customFormat="1" ht="12.75" customHeight="1" x14ac:dyDescent="0.2">
      <c r="A65" s="173" t="s">
        <v>76</v>
      </c>
    </row>
    <row r="66" spans="1:1" s="6" customFormat="1" ht="20.25" customHeight="1" x14ac:dyDescent="0.2">
      <c r="A66" s="173" t="s">
        <v>77</v>
      </c>
    </row>
    <row r="67" spans="1:1" s="6" customFormat="1" ht="12.75" customHeight="1" x14ac:dyDescent="0.2">
      <c r="A67" s="173" t="s">
        <v>78</v>
      </c>
    </row>
    <row r="68" spans="1:1" s="6" customFormat="1" ht="21.75" customHeight="1" x14ac:dyDescent="0.2">
      <c r="A68" s="173" t="s">
        <v>79</v>
      </c>
    </row>
    <row r="69" spans="1:1" s="6" customFormat="1" ht="23.25" customHeight="1" x14ac:dyDescent="0.2">
      <c r="A69" s="175" t="s">
        <v>187</v>
      </c>
    </row>
    <row r="70" spans="1:1" s="6" customFormat="1" ht="12.75" customHeight="1" x14ac:dyDescent="0.2"/>
    <row r="71" spans="1:1" s="6" customFormat="1" ht="13.5" thickBot="1" x14ac:dyDescent="0.25">
      <c r="A71" s="238" t="s">
        <v>81</v>
      </c>
    </row>
    <row r="72" spans="1:1" s="36" customFormat="1" ht="108" customHeight="1" x14ac:dyDescent="0.2">
      <c r="A72" s="347" t="s">
        <v>415</v>
      </c>
    </row>
    <row r="73" spans="1:1" s="32" customFormat="1" x14ac:dyDescent="0.2">
      <c r="A73" s="348"/>
    </row>
    <row r="74" spans="1:1" s="32" customFormat="1" ht="16.5" customHeight="1" x14ac:dyDescent="0.2">
      <c r="A74" s="348"/>
    </row>
    <row r="75" spans="1:1" ht="193.5" customHeight="1" x14ac:dyDescent="0.2">
      <c r="A75" s="348"/>
    </row>
    <row r="76" spans="1:1" ht="47.25" customHeight="1" thickBot="1" x14ac:dyDescent="0.25">
      <c r="A76" s="349"/>
    </row>
  </sheetData>
  <mergeCells count="2">
    <mergeCell ref="A60:A61"/>
    <mergeCell ref="A72:A76"/>
  </mergeCells>
  <pageMargins left="0.75" right="0.75" top="1" bottom="1" header="0.5" footer="0.5"/>
  <pageSetup paperSize="9" orientation="portrait" horizontalDpi="4294967295" verticalDpi="4294967295"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D110"/>
  <sheetViews>
    <sheetView workbookViewId="0">
      <selection activeCell="BK3" sqref="BK3"/>
    </sheetView>
  </sheetViews>
  <sheetFormatPr defaultColWidth="9.140625" defaultRowHeight="12.75" x14ac:dyDescent="0.2"/>
  <cols>
    <col min="1" max="1" width="66" style="32" customWidth="1"/>
    <col min="2" max="62" width="11" style="32" hidden="1" customWidth="1"/>
    <col min="63" max="69" width="11" style="32" customWidth="1"/>
    <col min="70" max="70" width="10.42578125" style="32" customWidth="1"/>
    <col min="71" max="71" width="11.28515625" style="32" customWidth="1"/>
    <col min="72" max="72" width="11.7109375" style="32" customWidth="1"/>
    <col min="73" max="73" width="10.5703125" style="32" customWidth="1"/>
    <col min="74" max="74" width="12" style="32" customWidth="1"/>
    <col min="75" max="75" width="11.140625" style="32" customWidth="1"/>
    <col min="76" max="76" width="10.42578125" style="32" customWidth="1"/>
    <col min="77" max="77" width="11.42578125" style="32" customWidth="1"/>
    <col min="78" max="78" width="11.28515625" style="32" customWidth="1"/>
    <col min="79" max="81" width="11" style="32" customWidth="1"/>
    <col min="82" max="82" width="9.85546875" style="32" customWidth="1"/>
    <col min="83" max="16384" width="9.140625" style="32"/>
  </cols>
  <sheetData>
    <row r="1" spans="1:82" x14ac:dyDescent="0.2">
      <c r="A1" s="63" t="s">
        <v>61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row>
    <row r="2" spans="1:82" x14ac:dyDescent="0.2">
      <c r="A2" s="11" t="s">
        <v>16</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row>
    <row r="3" spans="1:82" s="33" customFormat="1" ht="26.25" customHeight="1" x14ac:dyDescent="0.2">
      <c r="A3" s="64" t="s">
        <v>97</v>
      </c>
      <c r="B3" s="80" t="e">
        <f>'BAR BB| Open rates'!#REF!</f>
        <v>#REF!</v>
      </c>
      <c r="C3" s="80" t="e">
        <f>'BAR BB| Open rates'!#REF!</f>
        <v>#REF!</v>
      </c>
      <c r="D3" s="80" t="e">
        <f>'BAR BB| Open rates'!#REF!</f>
        <v>#REF!</v>
      </c>
      <c r="E3" s="80" t="e">
        <f>'BAR BB| Open rates'!#REF!</f>
        <v>#REF!</v>
      </c>
      <c r="F3" s="80" t="e">
        <f>'BAR BB| Open rates'!#REF!</f>
        <v>#REF!</v>
      </c>
      <c r="G3" s="80" t="e">
        <f>'BAR BB| Open rates'!#REF!</f>
        <v>#REF!</v>
      </c>
      <c r="H3" s="80" t="e">
        <f>'BAR BB| Open rates'!#REF!</f>
        <v>#REF!</v>
      </c>
      <c r="I3" s="80" t="e">
        <f>'BAR BB| Open rates'!#REF!</f>
        <v>#REF!</v>
      </c>
      <c r="J3" s="80" t="e">
        <f>'BAR BB| Open rates'!#REF!</f>
        <v>#REF!</v>
      </c>
      <c r="K3" s="80" t="e">
        <f>'BAR BB| Open rates'!#REF!</f>
        <v>#REF!</v>
      </c>
      <c r="L3" s="80" t="e">
        <f>'BAR BB| Open rates'!#REF!</f>
        <v>#REF!</v>
      </c>
      <c r="M3" s="80" t="e">
        <f>'BAR BB| Open rates'!#REF!</f>
        <v>#REF!</v>
      </c>
      <c r="N3" s="80" t="e">
        <f>'BAR BB| Open rates'!#REF!</f>
        <v>#REF!</v>
      </c>
      <c r="O3" s="80" t="e">
        <f>'BAR BB| Open rates'!#REF!</f>
        <v>#REF!</v>
      </c>
      <c r="P3" s="80" t="e">
        <f>'BAR BB| Open rates'!#REF!</f>
        <v>#REF!</v>
      </c>
      <c r="Q3" s="80" t="e">
        <f>'BAR BB| Open rates'!#REF!</f>
        <v>#REF!</v>
      </c>
      <c r="R3" s="80" t="e">
        <f>'BAR BB| Open rates'!#REF!</f>
        <v>#REF!</v>
      </c>
      <c r="S3" s="80" t="e">
        <f>'BAR BB| Open rates'!#REF!</f>
        <v>#REF!</v>
      </c>
      <c r="T3" s="80" t="e">
        <f>'BAR BB| Open rates'!#REF!</f>
        <v>#REF!</v>
      </c>
      <c r="U3" s="80" t="e">
        <f>'BAR BB| Open rates'!#REF!</f>
        <v>#REF!</v>
      </c>
      <c r="V3" s="80" t="e">
        <f>'BAR BB| Open rates'!#REF!</f>
        <v>#REF!</v>
      </c>
      <c r="W3" s="80" t="e">
        <f>'BAR BB| Open rates'!#REF!</f>
        <v>#REF!</v>
      </c>
      <c r="X3" s="80" t="e">
        <f>'BAR BB| Open rates'!#REF!</f>
        <v>#REF!</v>
      </c>
      <c r="Y3" s="80" t="e">
        <f>'BAR BB| Open rates'!#REF!</f>
        <v>#REF!</v>
      </c>
      <c r="Z3" s="80" t="e">
        <f>'BAR BB| Open rates'!#REF!</f>
        <v>#REF!</v>
      </c>
      <c r="AA3" s="80" t="e">
        <f>'BAR BB| Open rates'!#REF!</f>
        <v>#REF!</v>
      </c>
      <c r="AB3" s="80" t="e">
        <f>'BAR BB| Open rates'!#REF!</f>
        <v>#REF!</v>
      </c>
      <c r="AC3" s="80" t="e">
        <f>'BAR BB| Open rates'!#REF!</f>
        <v>#REF!</v>
      </c>
      <c r="AD3" s="80" t="e">
        <f>'BAR BB| Open rates'!#REF!</f>
        <v>#REF!</v>
      </c>
      <c r="AE3" s="80" t="e">
        <f>'BAR BB| Open rates'!#REF!</f>
        <v>#REF!</v>
      </c>
      <c r="AF3" s="80" t="e">
        <f>'BAR BB| Open rates'!#REF!</f>
        <v>#REF!</v>
      </c>
      <c r="AG3" s="111" t="e">
        <f>'BAR BB| Open rates'!#REF!</f>
        <v>#REF!</v>
      </c>
      <c r="AH3" s="113" t="e">
        <f>'BAR BB| Open rates'!#REF!</f>
        <v>#REF!</v>
      </c>
      <c r="AI3" s="113" t="e">
        <f>'BAR BB| Open rates'!#REF!</f>
        <v>#REF!</v>
      </c>
      <c r="AJ3" s="113" t="e">
        <f>'BAR BB| Open rates'!#REF!</f>
        <v>#REF!</v>
      </c>
      <c r="AK3" s="113" t="e">
        <f>'BAR BB| Open rates'!#REF!</f>
        <v>#REF!</v>
      </c>
      <c r="AL3" s="113" t="e">
        <f>'BAR BB| Open rates'!#REF!</f>
        <v>#REF!</v>
      </c>
      <c r="AM3" s="113" t="e">
        <f>'BAR BB| Open rates'!#REF!</f>
        <v>#REF!</v>
      </c>
      <c r="AN3" s="113" t="e">
        <f>'BAR BB| Open rates'!#REF!</f>
        <v>#REF!</v>
      </c>
      <c r="AO3" s="113" t="e">
        <f>'BAR BB| Open rates'!#REF!</f>
        <v>#REF!</v>
      </c>
      <c r="AP3" s="113" t="e">
        <f>'BAR BB| Open rates'!#REF!</f>
        <v>#REF!</v>
      </c>
      <c r="AQ3" s="113" t="e">
        <f>'BAR BB| Open rates'!#REF!</f>
        <v>#REF!</v>
      </c>
      <c r="AR3" s="113" t="e">
        <f>'BAR BB| Open rates'!#REF!</f>
        <v>#REF!</v>
      </c>
      <c r="AS3" s="113" t="e">
        <f>'BAR BB| Open rates'!#REF!</f>
        <v>#REF!</v>
      </c>
      <c r="AT3" s="113" t="e">
        <f>'BAR BB| Open rates'!#REF!</f>
        <v>#REF!</v>
      </c>
      <c r="AU3" s="113" t="e">
        <f>'BAR BB| Open rates'!#REF!</f>
        <v>#REF!</v>
      </c>
      <c r="AV3" s="113" t="e">
        <f>'BAR BB| Open rates'!#REF!</f>
        <v>#REF!</v>
      </c>
      <c r="AW3" s="113" t="e">
        <f>'BAR BB| Open rates'!#REF!</f>
        <v>#REF!</v>
      </c>
      <c r="AX3" s="113" t="e">
        <f>'BAR BB| Open rates'!#REF!</f>
        <v>#REF!</v>
      </c>
      <c r="AY3" s="113" t="e">
        <f>'BAR BB| Open rates'!#REF!</f>
        <v>#REF!</v>
      </c>
      <c r="AZ3" s="113" t="e">
        <f>'BAR BB| Open rates'!#REF!</f>
        <v>#REF!</v>
      </c>
      <c r="BA3" s="113" t="e">
        <f>'BAR BB| Open rates'!#REF!</f>
        <v>#REF!</v>
      </c>
      <c r="BB3" s="113" t="e">
        <f>'BAR BB| Open rates'!#REF!</f>
        <v>#REF!</v>
      </c>
      <c r="BC3" s="113" t="e">
        <f>'BAR BB| Open rates'!#REF!</f>
        <v>#REF!</v>
      </c>
      <c r="BD3" s="113" t="e">
        <f>'BAR BB| Open rates'!#REF!</f>
        <v>#REF!</v>
      </c>
      <c r="BE3" s="113" t="e">
        <f>'BAR BB| Open rates'!#REF!</f>
        <v>#REF!</v>
      </c>
      <c r="BF3" s="113" t="e">
        <f>'BAR BB| Open rates'!#REF!</f>
        <v>#REF!</v>
      </c>
      <c r="BG3" s="113" t="e">
        <f>'BAR BB| Open rates'!#REF!</f>
        <v>#REF!</v>
      </c>
      <c r="BH3" s="113" t="e">
        <f>'BAR BB| Open rates'!#REF!</f>
        <v>#REF!</v>
      </c>
      <c r="BI3" s="113" t="e">
        <f>'BAR BB| Open rates'!#REF!</f>
        <v>#REF!</v>
      </c>
      <c r="BJ3" s="113" t="e">
        <f>'BAR BB| Open rates'!#REF!</f>
        <v>#REF!</v>
      </c>
      <c r="BK3" s="113" t="e">
        <f>'BAR BB| Open rates'!#REF!</f>
        <v>#REF!</v>
      </c>
      <c r="BL3" s="113" t="e">
        <f>'BAR BB| Open rates'!#REF!</f>
        <v>#REF!</v>
      </c>
      <c r="BM3" s="113" t="e">
        <f>'BAR BB| Open rates'!#REF!</f>
        <v>#REF!</v>
      </c>
      <c r="BN3" s="113" t="e">
        <f>'BAR BB| Open rates'!#REF!</f>
        <v>#REF!</v>
      </c>
      <c r="BO3" s="113" t="e">
        <f>'BAR BB| Open rates'!#REF!</f>
        <v>#REF!</v>
      </c>
      <c r="BP3" s="113" t="e">
        <f>'BAR BB| Open rates'!#REF!</f>
        <v>#REF!</v>
      </c>
      <c r="BQ3" s="113" t="e">
        <f>'BAR BB| Open rates'!#REF!</f>
        <v>#REF!</v>
      </c>
      <c r="BR3" s="113" t="e">
        <f>'BAR BB| Open rates'!#REF!</f>
        <v>#REF!</v>
      </c>
      <c r="BS3" s="113" t="e">
        <f>'BAR BB| Open rates'!#REF!</f>
        <v>#REF!</v>
      </c>
      <c r="BT3" s="113" t="e">
        <f>'BAR BB| Open rates'!#REF!</f>
        <v>#REF!</v>
      </c>
      <c r="BU3" s="113" t="e">
        <f>'BAR BB| Open rates'!#REF!</f>
        <v>#REF!</v>
      </c>
      <c r="BV3" s="113" t="e">
        <f>'BAR BB| Open rates'!#REF!</f>
        <v>#REF!</v>
      </c>
      <c r="BW3" s="113" t="e">
        <f>'BAR BB| Open rates'!#REF!</f>
        <v>#REF!</v>
      </c>
      <c r="BX3" s="113" t="e">
        <f>'BAR BB| Open rates'!#REF!</f>
        <v>#REF!</v>
      </c>
      <c r="BY3" s="113" t="e">
        <f>'BAR BB| Open rates'!#REF!</f>
        <v>#REF!</v>
      </c>
      <c r="BZ3" s="113" t="e">
        <f>'BAR BB| Open rates'!#REF!</f>
        <v>#REF!</v>
      </c>
      <c r="CA3" s="113" t="e">
        <f>'BAR BB| Open rates'!#REF!</f>
        <v>#REF!</v>
      </c>
      <c r="CB3" s="113" t="e">
        <f>'BAR BB| Open rates'!#REF!</f>
        <v>#REF!</v>
      </c>
      <c r="CC3" s="113" t="e">
        <f>'BAR BB| Open rates'!#REF!</f>
        <v>#REF!</v>
      </c>
      <c r="CD3" s="113" t="e">
        <f>'BAR BB| Open rates'!#REF!</f>
        <v>#REF!</v>
      </c>
    </row>
    <row r="4" spans="1:82" s="33" customFormat="1" ht="26.25" customHeight="1" x14ac:dyDescent="0.2">
      <c r="A4" s="107"/>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3" t="e">
        <f>'BAR BB| Open rates'!#REF!</f>
        <v>#REF!</v>
      </c>
      <c r="AI4" s="113" t="e">
        <f>'BAR BB| Open rates'!#REF!</f>
        <v>#REF!</v>
      </c>
      <c r="AJ4" s="113" t="e">
        <f>'BAR BB| Open rates'!#REF!</f>
        <v>#REF!</v>
      </c>
      <c r="AK4" s="113" t="e">
        <f>'BAR BB| Open rates'!#REF!</f>
        <v>#REF!</v>
      </c>
      <c r="AL4" s="113" t="e">
        <f>'BAR BB| Open rates'!#REF!</f>
        <v>#REF!</v>
      </c>
      <c r="AM4" s="113" t="e">
        <f>'BAR BB| Open rates'!#REF!</f>
        <v>#REF!</v>
      </c>
      <c r="AN4" s="113" t="e">
        <f>'BAR BB| Open rates'!#REF!</f>
        <v>#REF!</v>
      </c>
      <c r="AO4" s="113" t="e">
        <f>'BAR BB| Open rates'!#REF!</f>
        <v>#REF!</v>
      </c>
      <c r="AP4" s="113" t="e">
        <f>'BAR BB| Open rates'!#REF!</f>
        <v>#REF!</v>
      </c>
      <c r="AQ4" s="113" t="e">
        <f>'BAR BB| Open rates'!#REF!</f>
        <v>#REF!</v>
      </c>
      <c r="AR4" s="113" t="e">
        <f>'BAR BB| Open rates'!#REF!</f>
        <v>#REF!</v>
      </c>
      <c r="AS4" s="113" t="e">
        <f>'BAR BB| Open rates'!#REF!</f>
        <v>#REF!</v>
      </c>
      <c r="AT4" s="113" t="e">
        <f>'BAR BB| Open rates'!#REF!</f>
        <v>#REF!</v>
      </c>
      <c r="AU4" s="113" t="e">
        <f>'BAR BB| Open rates'!#REF!</f>
        <v>#REF!</v>
      </c>
      <c r="AV4" s="113" t="e">
        <f>'BAR BB| Open rates'!#REF!</f>
        <v>#REF!</v>
      </c>
      <c r="AW4" s="113" t="e">
        <f>'BAR BB| Open rates'!#REF!</f>
        <v>#REF!</v>
      </c>
      <c r="AX4" s="113" t="e">
        <f>'BAR BB| Open rates'!#REF!</f>
        <v>#REF!</v>
      </c>
      <c r="AY4" s="113" t="e">
        <f>'BAR BB| Open rates'!#REF!</f>
        <v>#REF!</v>
      </c>
      <c r="AZ4" s="113" t="e">
        <f>'BAR BB| Open rates'!#REF!</f>
        <v>#REF!</v>
      </c>
      <c r="BA4" s="113" t="e">
        <f>'BAR BB| Open rates'!#REF!</f>
        <v>#REF!</v>
      </c>
      <c r="BB4" s="113" t="e">
        <f>'BAR BB| Open rates'!#REF!</f>
        <v>#REF!</v>
      </c>
      <c r="BC4" s="113" t="e">
        <f>'BAR BB| Open rates'!#REF!</f>
        <v>#REF!</v>
      </c>
      <c r="BD4" s="113" t="e">
        <f>'BAR BB| Open rates'!#REF!</f>
        <v>#REF!</v>
      </c>
      <c r="BE4" s="113" t="e">
        <f>'BAR BB| Open rates'!#REF!</f>
        <v>#REF!</v>
      </c>
      <c r="BF4" s="113" t="e">
        <f>'BAR BB| Open rates'!#REF!</f>
        <v>#REF!</v>
      </c>
      <c r="BG4" s="113" t="e">
        <f>'BAR BB| Open rates'!#REF!</f>
        <v>#REF!</v>
      </c>
      <c r="BH4" s="113" t="e">
        <f>'BAR BB| Open rates'!#REF!</f>
        <v>#REF!</v>
      </c>
      <c r="BI4" s="113" t="e">
        <f>'BAR BB| Open rates'!#REF!</f>
        <v>#REF!</v>
      </c>
      <c r="BJ4" s="113" t="e">
        <f>'BAR BB| Open rates'!#REF!</f>
        <v>#REF!</v>
      </c>
      <c r="BK4" s="113" t="e">
        <f>'BAR BB| Open rates'!#REF!</f>
        <v>#REF!</v>
      </c>
      <c r="BL4" s="113" t="e">
        <f>'BAR BB| Open rates'!#REF!</f>
        <v>#REF!</v>
      </c>
      <c r="BM4" s="113" t="e">
        <f>'BAR BB| Open rates'!#REF!</f>
        <v>#REF!</v>
      </c>
      <c r="BN4" s="113" t="e">
        <f>'BAR BB| Open rates'!#REF!</f>
        <v>#REF!</v>
      </c>
      <c r="BO4" s="113" t="e">
        <f>'BAR BB| Open rates'!#REF!</f>
        <v>#REF!</v>
      </c>
      <c r="BP4" s="113" t="e">
        <f>'BAR BB| Open rates'!#REF!</f>
        <v>#REF!</v>
      </c>
      <c r="BQ4" s="113" t="e">
        <f>'BAR BB| Open rates'!#REF!</f>
        <v>#REF!</v>
      </c>
      <c r="BR4" s="113" t="e">
        <f>'BAR BB| Open rates'!#REF!</f>
        <v>#REF!</v>
      </c>
      <c r="BS4" s="113" t="e">
        <f>'BAR BB| Open rates'!#REF!</f>
        <v>#REF!</v>
      </c>
      <c r="BT4" s="113" t="e">
        <f>'BAR BB| Open rates'!#REF!</f>
        <v>#REF!</v>
      </c>
      <c r="BU4" s="113" t="e">
        <f>'BAR BB| Open rates'!#REF!</f>
        <v>#REF!</v>
      </c>
      <c r="BV4" s="113" t="e">
        <f>'BAR BB| Open rates'!#REF!</f>
        <v>#REF!</v>
      </c>
      <c r="BW4" s="113" t="e">
        <f>'BAR BB| Open rates'!#REF!</f>
        <v>#REF!</v>
      </c>
      <c r="BX4" s="113" t="e">
        <f>'BAR BB| Open rates'!#REF!</f>
        <v>#REF!</v>
      </c>
      <c r="BY4" s="113" t="e">
        <f>'BAR BB| Open rates'!#REF!</f>
        <v>#REF!</v>
      </c>
      <c r="BZ4" s="113" t="e">
        <f>'BAR BB| Open rates'!#REF!</f>
        <v>#REF!</v>
      </c>
      <c r="CA4" s="113" t="e">
        <f>'BAR BB| Open rates'!#REF!</f>
        <v>#REF!</v>
      </c>
      <c r="CB4" s="113" t="e">
        <f>'BAR BB| Open rates'!#REF!</f>
        <v>#REF!</v>
      </c>
      <c r="CC4" s="113" t="e">
        <f>'BAR BB| Open rates'!#REF!</f>
        <v>#REF!</v>
      </c>
      <c r="CD4" s="113" t="e">
        <f>'BAR BB| Open rates'!#REF!</f>
        <v>#REF!</v>
      </c>
    </row>
    <row r="5" spans="1:82" s="36" customFormat="1" ht="12" customHeight="1" x14ac:dyDescent="0.2">
      <c r="A5" s="65" t="s">
        <v>63</v>
      </c>
      <c r="B5" s="35"/>
      <c r="C5" s="35"/>
      <c r="D5" s="35"/>
      <c r="E5" s="35"/>
      <c r="F5" s="35"/>
      <c r="G5" s="35"/>
      <c r="H5" s="35"/>
      <c r="I5" s="35"/>
      <c r="J5" s="61"/>
      <c r="K5" s="61"/>
      <c r="L5" s="61"/>
      <c r="M5" s="61"/>
      <c r="N5" s="61"/>
      <c r="O5" s="61"/>
      <c r="P5" s="61"/>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row>
    <row r="6" spans="1:82" s="36" customFormat="1" ht="12" customHeight="1" x14ac:dyDescent="0.2">
      <c r="A6" s="52">
        <v>1</v>
      </c>
      <c r="B6" s="43" t="e">
        <f>'BAR BB| Open rates'!#REF!</f>
        <v>#REF!</v>
      </c>
      <c r="C6" s="43" t="e">
        <f>'BAR BB| Open rates'!#REF!</f>
        <v>#REF!</v>
      </c>
      <c r="D6" s="43" t="e">
        <f>'BAR BB| Open rates'!#REF!</f>
        <v>#REF!</v>
      </c>
      <c r="E6" s="43" t="e">
        <f>'BAR BB| Open rates'!#REF!</f>
        <v>#REF!</v>
      </c>
      <c r="F6" s="43" t="e">
        <f>'BAR BB| Open rates'!#REF!</f>
        <v>#REF!</v>
      </c>
      <c r="G6" s="43" t="e">
        <f>'BAR BB| Open rates'!#REF!</f>
        <v>#REF!</v>
      </c>
      <c r="H6" s="43" t="e">
        <f>'BAR BB| Open rates'!#REF!</f>
        <v>#REF!</v>
      </c>
      <c r="I6" s="43" t="e">
        <f>'BAR BB| Open rates'!#REF!</f>
        <v>#REF!</v>
      </c>
      <c r="J6" s="43" t="e">
        <f>'BAR BB| Open rates'!#REF!</f>
        <v>#REF!</v>
      </c>
      <c r="K6" s="43" t="e">
        <f>'BAR BB| Open rates'!#REF!</f>
        <v>#REF!</v>
      </c>
      <c r="L6" s="43" t="e">
        <f>'BAR BB| Open rates'!#REF!</f>
        <v>#REF!</v>
      </c>
      <c r="M6" s="43" t="e">
        <f>'BAR BB| Open rates'!#REF!</f>
        <v>#REF!</v>
      </c>
      <c r="N6" s="43" t="e">
        <f>'BAR BB| Open rates'!#REF!</f>
        <v>#REF!</v>
      </c>
      <c r="O6" s="43" t="e">
        <f>'BAR BB| Open rates'!#REF!</f>
        <v>#REF!</v>
      </c>
      <c r="P6" s="43" t="e">
        <f>'BAR BB| Open rates'!#REF!</f>
        <v>#REF!</v>
      </c>
      <c r="Q6" s="43" t="e">
        <f>'BAR BB| Open rates'!#REF!</f>
        <v>#REF!</v>
      </c>
      <c r="R6" s="43" t="e">
        <f>'BAR BB| Open rates'!#REF!</f>
        <v>#REF!</v>
      </c>
      <c r="S6" s="43" t="e">
        <f>'BAR BB| Open rates'!#REF!</f>
        <v>#REF!</v>
      </c>
      <c r="T6" s="43" t="e">
        <f>'BAR BB| Open rates'!#REF!</f>
        <v>#REF!</v>
      </c>
      <c r="U6" s="43" t="e">
        <f>'BAR BB| Open rates'!#REF!</f>
        <v>#REF!</v>
      </c>
      <c r="V6" s="43" t="e">
        <f>'BAR BB| Open rates'!#REF!</f>
        <v>#REF!</v>
      </c>
      <c r="W6" s="43" t="e">
        <f>'BAR BB| Open rates'!#REF!</f>
        <v>#REF!</v>
      </c>
      <c r="X6" s="43" t="e">
        <f>'BAR BB| Open rates'!#REF!</f>
        <v>#REF!</v>
      </c>
      <c r="Y6" s="43" t="e">
        <f>'BAR BB| Open rates'!#REF!</f>
        <v>#REF!</v>
      </c>
      <c r="Z6" s="43" t="e">
        <f>'BAR BB| Open rates'!#REF!</f>
        <v>#REF!</v>
      </c>
      <c r="AA6" s="43" t="e">
        <f>'BAR BB| Open rates'!#REF!</f>
        <v>#REF!</v>
      </c>
      <c r="AB6" s="43" t="e">
        <f>'BAR BB| Open rates'!#REF!</f>
        <v>#REF!</v>
      </c>
      <c r="AC6" s="43" t="e">
        <f>'BAR BB| Open rates'!#REF!</f>
        <v>#REF!</v>
      </c>
      <c r="AD6" s="43" t="e">
        <f>'BAR BB| Open rates'!#REF!</f>
        <v>#REF!</v>
      </c>
      <c r="AE6" s="43" t="e">
        <f>'BAR BB| Open rates'!#REF!</f>
        <v>#REF!</v>
      </c>
      <c r="AF6" s="43" t="e">
        <f>'BAR BB| Open rates'!#REF!</f>
        <v>#REF!</v>
      </c>
      <c r="AG6" s="43" t="e">
        <f>'BAR BB| Open rates'!#REF!</f>
        <v>#REF!</v>
      </c>
      <c r="AH6" s="43" t="e">
        <f>'BAR BB| Open rates'!#REF!</f>
        <v>#REF!</v>
      </c>
      <c r="AI6" s="43" t="e">
        <f>'BAR BB| Open rates'!#REF!</f>
        <v>#REF!</v>
      </c>
      <c r="AJ6" s="43" t="e">
        <f>'BAR BB| Open rates'!#REF!</f>
        <v>#REF!</v>
      </c>
      <c r="AK6" s="43" t="e">
        <f>'BAR BB| Open rates'!#REF!</f>
        <v>#REF!</v>
      </c>
      <c r="AL6" s="43" t="e">
        <f>'BAR BB| Open rates'!#REF!</f>
        <v>#REF!</v>
      </c>
      <c r="AM6" s="43" t="e">
        <f>'BAR BB| Open rates'!#REF!</f>
        <v>#REF!</v>
      </c>
      <c r="AN6" s="43" t="e">
        <f>'BAR BB| Open rates'!#REF!</f>
        <v>#REF!</v>
      </c>
      <c r="AO6" s="43" t="e">
        <f>'BAR BB| Open rates'!#REF!</f>
        <v>#REF!</v>
      </c>
      <c r="AP6" s="43" t="e">
        <f>'BAR BB| Open rates'!#REF!</f>
        <v>#REF!</v>
      </c>
      <c r="AQ6" s="43" t="e">
        <f>'BAR BB| Open rates'!#REF!</f>
        <v>#REF!</v>
      </c>
      <c r="AR6" s="43" t="e">
        <f>'BAR BB| Open rates'!#REF!</f>
        <v>#REF!</v>
      </c>
      <c r="AS6" s="43" t="e">
        <f>'BAR BB| Open rates'!#REF!</f>
        <v>#REF!</v>
      </c>
      <c r="AT6" s="43" t="e">
        <f>'BAR BB| Open rates'!#REF!</f>
        <v>#REF!</v>
      </c>
      <c r="AU6" s="43" t="e">
        <f>'BAR BB| Open rates'!#REF!</f>
        <v>#REF!</v>
      </c>
      <c r="AV6" s="43" t="e">
        <f>'BAR BB| Open rates'!#REF!</f>
        <v>#REF!</v>
      </c>
      <c r="AW6" s="43" t="e">
        <f>'BAR BB| Open rates'!#REF!</f>
        <v>#REF!</v>
      </c>
      <c r="AX6" s="43" t="e">
        <f>'BAR BB| Open rates'!#REF!</f>
        <v>#REF!</v>
      </c>
      <c r="AY6" s="43" t="e">
        <f>'BAR BB| Open rates'!#REF!</f>
        <v>#REF!</v>
      </c>
      <c r="AZ6" s="43" t="e">
        <f>'BAR BB| Open rates'!#REF!</f>
        <v>#REF!</v>
      </c>
      <c r="BA6" s="43" t="e">
        <f>'BAR BB| Open rates'!#REF!</f>
        <v>#REF!</v>
      </c>
      <c r="BB6" s="43" t="e">
        <f>'BAR BB| Open rates'!#REF!</f>
        <v>#REF!</v>
      </c>
      <c r="BC6" s="43" t="e">
        <f>'BAR BB| Open rates'!#REF!</f>
        <v>#REF!</v>
      </c>
      <c r="BD6" s="43" t="e">
        <f>'BAR BB| Open rates'!#REF!</f>
        <v>#REF!</v>
      </c>
      <c r="BE6" s="43" t="e">
        <f>'BAR BB| Open rates'!#REF!</f>
        <v>#REF!</v>
      </c>
      <c r="BF6" s="43" t="e">
        <f>'BAR BB| Open rates'!#REF!</f>
        <v>#REF!</v>
      </c>
      <c r="BG6" s="43" t="e">
        <f>'BAR BB| Open rates'!#REF!</f>
        <v>#REF!</v>
      </c>
      <c r="BH6" s="43" t="e">
        <f>'BAR BB| Open rates'!#REF!</f>
        <v>#REF!</v>
      </c>
      <c r="BI6" s="43" t="e">
        <f>'BAR BB| Open rates'!#REF!</f>
        <v>#REF!</v>
      </c>
      <c r="BJ6" s="43" t="e">
        <f>'BAR BB| Open rates'!#REF!</f>
        <v>#REF!</v>
      </c>
      <c r="BK6" s="43" t="e">
        <f>'BAR BB| Open rates'!#REF!</f>
        <v>#REF!</v>
      </c>
      <c r="BL6" s="43" t="e">
        <f>'BAR BB| Open rates'!#REF!</f>
        <v>#REF!</v>
      </c>
      <c r="BM6" s="43" t="e">
        <f>'BAR BB| Open rates'!#REF!</f>
        <v>#REF!</v>
      </c>
      <c r="BN6" s="43" t="e">
        <f>'BAR BB| Open rates'!#REF!</f>
        <v>#REF!</v>
      </c>
      <c r="BO6" s="43" t="e">
        <f>'BAR BB| Open rates'!#REF!</f>
        <v>#REF!</v>
      </c>
      <c r="BP6" s="43" t="e">
        <f>'BAR BB| Open rates'!#REF!</f>
        <v>#REF!</v>
      </c>
      <c r="BQ6" s="43" t="e">
        <f>'BAR BB| Open rates'!#REF!</f>
        <v>#REF!</v>
      </c>
      <c r="BR6" s="43" t="e">
        <f>'BAR BB| Open rates'!#REF!</f>
        <v>#REF!</v>
      </c>
      <c r="BS6" s="43" t="e">
        <f>'BAR BB| Open rates'!#REF!</f>
        <v>#REF!</v>
      </c>
      <c r="BT6" s="43" t="e">
        <f>'BAR BB| Open rates'!#REF!</f>
        <v>#REF!</v>
      </c>
      <c r="BU6" s="43" t="e">
        <f>'BAR BB| Open rates'!#REF!</f>
        <v>#REF!</v>
      </c>
      <c r="BV6" s="43" t="e">
        <f>'BAR BB| Open rates'!#REF!</f>
        <v>#REF!</v>
      </c>
      <c r="BW6" s="43" t="e">
        <f>'BAR BB| Open rates'!#REF!</f>
        <v>#REF!</v>
      </c>
      <c r="BX6" s="43" t="e">
        <f>'BAR BB| Open rates'!#REF!</f>
        <v>#REF!</v>
      </c>
      <c r="BY6" s="43" t="e">
        <f>'BAR BB| Open rates'!#REF!</f>
        <v>#REF!</v>
      </c>
      <c r="BZ6" s="43" t="e">
        <f>'BAR BB| Open rates'!#REF!</f>
        <v>#REF!</v>
      </c>
      <c r="CA6" s="43" t="e">
        <f>'BAR BB| Open rates'!#REF!</f>
        <v>#REF!</v>
      </c>
      <c r="CB6" s="43" t="e">
        <f>'BAR BB| Open rates'!#REF!</f>
        <v>#REF!</v>
      </c>
      <c r="CC6" s="43" t="e">
        <f>'BAR BB| Open rates'!#REF!</f>
        <v>#REF!</v>
      </c>
      <c r="CD6" s="43" t="e">
        <f>'BAR BB| Open rates'!#REF!</f>
        <v>#REF!</v>
      </c>
    </row>
    <row r="7" spans="1:82" s="36" customFormat="1" ht="12" customHeight="1" x14ac:dyDescent="0.2">
      <c r="A7" s="52">
        <v>2</v>
      </c>
      <c r="B7" s="43" t="e">
        <f>'BAR BB| Open rates'!#REF!</f>
        <v>#REF!</v>
      </c>
      <c r="C7" s="43" t="e">
        <f>'BAR BB| Open rates'!#REF!</f>
        <v>#REF!</v>
      </c>
      <c r="D7" s="43" t="e">
        <f>'BAR BB| Open rates'!#REF!</f>
        <v>#REF!</v>
      </c>
      <c r="E7" s="43" t="e">
        <f>'BAR BB| Open rates'!#REF!</f>
        <v>#REF!</v>
      </c>
      <c r="F7" s="43" t="e">
        <f>'BAR BB| Open rates'!#REF!</f>
        <v>#REF!</v>
      </c>
      <c r="G7" s="43" t="e">
        <f>'BAR BB| Open rates'!#REF!</f>
        <v>#REF!</v>
      </c>
      <c r="H7" s="43" t="e">
        <f>'BAR BB| Open rates'!#REF!</f>
        <v>#REF!</v>
      </c>
      <c r="I7" s="43" t="e">
        <f>'BAR BB| Open rates'!#REF!</f>
        <v>#REF!</v>
      </c>
      <c r="J7" s="43" t="e">
        <f>'BAR BB| Open rates'!#REF!</f>
        <v>#REF!</v>
      </c>
      <c r="K7" s="43" t="e">
        <f>'BAR BB| Open rates'!#REF!</f>
        <v>#REF!</v>
      </c>
      <c r="L7" s="43" t="e">
        <f>'BAR BB| Open rates'!#REF!</f>
        <v>#REF!</v>
      </c>
      <c r="M7" s="43" t="e">
        <f>'BAR BB| Open rates'!#REF!</f>
        <v>#REF!</v>
      </c>
      <c r="N7" s="43" t="e">
        <f>'BAR BB| Open rates'!#REF!</f>
        <v>#REF!</v>
      </c>
      <c r="O7" s="43" t="e">
        <f>'BAR BB| Open rates'!#REF!</f>
        <v>#REF!</v>
      </c>
      <c r="P7" s="43" t="e">
        <f>'BAR BB| Open rates'!#REF!</f>
        <v>#REF!</v>
      </c>
      <c r="Q7" s="43" t="e">
        <f>'BAR BB| Open rates'!#REF!</f>
        <v>#REF!</v>
      </c>
      <c r="R7" s="43" t="e">
        <f>'BAR BB| Open rates'!#REF!</f>
        <v>#REF!</v>
      </c>
      <c r="S7" s="43" t="e">
        <f>'BAR BB| Open rates'!#REF!</f>
        <v>#REF!</v>
      </c>
      <c r="T7" s="43" t="e">
        <f>'BAR BB| Open rates'!#REF!</f>
        <v>#REF!</v>
      </c>
      <c r="U7" s="43" t="e">
        <f>'BAR BB| Open rates'!#REF!</f>
        <v>#REF!</v>
      </c>
      <c r="V7" s="43" t="e">
        <f>'BAR BB| Open rates'!#REF!</f>
        <v>#REF!</v>
      </c>
      <c r="W7" s="43" t="e">
        <f>'BAR BB| Open rates'!#REF!</f>
        <v>#REF!</v>
      </c>
      <c r="X7" s="43" t="e">
        <f>'BAR BB| Open rates'!#REF!</f>
        <v>#REF!</v>
      </c>
      <c r="Y7" s="43" t="e">
        <f>'BAR BB| Open rates'!#REF!</f>
        <v>#REF!</v>
      </c>
      <c r="Z7" s="43" t="e">
        <f>'BAR BB| Open rates'!#REF!</f>
        <v>#REF!</v>
      </c>
      <c r="AA7" s="43" t="e">
        <f>'BAR BB| Open rates'!#REF!</f>
        <v>#REF!</v>
      </c>
      <c r="AB7" s="43" t="e">
        <f>'BAR BB| Open rates'!#REF!</f>
        <v>#REF!</v>
      </c>
      <c r="AC7" s="43" t="e">
        <f>'BAR BB| Open rates'!#REF!</f>
        <v>#REF!</v>
      </c>
      <c r="AD7" s="43" t="e">
        <f>'BAR BB| Open rates'!#REF!</f>
        <v>#REF!</v>
      </c>
      <c r="AE7" s="43" t="e">
        <f>'BAR BB| Open rates'!#REF!</f>
        <v>#REF!</v>
      </c>
      <c r="AF7" s="43" t="e">
        <f>'BAR BB| Open rates'!#REF!</f>
        <v>#REF!</v>
      </c>
      <c r="AG7" s="43" t="e">
        <f>'BAR BB| Open rates'!#REF!</f>
        <v>#REF!</v>
      </c>
      <c r="AH7" s="43" t="e">
        <f>'BAR BB| Open rates'!#REF!</f>
        <v>#REF!</v>
      </c>
      <c r="AI7" s="43" t="e">
        <f>'BAR BB| Open rates'!#REF!</f>
        <v>#REF!</v>
      </c>
      <c r="AJ7" s="43" t="e">
        <f>'BAR BB| Open rates'!#REF!</f>
        <v>#REF!</v>
      </c>
      <c r="AK7" s="43" t="e">
        <f>'BAR BB| Open rates'!#REF!</f>
        <v>#REF!</v>
      </c>
      <c r="AL7" s="43" t="e">
        <f>'BAR BB| Open rates'!#REF!</f>
        <v>#REF!</v>
      </c>
      <c r="AM7" s="43" t="e">
        <f>'BAR BB| Open rates'!#REF!</f>
        <v>#REF!</v>
      </c>
      <c r="AN7" s="43" t="e">
        <f>'BAR BB| Open rates'!#REF!</f>
        <v>#REF!</v>
      </c>
      <c r="AO7" s="43" t="e">
        <f>'BAR BB| Open rates'!#REF!</f>
        <v>#REF!</v>
      </c>
      <c r="AP7" s="43" t="e">
        <f>'BAR BB| Open rates'!#REF!</f>
        <v>#REF!</v>
      </c>
      <c r="AQ7" s="43" t="e">
        <f>'BAR BB| Open rates'!#REF!</f>
        <v>#REF!</v>
      </c>
      <c r="AR7" s="43" t="e">
        <f>'BAR BB| Open rates'!#REF!</f>
        <v>#REF!</v>
      </c>
      <c r="AS7" s="43" t="e">
        <f>'BAR BB| Open rates'!#REF!</f>
        <v>#REF!</v>
      </c>
      <c r="AT7" s="43" t="e">
        <f>'BAR BB| Open rates'!#REF!</f>
        <v>#REF!</v>
      </c>
      <c r="AU7" s="43" t="e">
        <f>'BAR BB| Open rates'!#REF!</f>
        <v>#REF!</v>
      </c>
      <c r="AV7" s="43" t="e">
        <f>'BAR BB| Open rates'!#REF!</f>
        <v>#REF!</v>
      </c>
      <c r="AW7" s="43" t="e">
        <f>'BAR BB| Open rates'!#REF!</f>
        <v>#REF!</v>
      </c>
      <c r="AX7" s="43" t="e">
        <f>'BAR BB| Open rates'!#REF!</f>
        <v>#REF!</v>
      </c>
      <c r="AY7" s="43" t="e">
        <f>'BAR BB| Open rates'!#REF!</f>
        <v>#REF!</v>
      </c>
      <c r="AZ7" s="43" t="e">
        <f>'BAR BB| Open rates'!#REF!</f>
        <v>#REF!</v>
      </c>
      <c r="BA7" s="43" t="e">
        <f>'BAR BB| Open rates'!#REF!</f>
        <v>#REF!</v>
      </c>
      <c r="BB7" s="43" t="e">
        <f>'BAR BB| Open rates'!#REF!</f>
        <v>#REF!</v>
      </c>
      <c r="BC7" s="43" t="e">
        <f>'BAR BB| Open rates'!#REF!</f>
        <v>#REF!</v>
      </c>
      <c r="BD7" s="43" t="e">
        <f>'BAR BB| Open rates'!#REF!</f>
        <v>#REF!</v>
      </c>
      <c r="BE7" s="43" t="e">
        <f>'BAR BB| Open rates'!#REF!</f>
        <v>#REF!</v>
      </c>
      <c r="BF7" s="43" t="e">
        <f>'BAR BB| Open rates'!#REF!</f>
        <v>#REF!</v>
      </c>
      <c r="BG7" s="43" t="e">
        <f>'BAR BB| Open rates'!#REF!</f>
        <v>#REF!</v>
      </c>
      <c r="BH7" s="43" t="e">
        <f>'BAR BB| Open rates'!#REF!</f>
        <v>#REF!</v>
      </c>
      <c r="BI7" s="43" t="e">
        <f>'BAR BB| Open rates'!#REF!</f>
        <v>#REF!</v>
      </c>
      <c r="BJ7" s="43" t="e">
        <f>'BAR BB| Open rates'!#REF!</f>
        <v>#REF!</v>
      </c>
      <c r="BK7" s="43" t="e">
        <f>'BAR BB| Open rates'!#REF!</f>
        <v>#REF!</v>
      </c>
      <c r="BL7" s="43" t="e">
        <f>'BAR BB| Open rates'!#REF!</f>
        <v>#REF!</v>
      </c>
      <c r="BM7" s="43" t="e">
        <f>'BAR BB| Open rates'!#REF!</f>
        <v>#REF!</v>
      </c>
      <c r="BN7" s="43" t="e">
        <f>'BAR BB| Open rates'!#REF!</f>
        <v>#REF!</v>
      </c>
      <c r="BO7" s="43" t="e">
        <f>'BAR BB| Open rates'!#REF!</f>
        <v>#REF!</v>
      </c>
      <c r="BP7" s="43" t="e">
        <f>'BAR BB| Open rates'!#REF!</f>
        <v>#REF!</v>
      </c>
      <c r="BQ7" s="43" t="e">
        <f>'BAR BB| Open rates'!#REF!</f>
        <v>#REF!</v>
      </c>
      <c r="BR7" s="43" t="e">
        <f>'BAR BB| Open rates'!#REF!</f>
        <v>#REF!</v>
      </c>
      <c r="BS7" s="43" t="e">
        <f>'BAR BB| Open rates'!#REF!</f>
        <v>#REF!</v>
      </c>
      <c r="BT7" s="43" t="e">
        <f>'BAR BB| Open rates'!#REF!</f>
        <v>#REF!</v>
      </c>
      <c r="BU7" s="43" t="e">
        <f>'BAR BB| Open rates'!#REF!</f>
        <v>#REF!</v>
      </c>
      <c r="BV7" s="43" t="e">
        <f>'BAR BB| Open rates'!#REF!</f>
        <v>#REF!</v>
      </c>
      <c r="BW7" s="43" t="e">
        <f>'BAR BB| Open rates'!#REF!</f>
        <v>#REF!</v>
      </c>
      <c r="BX7" s="43" t="e">
        <f>'BAR BB| Open rates'!#REF!</f>
        <v>#REF!</v>
      </c>
      <c r="BY7" s="43" t="e">
        <f>'BAR BB| Open rates'!#REF!</f>
        <v>#REF!</v>
      </c>
      <c r="BZ7" s="43" t="e">
        <f>'BAR BB| Open rates'!#REF!</f>
        <v>#REF!</v>
      </c>
      <c r="CA7" s="43" t="e">
        <f>'BAR BB| Open rates'!#REF!</f>
        <v>#REF!</v>
      </c>
      <c r="CB7" s="43" t="e">
        <f>'BAR BB| Open rates'!#REF!</f>
        <v>#REF!</v>
      </c>
      <c r="CC7" s="43" t="e">
        <f>'BAR BB| Open rates'!#REF!</f>
        <v>#REF!</v>
      </c>
      <c r="CD7" s="43" t="e">
        <f>'BAR BB| Open rates'!#REF!</f>
        <v>#REF!</v>
      </c>
    </row>
    <row r="8" spans="1:82" s="36" customFormat="1" ht="12" customHeight="1" x14ac:dyDescent="0.2">
      <c r="A8" s="66" t="s">
        <v>64</v>
      </c>
      <c r="B8" s="43"/>
    </row>
    <row r="9" spans="1:82" s="9" customFormat="1" ht="12" customHeight="1" x14ac:dyDescent="0.2">
      <c r="A9" s="8">
        <v>1</v>
      </c>
      <c r="B9" s="43" t="e">
        <f>'BAR BB| Open rates'!#REF!</f>
        <v>#REF!</v>
      </c>
      <c r="C9" s="43" t="e">
        <f>'BAR BB| Open rates'!#REF!</f>
        <v>#REF!</v>
      </c>
      <c r="D9" s="43" t="e">
        <f>'BAR BB| Open rates'!#REF!</f>
        <v>#REF!</v>
      </c>
      <c r="E9" s="43" t="e">
        <f>'BAR BB| Open rates'!#REF!</f>
        <v>#REF!</v>
      </c>
      <c r="F9" s="43" t="e">
        <f>'BAR BB| Open rates'!#REF!</f>
        <v>#REF!</v>
      </c>
      <c r="G9" s="43" t="e">
        <f>'BAR BB| Open rates'!#REF!</f>
        <v>#REF!</v>
      </c>
      <c r="H9" s="43" t="e">
        <f>'BAR BB| Open rates'!#REF!</f>
        <v>#REF!</v>
      </c>
      <c r="I9" s="43" t="e">
        <f>'BAR BB| Open rates'!#REF!</f>
        <v>#REF!</v>
      </c>
      <c r="J9" s="43" t="e">
        <f>'BAR BB| Open rates'!#REF!</f>
        <v>#REF!</v>
      </c>
      <c r="K9" s="43" t="e">
        <f>'BAR BB| Open rates'!#REF!</f>
        <v>#REF!</v>
      </c>
      <c r="L9" s="43" t="e">
        <f>'BAR BB| Open rates'!#REF!</f>
        <v>#REF!</v>
      </c>
      <c r="M9" s="43" t="e">
        <f>'BAR BB| Open rates'!#REF!</f>
        <v>#REF!</v>
      </c>
      <c r="N9" s="43" t="e">
        <f>'BAR BB| Open rates'!#REF!</f>
        <v>#REF!</v>
      </c>
      <c r="O9" s="43" t="e">
        <f>'BAR BB| Open rates'!#REF!</f>
        <v>#REF!</v>
      </c>
      <c r="P9" s="43" t="e">
        <f>'BAR BB| Open rates'!#REF!</f>
        <v>#REF!</v>
      </c>
      <c r="Q9" s="43" t="e">
        <f>'BAR BB| Open rates'!#REF!</f>
        <v>#REF!</v>
      </c>
      <c r="R9" s="43" t="e">
        <f>'BAR BB| Open rates'!#REF!</f>
        <v>#REF!</v>
      </c>
      <c r="S9" s="43" t="e">
        <f>'BAR BB| Open rates'!#REF!</f>
        <v>#REF!</v>
      </c>
      <c r="T9" s="43" t="e">
        <f>'BAR BB| Open rates'!#REF!</f>
        <v>#REF!</v>
      </c>
      <c r="U9" s="43" t="e">
        <f>'BAR BB| Open rates'!#REF!</f>
        <v>#REF!</v>
      </c>
      <c r="V9" s="43" t="e">
        <f>'BAR BB| Open rates'!#REF!</f>
        <v>#REF!</v>
      </c>
      <c r="W9" s="43" t="e">
        <f>'BAR BB| Open rates'!#REF!</f>
        <v>#REF!</v>
      </c>
      <c r="X9" s="43" t="e">
        <f>'BAR BB| Open rates'!#REF!</f>
        <v>#REF!</v>
      </c>
      <c r="Y9" s="43" t="e">
        <f>'BAR BB| Open rates'!#REF!</f>
        <v>#REF!</v>
      </c>
      <c r="Z9" s="43" t="e">
        <f>'BAR BB| Open rates'!#REF!</f>
        <v>#REF!</v>
      </c>
      <c r="AA9" s="43" t="e">
        <f>'BAR BB| Open rates'!#REF!</f>
        <v>#REF!</v>
      </c>
      <c r="AB9" s="43" t="e">
        <f>'BAR BB| Open rates'!#REF!</f>
        <v>#REF!</v>
      </c>
      <c r="AC9" s="43" t="e">
        <f>'BAR BB| Open rates'!#REF!</f>
        <v>#REF!</v>
      </c>
      <c r="AD9" s="43" t="e">
        <f>'BAR BB| Open rates'!#REF!</f>
        <v>#REF!</v>
      </c>
      <c r="AE9" s="43" t="e">
        <f>'BAR BB| Open rates'!#REF!</f>
        <v>#REF!</v>
      </c>
      <c r="AF9" s="43" t="e">
        <f>'BAR BB| Open rates'!#REF!</f>
        <v>#REF!</v>
      </c>
      <c r="AG9" s="43" t="e">
        <f>'BAR BB| Open rates'!#REF!</f>
        <v>#REF!</v>
      </c>
      <c r="AH9" s="43" t="e">
        <f>'BAR BB| Open rates'!#REF!</f>
        <v>#REF!</v>
      </c>
      <c r="AI9" s="43" t="e">
        <f>'BAR BB| Open rates'!#REF!</f>
        <v>#REF!</v>
      </c>
      <c r="AJ9" s="43" t="e">
        <f>'BAR BB| Open rates'!#REF!</f>
        <v>#REF!</v>
      </c>
      <c r="AK9" s="43" t="e">
        <f>'BAR BB| Open rates'!#REF!</f>
        <v>#REF!</v>
      </c>
      <c r="AL9" s="43" t="e">
        <f>'BAR BB| Open rates'!#REF!</f>
        <v>#REF!</v>
      </c>
      <c r="AM9" s="43" t="e">
        <f>'BAR BB| Open rates'!#REF!</f>
        <v>#REF!</v>
      </c>
      <c r="AN9" s="43" t="e">
        <f>'BAR BB| Open rates'!#REF!</f>
        <v>#REF!</v>
      </c>
      <c r="AO9" s="43" t="e">
        <f>'BAR BB| Open rates'!#REF!</f>
        <v>#REF!</v>
      </c>
      <c r="AP9" s="43" t="e">
        <f>'BAR BB| Open rates'!#REF!</f>
        <v>#REF!</v>
      </c>
      <c r="AQ9" s="43" t="e">
        <f>'BAR BB| Open rates'!#REF!</f>
        <v>#REF!</v>
      </c>
      <c r="AR9" s="43" t="e">
        <f>'BAR BB| Open rates'!#REF!</f>
        <v>#REF!</v>
      </c>
      <c r="AS9" s="43" t="e">
        <f>'BAR BB| Open rates'!#REF!</f>
        <v>#REF!</v>
      </c>
      <c r="AT9" s="43" t="e">
        <f>'BAR BB| Open rates'!#REF!</f>
        <v>#REF!</v>
      </c>
      <c r="AU9" s="43" t="e">
        <f>'BAR BB| Open rates'!#REF!</f>
        <v>#REF!</v>
      </c>
      <c r="AV9" s="43" t="e">
        <f>'BAR BB| Open rates'!#REF!</f>
        <v>#REF!</v>
      </c>
      <c r="AW9" s="43" t="e">
        <f>'BAR BB| Open rates'!#REF!</f>
        <v>#REF!</v>
      </c>
      <c r="AX9" s="43" t="e">
        <f>'BAR BB| Open rates'!#REF!</f>
        <v>#REF!</v>
      </c>
      <c r="AY9" s="43" t="e">
        <f>'BAR BB| Open rates'!#REF!</f>
        <v>#REF!</v>
      </c>
      <c r="AZ9" s="43" t="e">
        <f>'BAR BB| Open rates'!#REF!</f>
        <v>#REF!</v>
      </c>
      <c r="BA9" s="43" t="e">
        <f>'BAR BB| Open rates'!#REF!</f>
        <v>#REF!</v>
      </c>
      <c r="BB9" s="43" t="e">
        <f>'BAR BB| Open rates'!#REF!</f>
        <v>#REF!</v>
      </c>
      <c r="BC9" s="43" t="e">
        <f>'BAR BB| Open rates'!#REF!</f>
        <v>#REF!</v>
      </c>
      <c r="BD9" s="43" t="e">
        <f>'BAR BB| Open rates'!#REF!</f>
        <v>#REF!</v>
      </c>
      <c r="BE9" s="43" t="e">
        <f>'BAR BB| Open rates'!#REF!</f>
        <v>#REF!</v>
      </c>
      <c r="BF9" s="43" t="e">
        <f>'BAR BB| Open rates'!#REF!</f>
        <v>#REF!</v>
      </c>
      <c r="BG9" s="43" t="e">
        <f>'BAR BB| Open rates'!#REF!</f>
        <v>#REF!</v>
      </c>
      <c r="BH9" s="43" t="e">
        <f>'BAR BB| Open rates'!#REF!</f>
        <v>#REF!</v>
      </c>
      <c r="BI9" s="43" t="e">
        <f>'BAR BB| Open rates'!#REF!</f>
        <v>#REF!</v>
      </c>
      <c r="BJ9" s="43" t="e">
        <f>'BAR BB| Open rates'!#REF!</f>
        <v>#REF!</v>
      </c>
      <c r="BK9" s="43" t="e">
        <f>'BAR BB| Open rates'!#REF!</f>
        <v>#REF!</v>
      </c>
      <c r="BL9" s="43" t="e">
        <f>'BAR BB| Open rates'!#REF!</f>
        <v>#REF!</v>
      </c>
      <c r="BM9" s="43" t="e">
        <f>'BAR BB| Open rates'!#REF!</f>
        <v>#REF!</v>
      </c>
      <c r="BN9" s="43" t="e">
        <f>'BAR BB| Open rates'!#REF!</f>
        <v>#REF!</v>
      </c>
      <c r="BO9" s="43" t="e">
        <f>'BAR BB| Open rates'!#REF!</f>
        <v>#REF!</v>
      </c>
      <c r="BP9" s="43" t="e">
        <f>'BAR BB| Open rates'!#REF!</f>
        <v>#REF!</v>
      </c>
      <c r="BQ9" s="43" t="e">
        <f>'BAR BB| Open rates'!#REF!</f>
        <v>#REF!</v>
      </c>
      <c r="BR9" s="43" t="e">
        <f>'BAR BB| Open rates'!#REF!</f>
        <v>#REF!</v>
      </c>
      <c r="BS9" s="43" t="e">
        <f>'BAR BB| Open rates'!#REF!</f>
        <v>#REF!</v>
      </c>
      <c r="BT9" s="43" t="e">
        <f>'BAR BB| Open rates'!#REF!</f>
        <v>#REF!</v>
      </c>
      <c r="BU9" s="43" t="e">
        <f>'BAR BB| Open rates'!#REF!</f>
        <v>#REF!</v>
      </c>
      <c r="BV9" s="43" t="e">
        <f>'BAR BB| Open rates'!#REF!</f>
        <v>#REF!</v>
      </c>
      <c r="BW9" s="43" t="e">
        <f>'BAR BB| Open rates'!#REF!</f>
        <v>#REF!</v>
      </c>
      <c r="BX9" s="43" t="e">
        <f>'BAR BB| Open rates'!#REF!</f>
        <v>#REF!</v>
      </c>
      <c r="BY9" s="43" t="e">
        <f>'BAR BB| Open rates'!#REF!</f>
        <v>#REF!</v>
      </c>
      <c r="BZ9" s="43" t="e">
        <f>'BAR BB| Open rates'!#REF!</f>
        <v>#REF!</v>
      </c>
      <c r="CA9" s="43" t="e">
        <f>'BAR BB| Open rates'!#REF!</f>
        <v>#REF!</v>
      </c>
      <c r="CB9" s="43" t="e">
        <f>'BAR BB| Open rates'!#REF!</f>
        <v>#REF!</v>
      </c>
      <c r="CC9" s="43" t="e">
        <f>'BAR BB| Open rates'!#REF!</f>
        <v>#REF!</v>
      </c>
      <c r="CD9" s="43" t="e">
        <f>'BAR BB| Open rates'!#REF!</f>
        <v>#REF!</v>
      </c>
    </row>
    <row r="10" spans="1:82" s="9" customFormat="1" ht="12" customHeight="1" x14ac:dyDescent="0.2">
      <c r="A10" s="8">
        <v>2</v>
      </c>
      <c r="B10" s="43" t="e">
        <f>'BAR BB| Open rates'!#REF!</f>
        <v>#REF!</v>
      </c>
      <c r="C10" s="43" t="e">
        <f>'BAR BB| Open rates'!#REF!</f>
        <v>#REF!</v>
      </c>
      <c r="D10" s="43" t="e">
        <f>'BAR BB| Open rates'!#REF!</f>
        <v>#REF!</v>
      </c>
      <c r="E10" s="43" t="e">
        <f>'BAR BB| Open rates'!#REF!</f>
        <v>#REF!</v>
      </c>
      <c r="F10" s="43" t="e">
        <f>'BAR BB| Open rates'!#REF!</f>
        <v>#REF!</v>
      </c>
      <c r="G10" s="43" t="e">
        <f>'BAR BB| Open rates'!#REF!</f>
        <v>#REF!</v>
      </c>
      <c r="H10" s="43" t="e">
        <f>'BAR BB| Open rates'!#REF!</f>
        <v>#REF!</v>
      </c>
      <c r="I10" s="43" t="e">
        <f>'BAR BB| Open rates'!#REF!</f>
        <v>#REF!</v>
      </c>
      <c r="J10" s="43" t="e">
        <f>'BAR BB| Open rates'!#REF!</f>
        <v>#REF!</v>
      </c>
      <c r="K10" s="43" t="e">
        <f>'BAR BB| Open rates'!#REF!</f>
        <v>#REF!</v>
      </c>
      <c r="L10" s="43" t="e">
        <f>'BAR BB| Open rates'!#REF!</f>
        <v>#REF!</v>
      </c>
      <c r="M10" s="43" t="e">
        <f>'BAR BB| Open rates'!#REF!</f>
        <v>#REF!</v>
      </c>
      <c r="N10" s="43" t="e">
        <f>'BAR BB| Open rates'!#REF!</f>
        <v>#REF!</v>
      </c>
      <c r="O10" s="43" t="e">
        <f>'BAR BB| Open rates'!#REF!</f>
        <v>#REF!</v>
      </c>
      <c r="P10" s="43" t="e">
        <f>'BAR BB| Open rates'!#REF!</f>
        <v>#REF!</v>
      </c>
      <c r="Q10" s="43" t="e">
        <f>'BAR BB| Open rates'!#REF!</f>
        <v>#REF!</v>
      </c>
      <c r="R10" s="43" t="e">
        <f>'BAR BB| Open rates'!#REF!</f>
        <v>#REF!</v>
      </c>
      <c r="S10" s="43" t="e">
        <f>'BAR BB| Open rates'!#REF!</f>
        <v>#REF!</v>
      </c>
      <c r="T10" s="43" t="e">
        <f>'BAR BB| Open rates'!#REF!</f>
        <v>#REF!</v>
      </c>
      <c r="U10" s="43" t="e">
        <f>'BAR BB| Open rates'!#REF!</f>
        <v>#REF!</v>
      </c>
      <c r="V10" s="43" t="e">
        <f>'BAR BB| Open rates'!#REF!</f>
        <v>#REF!</v>
      </c>
      <c r="W10" s="43" t="e">
        <f>'BAR BB| Open rates'!#REF!</f>
        <v>#REF!</v>
      </c>
      <c r="X10" s="43" t="e">
        <f>'BAR BB| Open rates'!#REF!</f>
        <v>#REF!</v>
      </c>
      <c r="Y10" s="43" t="e">
        <f>'BAR BB| Open rates'!#REF!</f>
        <v>#REF!</v>
      </c>
      <c r="Z10" s="43" t="e">
        <f>'BAR BB| Open rates'!#REF!</f>
        <v>#REF!</v>
      </c>
      <c r="AA10" s="43" t="e">
        <f>'BAR BB| Open rates'!#REF!</f>
        <v>#REF!</v>
      </c>
      <c r="AB10" s="43" t="e">
        <f>'BAR BB| Open rates'!#REF!</f>
        <v>#REF!</v>
      </c>
      <c r="AC10" s="43" t="e">
        <f>'BAR BB| Open rates'!#REF!</f>
        <v>#REF!</v>
      </c>
      <c r="AD10" s="43" t="e">
        <f>'BAR BB| Open rates'!#REF!</f>
        <v>#REF!</v>
      </c>
      <c r="AE10" s="43" t="e">
        <f>'BAR BB| Open rates'!#REF!</f>
        <v>#REF!</v>
      </c>
      <c r="AF10" s="43" t="e">
        <f>'BAR BB| Open rates'!#REF!</f>
        <v>#REF!</v>
      </c>
      <c r="AG10" s="43" t="e">
        <f>'BAR BB| Open rates'!#REF!</f>
        <v>#REF!</v>
      </c>
      <c r="AH10" s="43" t="e">
        <f>'BAR BB| Open rates'!#REF!</f>
        <v>#REF!</v>
      </c>
      <c r="AI10" s="43" t="e">
        <f>'BAR BB| Open rates'!#REF!</f>
        <v>#REF!</v>
      </c>
      <c r="AJ10" s="43" t="e">
        <f>'BAR BB| Open rates'!#REF!</f>
        <v>#REF!</v>
      </c>
      <c r="AK10" s="43" t="e">
        <f>'BAR BB| Open rates'!#REF!</f>
        <v>#REF!</v>
      </c>
      <c r="AL10" s="43" t="e">
        <f>'BAR BB| Open rates'!#REF!</f>
        <v>#REF!</v>
      </c>
      <c r="AM10" s="43" t="e">
        <f>'BAR BB| Open rates'!#REF!</f>
        <v>#REF!</v>
      </c>
      <c r="AN10" s="43" t="e">
        <f>'BAR BB| Open rates'!#REF!</f>
        <v>#REF!</v>
      </c>
      <c r="AO10" s="43" t="e">
        <f>'BAR BB| Open rates'!#REF!</f>
        <v>#REF!</v>
      </c>
      <c r="AP10" s="43" t="e">
        <f>'BAR BB| Open rates'!#REF!</f>
        <v>#REF!</v>
      </c>
      <c r="AQ10" s="43" t="e">
        <f>'BAR BB| Open rates'!#REF!</f>
        <v>#REF!</v>
      </c>
      <c r="AR10" s="43" t="e">
        <f>'BAR BB| Open rates'!#REF!</f>
        <v>#REF!</v>
      </c>
      <c r="AS10" s="43" t="e">
        <f>'BAR BB| Open rates'!#REF!</f>
        <v>#REF!</v>
      </c>
      <c r="AT10" s="43" t="e">
        <f>'BAR BB| Open rates'!#REF!</f>
        <v>#REF!</v>
      </c>
      <c r="AU10" s="43" t="e">
        <f>'BAR BB| Open rates'!#REF!</f>
        <v>#REF!</v>
      </c>
      <c r="AV10" s="43" t="e">
        <f>'BAR BB| Open rates'!#REF!</f>
        <v>#REF!</v>
      </c>
      <c r="AW10" s="43" t="e">
        <f>'BAR BB| Open rates'!#REF!</f>
        <v>#REF!</v>
      </c>
      <c r="AX10" s="43" t="e">
        <f>'BAR BB| Open rates'!#REF!</f>
        <v>#REF!</v>
      </c>
      <c r="AY10" s="43" t="e">
        <f>'BAR BB| Open rates'!#REF!</f>
        <v>#REF!</v>
      </c>
      <c r="AZ10" s="43" t="e">
        <f>'BAR BB| Open rates'!#REF!</f>
        <v>#REF!</v>
      </c>
      <c r="BA10" s="43" t="e">
        <f>'BAR BB| Open rates'!#REF!</f>
        <v>#REF!</v>
      </c>
      <c r="BB10" s="43" t="e">
        <f>'BAR BB| Open rates'!#REF!</f>
        <v>#REF!</v>
      </c>
      <c r="BC10" s="43" t="e">
        <f>'BAR BB| Open rates'!#REF!</f>
        <v>#REF!</v>
      </c>
      <c r="BD10" s="43" t="e">
        <f>'BAR BB| Open rates'!#REF!</f>
        <v>#REF!</v>
      </c>
      <c r="BE10" s="43" t="e">
        <f>'BAR BB| Open rates'!#REF!</f>
        <v>#REF!</v>
      </c>
      <c r="BF10" s="43" t="e">
        <f>'BAR BB| Open rates'!#REF!</f>
        <v>#REF!</v>
      </c>
      <c r="BG10" s="43" t="e">
        <f>'BAR BB| Open rates'!#REF!</f>
        <v>#REF!</v>
      </c>
      <c r="BH10" s="43" t="e">
        <f>'BAR BB| Open rates'!#REF!</f>
        <v>#REF!</v>
      </c>
      <c r="BI10" s="43" t="e">
        <f>'BAR BB| Open rates'!#REF!</f>
        <v>#REF!</v>
      </c>
      <c r="BJ10" s="43" t="e">
        <f>'BAR BB| Open rates'!#REF!</f>
        <v>#REF!</v>
      </c>
      <c r="BK10" s="43" t="e">
        <f>'BAR BB| Open rates'!#REF!</f>
        <v>#REF!</v>
      </c>
      <c r="BL10" s="43" t="e">
        <f>'BAR BB| Open rates'!#REF!</f>
        <v>#REF!</v>
      </c>
      <c r="BM10" s="43" t="e">
        <f>'BAR BB| Open rates'!#REF!</f>
        <v>#REF!</v>
      </c>
      <c r="BN10" s="43" t="e">
        <f>'BAR BB| Open rates'!#REF!</f>
        <v>#REF!</v>
      </c>
      <c r="BO10" s="43" t="e">
        <f>'BAR BB| Open rates'!#REF!</f>
        <v>#REF!</v>
      </c>
      <c r="BP10" s="43" t="e">
        <f>'BAR BB| Open rates'!#REF!</f>
        <v>#REF!</v>
      </c>
      <c r="BQ10" s="43" t="e">
        <f>'BAR BB| Open rates'!#REF!</f>
        <v>#REF!</v>
      </c>
      <c r="BR10" s="43" t="e">
        <f>'BAR BB| Open rates'!#REF!</f>
        <v>#REF!</v>
      </c>
      <c r="BS10" s="43" t="e">
        <f>'BAR BB| Open rates'!#REF!</f>
        <v>#REF!</v>
      </c>
      <c r="BT10" s="43" t="e">
        <f>'BAR BB| Open rates'!#REF!</f>
        <v>#REF!</v>
      </c>
      <c r="BU10" s="43" t="e">
        <f>'BAR BB| Open rates'!#REF!</f>
        <v>#REF!</v>
      </c>
      <c r="BV10" s="43" t="e">
        <f>'BAR BB| Open rates'!#REF!</f>
        <v>#REF!</v>
      </c>
      <c r="BW10" s="43" t="e">
        <f>'BAR BB| Open rates'!#REF!</f>
        <v>#REF!</v>
      </c>
      <c r="BX10" s="43" t="e">
        <f>'BAR BB| Open rates'!#REF!</f>
        <v>#REF!</v>
      </c>
      <c r="BY10" s="43" t="e">
        <f>'BAR BB| Open rates'!#REF!</f>
        <v>#REF!</v>
      </c>
      <c r="BZ10" s="43" t="e">
        <f>'BAR BB| Open rates'!#REF!</f>
        <v>#REF!</v>
      </c>
      <c r="CA10" s="43" t="e">
        <f>'BAR BB| Open rates'!#REF!</f>
        <v>#REF!</v>
      </c>
      <c r="CB10" s="43" t="e">
        <f>'BAR BB| Open rates'!#REF!</f>
        <v>#REF!</v>
      </c>
      <c r="CC10" s="43" t="e">
        <f>'BAR BB| Open rates'!#REF!</f>
        <v>#REF!</v>
      </c>
      <c r="CD10" s="43" t="e">
        <f>'BAR BB| Open rates'!#REF!</f>
        <v>#REF!</v>
      </c>
    </row>
    <row r="11" spans="1:82" s="36" customFormat="1" ht="12" customHeight="1" x14ac:dyDescent="0.2">
      <c r="A11" s="66" t="s">
        <v>65</v>
      </c>
      <c r="B11" s="43"/>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row>
    <row r="12" spans="1:82" s="9" customFormat="1" ht="12" customHeight="1" x14ac:dyDescent="0.2">
      <c r="A12" s="8">
        <v>1</v>
      </c>
      <c r="B12" s="43" t="e">
        <f>'BAR BB| Open rates'!#REF!</f>
        <v>#REF!</v>
      </c>
      <c r="C12" s="43" t="e">
        <f>'BAR BB| Open rates'!#REF!</f>
        <v>#REF!</v>
      </c>
      <c r="D12" s="43" t="e">
        <f>'BAR BB| Open rates'!#REF!</f>
        <v>#REF!</v>
      </c>
      <c r="E12" s="43" t="e">
        <f>'BAR BB| Open rates'!#REF!</f>
        <v>#REF!</v>
      </c>
      <c r="F12" s="43" t="e">
        <f>'BAR BB| Open rates'!#REF!</f>
        <v>#REF!</v>
      </c>
      <c r="G12" s="43" t="e">
        <f>'BAR BB| Open rates'!#REF!</f>
        <v>#REF!</v>
      </c>
      <c r="H12" s="43" t="e">
        <f>'BAR BB| Open rates'!#REF!</f>
        <v>#REF!</v>
      </c>
      <c r="I12" s="43" t="e">
        <f>'BAR BB| Open rates'!#REF!</f>
        <v>#REF!</v>
      </c>
      <c r="J12" s="43" t="e">
        <f>'BAR BB| Open rates'!#REF!</f>
        <v>#REF!</v>
      </c>
      <c r="K12" s="43" t="e">
        <f>'BAR BB| Open rates'!#REF!</f>
        <v>#REF!</v>
      </c>
      <c r="L12" s="43" t="e">
        <f>'BAR BB| Open rates'!#REF!</f>
        <v>#REF!</v>
      </c>
      <c r="M12" s="43" t="e">
        <f>'BAR BB| Open rates'!#REF!</f>
        <v>#REF!</v>
      </c>
      <c r="N12" s="43" t="e">
        <f>'BAR BB| Open rates'!#REF!</f>
        <v>#REF!</v>
      </c>
      <c r="O12" s="43" t="e">
        <f>'BAR BB| Open rates'!#REF!</f>
        <v>#REF!</v>
      </c>
      <c r="P12" s="43" t="e">
        <f>'BAR BB| Open rates'!#REF!</f>
        <v>#REF!</v>
      </c>
      <c r="Q12" s="43" t="e">
        <f>'BAR BB| Open rates'!#REF!</f>
        <v>#REF!</v>
      </c>
      <c r="R12" s="43" t="e">
        <f>'BAR BB| Open rates'!#REF!</f>
        <v>#REF!</v>
      </c>
      <c r="S12" s="43" t="e">
        <f>'BAR BB| Open rates'!#REF!</f>
        <v>#REF!</v>
      </c>
      <c r="T12" s="43" t="e">
        <f>'BAR BB| Open rates'!#REF!</f>
        <v>#REF!</v>
      </c>
      <c r="U12" s="43" t="e">
        <f>'BAR BB| Open rates'!#REF!</f>
        <v>#REF!</v>
      </c>
      <c r="V12" s="43" t="e">
        <f>'BAR BB| Open rates'!#REF!</f>
        <v>#REF!</v>
      </c>
      <c r="W12" s="43" t="e">
        <f>'BAR BB| Open rates'!#REF!</f>
        <v>#REF!</v>
      </c>
      <c r="X12" s="43" t="e">
        <f>'BAR BB| Open rates'!#REF!</f>
        <v>#REF!</v>
      </c>
      <c r="Y12" s="43" t="e">
        <f>'BAR BB| Open rates'!#REF!</f>
        <v>#REF!</v>
      </c>
      <c r="Z12" s="43" t="e">
        <f>'BAR BB| Open rates'!#REF!</f>
        <v>#REF!</v>
      </c>
      <c r="AA12" s="43" t="e">
        <f>'BAR BB| Open rates'!#REF!</f>
        <v>#REF!</v>
      </c>
      <c r="AB12" s="43" t="e">
        <f>'BAR BB| Open rates'!#REF!</f>
        <v>#REF!</v>
      </c>
      <c r="AC12" s="43" t="e">
        <f>'BAR BB| Open rates'!#REF!</f>
        <v>#REF!</v>
      </c>
      <c r="AD12" s="43" t="e">
        <f>'BAR BB| Open rates'!#REF!</f>
        <v>#REF!</v>
      </c>
      <c r="AE12" s="43" t="e">
        <f>'BAR BB| Open rates'!#REF!</f>
        <v>#REF!</v>
      </c>
      <c r="AF12" s="43" t="e">
        <f>'BAR BB| Open rates'!#REF!</f>
        <v>#REF!</v>
      </c>
      <c r="AG12" s="43" t="e">
        <f>'BAR BB| Open rates'!#REF!</f>
        <v>#REF!</v>
      </c>
      <c r="AH12" s="43" t="e">
        <f>'BAR BB| Open rates'!#REF!</f>
        <v>#REF!</v>
      </c>
      <c r="AI12" s="43" t="e">
        <f>'BAR BB| Open rates'!#REF!</f>
        <v>#REF!</v>
      </c>
      <c r="AJ12" s="43" t="e">
        <f>'BAR BB| Open rates'!#REF!</f>
        <v>#REF!</v>
      </c>
      <c r="AK12" s="43" t="e">
        <f>'BAR BB| Open rates'!#REF!</f>
        <v>#REF!</v>
      </c>
      <c r="AL12" s="43" t="e">
        <f>'BAR BB| Open rates'!#REF!</f>
        <v>#REF!</v>
      </c>
      <c r="AM12" s="43" t="e">
        <f>'BAR BB| Open rates'!#REF!</f>
        <v>#REF!</v>
      </c>
      <c r="AN12" s="43" t="e">
        <f>'BAR BB| Open rates'!#REF!</f>
        <v>#REF!</v>
      </c>
      <c r="AO12" s="43" t="e">
        <f>'BAR BB| Open rates'!#REF!</f>
        <v>#REF!</v>
      </c>
      <c r="AP12" s="43" t="e">
        <f>'BAR BB| Open rates'!#REF!</f>
        <v>#REF!</v>
      </c>
      <c r="AQ12" s="43" t="e">
        <f>'BAR BB| Open rates'!#REF!</f>
        <v>#REF!</v>
      </c>
      <c r="AR12" s="43" t="e">
        <f>'BAR BB| Open rates'!#REF!</f>
        <v>#REF!</v>
      </c>
      <c r="AS12" s="43" t="e">
        <f>'BAR BB| Open rates'!#REF!</f>
        <v>#REF!</v>
      </c>
      <c r="AT12" s="43" t="e">
        <f>'BAR BB| Open rates'!#REF!</f>
        <v>#REF!</v>
      </c>
      <c r="AU12" s="43" t="e">
        <f>'BAR BB| Open rates'!#REF!</f>
        <v>#REF!</v>
      </c>
      <c r="AV12" s="43" t="e">
        <f>'BAR BB| Open rates'!#REF!</f>
        <v>#REF!</v>
      </c>
      <c r="AW12" s="43" t="e">
        <f>'BAR BB| Open rates'!#REF!</f>
        <v>#REF!</v>
      </c>
      <c r="AX12" s="43" t="e">
        <f>'BAR BB| Open rates'!#REF!</f>
        <v>#REF!</v>
      </c>
      <c r="AY12" s="43" t="e">
        <f>'BAR BB| Open rates'!#REF!</f>
        <v>#REF!</v>
      </c>
      <c r="AZ12" s="43" t="e">
        <f>'BAR BB| Open rates'!#REF!</f>
        <v>#REF!</v>
      </c>
      <c r="BA12" s="43" t="e">
        <f>'BAR BB| Open rates'!#REF!</f>
        <v>#REF!</v>
      </c>
      <c r="BB12" s="43" t="e">
        <f>'BAR BB| Open rates'!#REF!</f>
        <v>#REF!</v>
      </c>
      <c r="BC12" s="43" t="e">
        <f>'BAR BB| Open rates'!#REF!</f>
        <v>#REF!</v>
      </c>
      <c r="BD12" s="43" t="e">
        <f>'BAR BB| Open rates'!#REF!</f>
        <v>#REF!</v>
      </c>
      <c r="BE12" s="43" t="e">
        <f>'BAR BB| Open rates'!#REF!</f>
        <v>#REF!</v>
      </c>
      <c r="BF12" s="43" t="e">
        <f>'BAR BB| Open rates'!#REF!</f>
        <v>#REF!</v>
      </c>
      <c r="BG12" s="43" t="e">
        <f>'BAR BB| Open rates'!#REF!</f>
        <v>#REF!</v>
      </c>
      <c r="BH12" s="43" t="e">
        <f>'BAR BB| Open rates'!#REF!</f>
        <v>#REF!</v>
      </c>
      <c r="BI12" s="43" t="e">
        <f>'BAR BB| Open rates'!#REF!</f>
        <v>#REF!</v>
      </c>
      <c r="BJ12" s="43" t="e">
        <f>'BAR BB| Open rates'!#REF!</f>
        <v>#REF!</v>
      </c>
      <c r="BK12" s="43" t="e">
        <f>'BAR BB| Open rates'!#REF!</f>
        <v>#REF!</v>
      </c>
      <c r="BL12" s="43" t="e">
        <f>'BAR BB| Open rates'!#REF!</f>
        <v>#REF!</v>
      </c>
      <c r="BM12" s="43" t="e">
        <f>'BAR BB| Open rates'!#REF!</f>
        <v>#REF!</v>
      </c>
      <c r="BN12" s="43" t="e">
        <f>'BAR BB| Open rates'!#REF!</f>
        <v>#REF!</v>
      </c>
      <c r="BO12" s="43" t="e">
        <f>'BAR BB| Open rates'!#REF!</f>
        <v>#REF!</v>
      </c>
      <c r="BP12" s="43" t="e">
        <f>'BAR BB| Open rates'!#REF!</f>
        <v>#REF!</v>
      </c>
      <c r="BQ12" s="43" t="e">
        <f>'BAR BB| Open rates'!#REF!</f>
        <v>#REF!</v>
      </c>
      <c r="BR12" s="43" t="e">
        <f>'BAR BB| Open rates'!#REF!</f>
        <v>#REF!</v>
      </c>
      <c r="BS12" s="43" t="e">
        <f>'BAR BB| Open rates'!#REF!</f>
        <v>#REF!</v>
      </c>
      <c r="BT12" s="43" t="e">
        <f>'BAR BB| Open rates'!#REF!</f>
        <v>#REF!</v>
      </c>
      <c r="BU12" s="43" t="e">
        <f>'BAR BB| Open rates'!#REF!</f>
        <v>#REF!</v>
      </c>
      <c r="BV12" s="43" t="e">
        <f>'BAR BB| Open rates'!#REF!</f>
        <v>#REF!</v>
      </c>
      <c r="BW12" s="43" t="e">
        <f>'BAR BB| Open rates'!#REF!</f>
        <v>#REF!</v>
      </c>
      <c r="BX12" s="43" t="e">
        <f>'BAR BB| Open rates'!#REF!</f>
        <v>#REF!</v>
      </c>
      <c r="BY12" s="43" t="e">
        <f>'BAR BB| Open rates'!#REF!</f>
        <v>#REF!</v>
      </c>
      <c r="BZ12" s="43" t="e">
        <f>'BAR BB| Open rates'!#REF!</f>
        <v>#REF!</v>
      </c>
      <c r="CA12" s="43" t="e">
        <f>'BAR BB| Open rates'!#REF!</f>
        <v>#REF!</v>
      </c>
      <c r="CB12" s="43" t="e">
        <f>'BAR BB| Open rates'!#REF!</f>
        <v>#REF!</v>
      </c>
      <c r="CC12" s="43" t="e">
        <f>'BAR BB| Open rates'!#REF!</f>
        <v>#REF!</v>
      </c>
      <c r="CD12" s="43" t="e">
        <f>'BAR BB| Open rates'!#REF!</f>
        <v>#REF!</v>
      </c>
    </row>
    <row r="13" spans="1:82" s="9" customFormat="1" ht="12" customHeight="1" x14ac:dyDescent="0.2">
      <c r="A13" s="8">
        <v>2</v>
      </c>
      <c r="B13" s="43" t="e">
        <f>'BAR BB| Open rates'!#REF!</f>
        <v>#REF!</v>
      </c>
      <c r="C13" s="43" t="e">
        <f>'BAR BB| Open rates'!#REF!</f>
        <v>#REF!</v>
      </c>
      <c r="D13" s="43" t="e">
        <f>'BAR BB| Open rates'!#REF!</f>
        <v>#REF!</v>
      </c>
      <c r="E13" s="43" t="e">
        <f>'BAR BB| Open rates'!#REF!</f>
        <v>#REF!</v>
      </c>
      <c r="F13" s="43" t="e">
        <f>'BAR BB| Open rates'!#REF!</f>
        <v>#REF!</v>
      </c>
      <c r="G13" s="43" t="e">
        <f>'BAR BB| Open rates'!#REF!</f>
        <v>#REF!</v>
      </c>
      <c r="H13" s="43" t="e">
        <f>'BAR BB| Open rates'!#REF!</f>
        <v>#REF!</v>
      </c>
      <c r="I13" s="43" t="e">
        <f>'BAR BB| Open rates'!#REF!</f>
        <v>#REF!</v>
      </c>
      <c r="J13" s="43" t="e">
        <f>'BAR BB| Open rates'!#REF!</f>
        <v>#REF!</v>
      </c>
      <c r="K13" s="43" t="e">
        <f>'BAR BB| Open rates'!#REF!</f>
        <v>#REF!</v>
      </c>
      <c r="L13" s="43" t="e">
        <f>'BAR BB| Open rates'!#REF!</f>
        <v>#REF!</v>
      </c>
      <c r="M13" s="43" t="e">
        <f>'BAR BB| Open rates'!#REF!</f>
        <v>#REF!</v>
      </c>
      <c r="N13" s="43" t="e">
        <f>'BAR BB| Open rates'!#REF!</f>
        <v>#REF!</v>
      </c>
      <c r="O13" s="43" t="e">
        <f>'BAR BB| Open rates'!#REF!</f>
        <v>#REF!</v>
      </c>
      <c r="P13" s="43" t="e">
        <f>'BAR BB| Open rates'!#REF!</f>
        <v>#REF!</v>
      </c>
      <c r="Q13" s="43" t="e">
        <f>'BAR BB| Open rates'!#REF!</f>
        <v>#REF!</v>
      </c>
      <c r="R13" s="43" t="e">
        <f>'BAR BB| Open rates'!#REF!</f>
        <v>#REF!</v>
      </c>
      <c r="S13" s="43" t="e">
        <f>'BAR BB| Open rates'!#REF!</f>
        <v>#REF!</v>
      </c>
      <c r="T13" s="43" t="e">
        <f>'BAR BB| Open rates'!#REF!</f>
        <v>#REF!</v>
      </c>
      <c r="U13" s="43" t="e">
        <f>'BAR BB| Open rates'!#REF!</f>
        <v>#REF!</v>
      </c>
      <c r="V13" s="43" t="e">
        <f>'BAR BB| Open rates'!#REF!</f>
        <v>#REF!</v>
      </c>
      <c r="W13" s="43" t="e">
        <f>'BAR BB| Open rates'!#REF!</f>
        <v>#REF!</v>
      </c>
      <c r="X13" s="43" t="e">
        <f>'BAR BB| Open rates'!#REF!</f>
        <v>#REF!</v>
      </c>
      <c r="Y13" s="43" t="e">
        <f>'BAR BB| Open rates'!#REF!</f>
        <v>#REF!</v>
      </c>
      <c r="Z13" s="43" t="e">
        <f>'BAR BB| Open rates'!#REF!</f>
        <v>#REF!</v>
      </c>
      <c r="AA13" s="43" t="e">
        <f>'BAR BB| Open rates'!#REF!</f>
        <v>#REF!</v>
      </c>
      <c r="AB13" s="43" t="e">
        <f>'BAR BB| Open rates'!#REF!</f>
        <v>#REF!</v>
      </c>
      <c r="AC13" s="43" t="e">
        <f>'BAR BB| Open rates'!#REF!</f>
        <v>#REF!</v>
      </c>
      <c r="AD13" s="43" t="e">
        <f>'BAR BB| Open rates'!#REF!</f>
        <v>#REF!</v>
      </c>
      <c r="AE13" s="43" t="e">
        <f>'BAR BB| Open rates'!#REF!</f>
        <v>#REF!</v>
      </c>
      <c r="AF13" s="43" t="e">
        <f>'BAR BB| Open rates'!#REF!</f>
        <v>#REF!</v>
      </c>
      <c r="AG13" s="43" t="e">
        <f>'BAR BB| Open rates'!#REF!</f>
        <v>#REF!</v>
      </c>
      <c r="AH13" s="43" t="e">
        <f>'BAR BB| Open rates'!#REF!</f>
        <v>#REF!</v>
      </c>
      <c r="AI13" s="43" t="e">
        <f>'BAR BB| Open rates'!#REF!</f>
        <v>#REF!</v>
      </c>
      <c r="AJ13" s="43" t="e">
        <f>'BAR BB| Open rates'!#REF!</f>
        <v>#REF!</v>
      </c>
      <c r="AK13" s="43" t="e">
        <f>'BAR BB| Open rates'!#REF!</f>
        <v>#REF!</v>
      </c>
      <c r="AL13" s="43" t="e">
        <f>'BAR BB| Open rates'!#REF!</f>
        <v>#REF!</v>
      </c>
      <c r="AM13" s="43" t="e">
        <f>'BAR BB| Open rates'!#REF!</f>
        <v>#REF!</v>
      </c>
      <c r="AN13" s="43" t="e">
        <f>'BAR BB| Open rates'!#REF!</f>
        <v>#REF!</v>
      </c>
      <c r="AO13" s="43" t="e">
        <f>'BAR BB| Open rates'!#REF!</f>
        <v>#REF!</v>
      </c>
      <c r="AP13" s="43" t="e">
        <f>'BAR BB| Open rates'!#REF!</f>
        <v>#REF!</v>
      </c>
      <c r="AQ13" s="43" t="e">
        <f>'BAR BB| Open rates'!#REF!</f>
        <v>#REF!</v>
      </c>
      <c r="AR13" s="43" t="e">
        <f>'BAR BB| Open rates'!#REF!</f>
        <v>#REF!</v>
      </c>
      <c r="AS13" s="43" t="e">
        <f>'BAR BB| Open rates'!#REF!</f>
        <v>#REF!</v>
      </c>
      <c r="AT13" s="43" t="e">
        <f>'BAR BB| Open rates'!#REF!</f>
        <v>#REF!</v>
      </c>
      <c r="AU13" s="43" t="e">
        <f>'BAR BB| Open rates'!#REF!</f>
        <v>#REF!</v>
      </c>
      <c r="AV13" s="43" t="e">
        <f>'BAR BB| Open rates'!#REF!</f>
        <v>#REF!</v>
      </c>
      <c r="AW13" s="43" t="e">
        <f>'BAR BB| Open rates'!#REF!</f>
        <v>#REF!</v>
      </c>
      <c r="AX13" s="43" t="e">
        <f>'BAR BB| Open rates'!#REF!</f>
        <v>#REF!</v>
      </c>
      <c r="AY13" s="43" t="e">
        <f>'BAR BB| Open rates'!#REF!</f>
        <v>#REF!</v>
      </c>
      <c r="AZ13" s="43" t="e">
        <f>'BAR BB| Open rates'!#REF!</f>
        <v>#REF!</v>
      </c>
      <c r="BA13" s="43" t="e">
        <f>'BAR BB| Open rates'!#REF!</f>
        <v>#REF!</v>
      </c>
      <c r="BB13" s="43" t="e">
        <f>'BAR BB| Open rates'!#REF!</f>
        <v>#REF!</v>
      </c>
      <c r="BC13" s="43" t="e">
        <f>'BAR BB| Open rates'!#REF!</f>
        <v>#REF!</v>
      </c>
      <c r="BD13" s="43" t="e">
        <f>'BAR BB| Open rates'!#REF!</f>
        <v>#REF!</v>
      </c>
      <c r="BE13" s="43" t="e">
        <f>'BAR BB| Open rates'!#REF!</f>
        <v>#REF!</v>
      </c>
      <c r="BF13" s="43" t="e">
        <f>'BAR BB| Open rates'!#REF!</f>
        <v>#REF!</v>
      </c>
      <c r="BG13" s="43" t="e">
        <f>'BAR BB| Open rates'!#REF!</f>
        <v>#REF!</v>
      </c>
      <c r="BH13" s="43" t="e">
        <f>'BAR BB| Open rates'!#REF!</f>
        <v>#REF!</v>
      </c>
      <c r="BI13" s="43" t="e">
        <f>'BAR BB| Open rates'!#REF!</f>
        <v>#REF!</v>
      </c>
      <c r="BJ13" s="43" t="e">
        <f>'BAR BB| Open rates'!#REF!</f>
        <v>#REF!</v>
      </c>
      <c r="BK13" s="43" t="e">
        <f>'BAR BB| Open rates'!#REF!</f>
        <v>#REF!</v>
      </c>
      <c r="BL13" s="43" t="e">
        <f>'BAR BB| Open rates'!#REF!</f>
        <v>#REF!</v>
      </c>
      <c r="BM13" s="43" t="e">
        <f>'BAR BB| Open rates'!#REF!</f>
        <v>#REF!</v>
      </c>
      <c r="BN13" s="43" t="e">
        <f>'BAR BB| Open rates'!#REF!</f>
        <v>#REF!</v>
      </c>
      <c r="BO13" s="43" t="e">
        <f>'BAR BB| Open rates'!#REF!</f>
        <v>#REF!</v>
      </c>
      <c r="BP13" s="43" t="e">
        <f>'BAR BB| Open rates'!#REF!</f>
        <v>#REF!</v>
      </c>
      <c r="BQ13" s="43" t="e">
        <f>'BAR BB| Open rates'!#REF!</f>
        <v>#REF!</v>
      </c>
      <c r="BR13" s="43" t="e">
        <f>'BAR BB| Open rates'!#REF!</f>
        <v>#REF!</v>
      </c>
      <c r="BS13" s="43" t="e">
        <f>'BAR BB| Open rates'!#REF!</f>
        <v>#REF!</v>
      </c>
      <c r="BT13" s="43" t="e">
        <f>'BAR BB| Open rates'!#REF!</f>
        <v>#REF!</v>
      </c>
      <c r="BU13" s="43" t="e">
        <f>'BAR BB| Open rates'!#REF!</f>
        <v>#REF!</v>
      </c>
      <c r="BV13" s="43" t="e">
        <f>'BAR BB| Open rates'!#REF!</f>
        <v>#REF!</v>
      </c>
      <c r="BW13" s="43" t="e">
        <f>'BAR BB| Open rates'!#REF!</f>
        <v>#REF!</v>
      </c>
      <c r="BX13" s="43" t="e">
        <f>'BAR BB| Open rates'!#REF!</f>
        <v>#REF!</v>
      </c>
      <c r="BY13" s="43" t="e">
        <f>'BAR BB| Open rates'!#REF!</f>
        <v>#REF!</v>
      </c>
      <c r="BZ13" s="43" t="e">
        <f>'BAR BB| Open rates'!#REF!</f>
        <v>#REF!</v>
      </c>
      <c r="CA13" s="43" t="e">
        <f>'BAR BB| Open rates'!#REF!</f>
        <v>#REF!</v>
      </c>
      <c r="CB13" s="43" t="e">
        <f>'BAR BB| Open rates'!#REF!</f>
        <v>#REF!</v>
      </c>
      <c r="CC13" s="43" t="e">
        <f>'BAR BB| Open rates'!#REF!</f>
        <v>#REF!</v>
      </c>
      <c r="CD13" s="43" t="e">
        <f>'BAR BB| Open rates'!#REF!</f>
        <v>#REF!</v>
      </c>
    </row>
    <row r="14" spans="1:82" s="36" customFormat="1" ht="12" customHeight="1" x14ac:dyDescent="0.2">
      <c r="A14" s="66" t="s">
        <v>66</v>
      </c>
      <c r="B14" s="43"/>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row>
    <row r="15" spans="1:82" s="9" customFormat="1" ht="12" customHeight="1" x14ac:dyDescent="0.2">
      <c r="A15" s="8" t="s">
        <v>37</v>
      </c>
      <c r="B15" s="43" t="e">
        <f>'BAR BB| Open rates'!#REF!</f>
        <v>#REF!</v>
      </c>
      <c r="C15" s="43" t="e">
        <f>'BAR BB| Open rates'!#REF!</f>
        <v>#REF!</v>
      </c>
      <c r="D15" s="43" t="e">
        <f>'BAR BB| Open rates'!#REF!</f>
        <v>#REF!</v>
      </c>
      <c r="E15" s="43" t="e">
        <f>'BAR BB| Open rates'!#REF!</f>
        <v>#REF!</v>
      </c>
      <c r="F15" s="43" t="e">
        <f>'BAR BB| Open rates'!#REF!</f>
        <v>#REF!</v>
      </c>
      <c r="G15" s="43" t="e">
        <f>'BAR BB| Open rates'!#REF!</f>
        <v>#REF!</v>
      </c>
      <c r="H15" s="43" t="e">
        <f>'BAR BB| Open rates'!#REF!</f>
        <v>#REF!</v>
      </c>
      <c r="I15" s="43" t="e">
        <f>'BAR BB| Open rates'!#REF!</f>
        <v>#REF!</v>
      </c>
      <c r="J15" s="43" t="e">
        <f>'BAR BB| Open rates'!#REF!</f>
        <v>#REF!</v>
      </c>
      <c r="K15" s="43" t="e">
        <f>'BAR BB| Open rates'!#REF!</f>
        <v>#REF!</v>
      </c>
      <c r="L15" s="43" t="e">
        <f>'BAR BB| Open rates'!#REF!</f>
        <v>#REF!</v>
      </c>
      <c r="M15" s="43" t="e">
        <f>'BAR BB| Open rates'!#REF!</f>
        <v>#REF!</v>
      </c>
      <c r="N15" s="43" t="e">
        <f>'BAR BB| Open rates'!#REF!</f>
        <v>#REF!</v>
      </c>
      <c r="O15" s="43" t="e">
        <f>'BAR BB| Open rates'!#REF!</f>
        <v>#REF!</v>
      </c>
      <c r="P15" s="43" t="e">
        <f>'BAR BB| Open rates'!#REF!</f>
        <v>#REF!</v>
      </c>
      <c r="Q15" s="43" t="e">
        <f>'BAR BB| Open rates'!#REF!</f>
        <v>#REF!</v>
      </c>
      <c r="R15" s="43" t="e">
        <f>'BAR BB| Open rates'!#REF!</f>
        <v>#REF!</v>
      </c>
      <c r="S15" s="43" t="e">
        <f>'BAR BB| Open rates'!#REF!</f>
        <v>#REF!</v>
      </c>
      <c r="T15" s="43" t="e">
        <f>'BAR BB| Open rates'!#REF!</f>
        <v>#REF!</v>
      </c>
      <c r="U15" s="43" t="e">
        <f>'BAR BB| Open rates'!#REF!</f>
        <v>#REF!</v>
      </c>
      <c r="V15" s="43" t="e">
        <f>'BAR BB| Open rates'!#REF!</f>
        <v>#REF!</v>
      </c>
      <c r="W15" s="43" t="e">
        <f>'BAR BB| Open rates'!#REF!</f>
        <v>#REF!</v>
      </c>
      <c r="X15" s="43" t="e">
        <f>'BAR BB| Open rates'!#REF!</f>
        <v>#REF!</v>
      </c>
      <c r="Y15" s="43" t="e">
        <f>'BAR BB| Open rates'!#REF!</f>
        <v>#REF!</v>
      </c>
      <c r="Z15" s="43" t="e">
        <f>'BAR BB| Open rates'!#REF!</f>
        <v>#REF!</v>
      </c>
      <c r="AA15" s="43" t="e">
        <f>'BAR BB| Open rates'!#REF!</f>
        <v>#REF!</v>
      </c>
      <c r="AB15" s="43" t="e">
        <f>'BAR BB| Open rates'!#REF!</f>
        <v>#REF!</v>
      </c>
      <c r="AC15" s="43" t="e">
        <f>'BAR BB| Open rates'!#REF!</f>
        <v>#REF!</v>
      </c>
      <c r="AD15" s="43" t="e">
        <f>'BAR BB| Open rates'!#REF!</f>
        <v>#REF!</v>
      </c>
      <c r="AE15" s="43" t="e">
        <f>'BAR BB| Open rates'!#REF!</f>
        <v>#REF!</v>
      </c>
      <c r="AF15" s="43" t="e">
        <f>'BAR BB| Open rates'!#REF!</f>
        <v>#REF!</v>
      </c>
      <c r="AG15" s="43" t="e">
        <f>'BAR BB| Open rates'!#REF!</f>
        <v>#REF!</v>
      </c>
      <c r="AH15" s="43" t="e">
        <f>'BAR BB| Open rates'!#REF!</f>
        <v>#REF!</v>
      </c>
      <c r="AI15" s="43" t="e">
        <f>'BAR BB| Open rates'!#REF!</f>
        <v>#REF!</v>
      </c>
      <c r="AJ15" s="43" t="e">
        <f>'BAR BB| Open rates'!#REF!</f>
        <v>#REF!</v>
      </c>
      <c r="AK15" s="43" t="e">
        <f>'BAR BB| Open rates'!#REF!</f>
        <v>#REF!</v>
      </c>
      <c r="AL15" s="43" t="e">
        <f>'BAR BB| Open rates'!#REF!</f>
        <v>#REF!</v>
      </c>
      <c r="AM15" s="43" t="e">
        <f>'BAR BB| Open rates'!#REF!</f>
        <v>#REF!</v>
      </c>
      <c r="AN15" s="43" t="e">
        <f>'BAR BB| Open rates'!#REF!</f>
        <v>#REF!</v>
      </c>
      <c r="AO15" s="43" t="e">
        <f>'BAR BB| Open rates'!#REF!</f>
        <v>#REF!</v>
      </c>
      <c r="AP15" s="43" t="e">
        <f>'BAR BB| Open rates'!#REF!</f>
        <v>#REF!</v>
      </c>
      <c r="AQ15" s="43" t="e">
        <f>'BAR BB| Open rates'!#REF!</f>
        <v>#REF!</v>
      </c>
      <c r="AR15" s="43" t="e">
        <f>'BAR BB| Open rates'!#REF!</f>
        <v>#REF!</v>
      </c>
      <c r="AS15" s="43" t="e">
        <f>'BAR BB| Open rates'!#REF!</f>
        <v>#REF!</v>
      </c>
      <c r="AT15" s="43" t="e">
        <f>'BAR BB| Open rates'!#REF!</f>
        <v>#REF!</v>
      </c>
      <c r="AU15" s="43" t="e">
        <f>'BAR BB| Open rates'!#REF!</f>
        <v>#REF!</v>
      </c>
      <c r="AV15" s="43" t="e">
        <f>'BAR BB| Open rates'!#REF!</f>
        <v>#REF!</v>
      </c>
      <c r="AW15" s="43" t="e">
        <f>'BAR BB| Open rates'!#REF!</f>
        <v>#REF!</v>
      </c>
      <c r="AX15" s="43" t="e">
        <f>'BAR BB| Open rates'!#REF!</f>
        <v>#REF!</v>
      </c>
      <c r="AY15" s="43" t="e">
        <f>'BAR BB| Open rates'!#REF!</f>
        <v>#REF!</v>
      </c>
      <c r="AZ15" s="43" t="e">
        <f>'BAR BB| Open rates'!#REF!</f>
        <v>#REF!</v>
      </c>
      <c r="BA15" s="43" t="e">
        <f>'BAR BB| Open rates'!#REF!</f>
        <v>#REF!</v>
      </c>
      <c r="BB15" s="43" t="e">
        <f>'BAR BB| Open rates'!#REF!</f>
        <v>#REF!</v>
      </c>
      <c r="BC15" s="43" t="e">
        <f>'BAR BB| Open rates'!#REF!</f>
        <v>#REF!</v>
      </c>
      <c r="BD15" s="43" t="e">
        <f>'BAR BB| Open rates'!#REF!</f>
        <v>#REF!</v>
      </c>
      <c r="BE15" s="43" t="e">
        <f>'BAR BB| Open rates'!#REF!</f>
        <v>#REF!</v>
      </c>
      <c r="BF15" s="43" t="e">
        <f>'BAR BB| Open rates'!#REF!</f>
        <v>#REF!</v>
      </c>
      <c r="BG15" s="43" t="e">
        <f>'BAR BB| Open rates'!#REF!</f>
        <v>#REF!</v>
      </c>
      <c r="BH15" s="43" t="e">
        <f>'BAR BB| Open rates'!#REF!</f>
        <v>#REF!</v>
      </c>
      <c r="BI15" s="43" t="e">
        <f>'BAR BB| Open rates'!#REF!</f>
        <v>#REF!</v>
      </c>
      <c r="BJ15" s="43" t="e">
        <f>'BAR BB| Open rates'!#REF!</f>
        <v>#REF!</v>
      </c>
      <c r="BK15" s="43" t="e">
        <f>'BAR BB| Open rates'!#REF!</f>
        <v>#REF!</v>
      </c>
      <c r="BL15" s="43" t="e">
        <f>'BAR BB| Open rates'!#REF!</f>
        <v>#REF!</v>
      </c>
      <c r="BM15" s="43" t="e">
        <f>'BAR BB| Open rates'!#REF!</f>
        <v>#REF!</v>
      </c>
      <c r="BN15" s="43" t="e">
        <f>'BAR BB| Open rates'!#REF!</f>
        <v>#REF!</v>
      </c>
      <c r="BO15" s="43" t="e">
        <f>'BAR BB| Open rates'!#REF!</f>
        <v>#REF!</v>
      </c>
      <c r="BP15" s="43" t="e">
        <f>'BAR BB| Open rates'!#REF!</f>
        <v>#REF!</v>
      </c>
      <c r="BQ15" s="43" t="e">
        <f>'BAR BB| Open rates'!#REF!</f>
        <v>#REF!</v>
      </c>
      <c r="BR15" s="43" t="e">
        <f>'BAR BB| Open rates'!#REF!</f>
        <v>#REF!</v>
      </c>
      <c r="BS15" s="43" t="e">
        <f>'BAR BB| Open rates'!#REF!</f>
        <v>#REF!</v>
      </c>
      <c r="BT15" s="43" t="e">
        <f>'BAR BB| Open rates'!#REF!</f>
        <v>#REF!</v>
      </c>
      <c r="BU15" s="43" t="e">
        <f>'BAR BB| Open rates'!#REF!</f>
        <v>#REF!</v>
      </c>
      <c r="BV15" s="43" t="e">
        <f>'BAR BB| Open rates'!#REF!</f>
        <v>#REF!</v>
      </c>
      <c r="BW15" s="43" t="e">
        <f>'BAR BB| Open rates'!#REF!</f>
        <v>#REF!</v>
      </c>
      <c r="BX15" s="43" t="e">
        <f>'BAR BB| Open rates'!#REF!</f>
        <v>#REF!</v>
      </c>
      <c r="BY15" s="43" t="e">
        <f>'BAR BB| Open rates'!#REF!</f>
        <v>#REF!</v>
      </c>
      <c r="BZ15" s="43" t="e">
        <f>'BAR BB| Open rates'!#REF!</f>
        <v>#REF!</v>
      </c>
      <c r="CA15" s="43" t="e">
        <f>'BAR BB| Open rates'!#REF!</f>
        <v>#REF!</v>
      </c>
      <c r="CB15" s="43" t="e">
        <f>'BAR BB| Open rates'!#REF!</f>
        <v>#REF!</v>
      </c>
      <c r="CC15" s="43" t="e">
        <f>'BAR BB| Open rates'!#REF!</f>
        <v>#REF!</v>
      </c>
      <c r="CD15" s="43" t="e">
        <f>'BAR BB| Open rates'!#REF!</f>
        <v>#REF!</v>
      </c>
    </row>
    <row r="16" spans="1:82" s="9" customFormat="1" ht="12" customHeight="1" x14ac:dyDescent="0.2">
      <c r="A16" s="8">
        <v>2</v>
      </c>
      <c r="B16" s="43" t="e">
        <f>'BAR BB| Open rates'!#REF!</f>
        <v>#REF!</v>
      </c>
      <c r="C16" s="43" t="e">
        <f>'BAR BB| Open rates'!#REF!</f>
        <v>#REF!</v>
      </c>
      <c r="D16" s="43" t="e">
        <f>'BAR BB| Open rates'!#REF!</f>
        <v>#REF!</v>
      </c>
      <c r="E16" s="43" t="e">
        <f>'BAR BB| Open rates'!#REF!</f>
        <v>#REF!</v>
      </c>
      <c r="F16" s="43" t="e">
        <f>'BAR BB| Open rates'!#REF!</f>
        <v>#REF!</v>
      </c>
      <c r="G16" s="43" t="e">
        <f>'BAR BB| Open rates'!#REF!</f>
        <v>#REF!</v>
      </c>
      <c r="H16" s="43" t="e">
        <f>'BAR BB| Open rates'!#REF!</f>
        <v>#REF!</v>
      </c>
      <c r="I16" s="43" t="e">
        <f>'BAR BB| Open rates'!#REF!</f>
        <v>#REF!</v>
      </c>
      <c r="J16" s="43" t="e">
        <f>'BAR BB| Open rates'!#REF!</f>
        <v>#REF!</v>
      </c>
      <c r="K16" s="43" t="e">
        <f>'BAR BB| Open rates'!#REF!</f>
        <v>#REF!</v>
      </c>
      <c r="L16" s="43" t="e">
        <f>'BAR BB| Open rates'!#REF!</f>
        <v>#REF!</v>
      </c>
      <c r="M16" s="43" t="e">
        <f>'BAR BB| Open rates'!#REF!</f>
        <v>#REF!</v>
      </c>
      <c r="N16" s="43" t="e">
        <f>'BAR BB| Open rates'!#REF!</f>
        <v>#REF!</v>
      </c>
      <c r="O16" s="43" t="e">
        <f>'BAR BB| Open rates'!#REF!</f>
        <v>#REF!</v>
      </c>
      <c r="P16" s="43" t="e">
        <f>'BAR BB| Open rates'!#REF!</f>
        <v>#REF!</v>
      </c>
      <c r="Q16" s="43" t="e">
        <f>'BAR BB| Open rates'!#REF!</f>
        <v>#REF!</v>
      </c>
      <c r="R16" s="43" t="e">
        <f>'BAR BB| Open rates'!#REF!</f>
        <v>#REF!</v>
      </c>
      <c r="S16" s="43" t="e">
        <f>'BAR BB| Open rates'!#REF!</f>
        <v>#REF!</v>
      </c>
      <c r="T16" s="43" t="e">
        <f>'BAR BB| Open rates'!#REF!</f>
        <v>#REF!</v>
      </c>
      <c r="U16" s="43" t="e">
        <f>'BAR BB| Open rates'!#REF!</f>
        <v>#REF!</v>
      </c>
      <c r="V16" s="43" t="e">
        <f>'BAR BB| Open rates'!#REF!</f>
        <v>#REF!</v>
      </c>
      <c r="W16" s="43" t="e">
        <f>'BAR BB| Open rates'!#REF!</f>
        <v>#REF!</v>
      </c>
      <c r="X16" s="43" t="e">
        <f>'BAR BB| Open rates'!#REF!</f>
        <v>#REF!</v>
      </c>
      <c r="Y16" s="43" t="e">
        <f>'BAR BB| Open rates'!#REF!</f>
        <v>#REF!</v>
      </c>
      <c r="Z16" s="43" t="e">
        <f>'BAR BB| Open rates'!#REF!</f>
        <v>#REF!</v>
      </c>
      <c r="AA16" s="43" t="e">
        <f>'BAR BB| Open rates'!#REF!</f>
        <v>#REF!</v>
      </c>
      <c r="AB16" s="43" t="e">
        <f>'BAR BB| Open rates'!#REF!</f>
        <v>#REF!</v>
      </c>
      <c r="AC16" s="43" t="e">
        <f>'BAR BB| Open rates'!#REF!</f>
        <v>#REF!</v>
      </c>
      <c r="AD16" s="43" t="e">
        <f>'BAR BB| Open rates'!#REF!</f>
        <v>#REF!</v>
      </c>
      <c r="AE16" s="43" t="e">
        <f>'BAR BB| Open rates'!#REF!</f>
        <v>#REF!</v>
      </c>
      <c r="AF16" s="43" t="e">
        <f>'BAR BB| Open rates'!#REF!</f>
        <v>#REF!</v>
      </c>
      <c r="AG16" s="43" t="e">
        <f>'BAR BB| Open rates'!#REF!</f>
        <v>#REF!</v>
      </c>
      <c r="AH16" s="43" t="e">
        <f>'BAR BB| Open rates'!#REF!</f>
        <v>#REF!</v>
      </c>
      <c r="AI16" s="43" t="e">
        <f>'BAR BB| Open rates'!#REF!</f>
        <v>#REF!</v>
      </c>
      <c r="AJ16" s="43" t="e">
        <f>'BAR BB| Open rates'!#REF!</f>
        <v>#REF!</v>
      </c>
      <c r="AK16" s="43" t="e">
        <f>'BAR BB| Open rates'!#REF!</f>
        <v>#REF!</v>
      </c>
      <c r="AL16" s="43" t="e">
        <f>'BAR BB| Open rates'!#REF!</f>
        <v>#REF!</v>
      </c>
      <c r="AM16" s="43" t="e">
        <f>'BAR BB| Open rates'!#REF!</f>
        <v>#REF!</v>
      </c>
      <c r="AN16" s="43" t="e">
        <f>'BAR BB| Open rates'!#REF!</f>
        <v>#REF!</v>
      </c>
      <c r="AO16" s="43" t="e">
        <f>'BAR BB| Open rates'!#REF!</f>
        <v>#REF!</v>
      </c>
      <c r="AP16" s="43" t="e">
        <f>'BAR BB| Open rates'!#REF!</f>
        <v>#REF!</v>
      </c>
      <c r="AQ16" s="43" t="e">
        <f>'BAR BB| Open rates'!#REF!</f>
        <v>#REF!</v>
      </c>
      <c r="AR16" s="43" t="e">
        <f>'BAR BB| Open rates'!#REF!</f>
        <v>#REF!</v>
      </c>
      <c r="AS16" s="43" t="e">
        <f>'BAR BB| Open rates'!#REF!</f>
        <v>#REF!</v>
      </c>
      <c r="AT16" s="43" t="e">
        <f>'BAR BB| Open rates'!#REF!</f>
        <v>#REF!</v>
      </c>
      <c r="AU16" s="43" t="e">
        <f>'BAR BB| Open rates'!#REF!</f>
        <v>#REF!</v>
      </c>
      <c r="AV16" s="43" t="e">
        <f>'BAR BB| Open rates'!#REF!</f>
        <v>#REF!</v>
      </c>
      <c r="AW16" s="43" t="e">
        <f>'BAR BB| Open rates'!#REF!</f>
        <v>#REF!</v>
      </c>
      <c r="AX16" s="43" t="e">
        <f>'BAR BB| Open rates'!#REF!</f>
        <v>#REF!</v>
      </c>
      <c r="AY16" s="43" t="e">
        <f>'BAR BB| Open rates'!#REF!</f>
        <v>#REF!</v>
      </c>
      <c r="AZ16" s="43" t="e">
        <f>'BAR BB| Open rates'!#REF!</f>
        <v>#REF!</v>
      </c>
      <c r="BA16" s="43" t="e">
        <f>'BAR BB| Open rates'!#REF!</f>
        <v>#REF!</v>
      </c>
      <c r="BB16" s="43" t="e">
        <f>'BAR BB| Open rates'!#REF!</f>
        <v>#REF!</v>
      </c>
      <c r="BC16" s="43" t="e">
        <f>'BAR BB| Open rates'!#REF!</f>
        <v>#REF!</v>
      </c>
      <c r="BD16" s="43" t="e">
        <f>'BAR BB| Open rates'!#REF!</f>
        <v>#REF!</v>
      </c>
      <c r="BE16" s="43" t="e">
        <f>'BAR BB| Open rates'!#REF!</f>
        <v>#REF!</v>
      </c>
      <c r="BF16" s="43" t="e">
        <f>'BAR BB| Open rates'!#REF!</f>
        <v>#REF!</v>
      </c>
      <c r="BG16" s="43" t="e">
        <f>'BAR BB| Open rates'!#REF!</f>
        <v>#REF!</v>
      </c>
      <c r="BH16" s="43" t="e">
        <f>'BAR BB| Open rates'!#REF!</f>
        <v>#REF!</v>
      </c>
      <c r="BI16" s="43" t="e">
        <f>'BAR BB| Open rates'!#REF!</f>
        <v>#REF!</v>
      </c>
      <c r="BJ16" s="43" t="e">
        <f>'BAR BB| Open rates'!#REF!</f>
        <v>#REF!</v>
      </c>
      <c r="BK16" s="43" t="e">
        <f>'BAR BB| Open rates'!#REF!</f>
        <v>#REF!</v>
      </c>
      <c r="BL16" s="43" t="e">
        <f>'BAR BB| Open rates'!#REF!</f>
        <v>#REF!</v>
      </c>
      <c r="BM16" s="43" t="e">
        <f>'BAR BB| Open rates'!#REF!</f>
        <v>#REF!</v>
      </c>
      <c r="BN16" s="43" t="e">
        <f>'BAR BB| Open rates'!#REF!</f>
        <v>#REF!</v>
      </c>
      <c r="BO16" s="43" t="e">
        <f>'BAR BB| Open rates'!#REF!</f>
        <v>#REF!</v>
      </c>
      <c r="BP16" s="43" t="e">
        <f>'BAR BB| Open rates'!#REF!</f>
        <v>#REF!</v>
      </c>
      <c r="BQ16" s="43" t="e">
        <f>'BAR BB| Open rates'!#REF!</f>
        <v>#REF!</v>
      </c>
      <c r="BR16" s="43" t="e">
        <f>'BAR BB| Open rates'!#REF!</f>
        <v>#REF!</v>
      </c>
      <c r="BS16" s="43" t="e">
        <f>'BAR BB| Open rates'!#REF!</f>
        <v>#REF!</v>
      </c>
      <c r="BT16" s="43" t="e">
        <f>'BAR BB| Open rates'!#REF!</f>
        <v>#REF!</v>
      </c>
      <c r="BU16" s="43" t="e">
        <f>'BAR BB| Open rates'!#REF!</f>
        <v>#REF!</v>
      </c>
      <c r="BV16" s="43" t="e">
        <f>'BAR BB| Open rates'!#REF!</f>
        <v>#REF!</v>
      </c>
      <c r="BW16" s="43" t="e">
        <f>'BAR BB| Open rates'!#REF!</f>
        <v>#REF!</v>
      </c>
      <c r="BX16" s="43" t="e">
        <f>'BAR BB| Open rates'!#REF!</f>
        <v>#REF!</v>
      </c>
      <c r="BY16" s="43" t="e">
        <f>'BAR BB| Open rates'!#REF!</f>
        <v>#REF!</v>
      </c>
      <c r="BZ16" s="43" t="e">
        <f>'BAR BB| Open rates'!#REF!</f>
        <v>#REF!</v>
      </c>
      <c r="CA16" s="43" t="e">
        <f>'BAR BB| Open rates'!#REF!</f>
        <v>#REF!</v>
      </c>
      <c r="CB16" s="43" t="e">
        <f>'BAR BB| Open rates'!#REF!</f>
        <v>#REF!</v>
      </c>
      <c r="CC16" s="43" t="e">
        <f>'BAR BB| Open rates'!#REF!</f>
        <v>#REF!</v>
      </c>
      <c r="CD16" s="43" t="e">
        <f>'BAR BB| Open rates'!#REF!</f>
        <v>#REF!</v>
      </c>
    </row>
    <row r="17" spans="1:82" s="36" customFormat="1" ht="12" customHeight="1" x14ac:dyDescent="0.2">
      <c r="A17" s="66" t="s">
        <v>67</v>
      </c>
      <c r="B17" s="43"/>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row>
    <row r="18" spans="1:82" s="9" customFormat="1" ht="12" customHeight="1" x14ac:dyDescent="0.2">
      <c r="A18" s="8" t="s">
        <v>37</v>
      </c>
      <c r="B18" s="43" t="e">
        <f>'BAR BB| Open rates'!#REF!</f>
        <v>#REF!</v>
      </c>
      <c r="C18" s="43" t="e">
        <f>'BAR BB| Open rates'!#REF!</f>
        <v>#REF!</v>
      </c>
      <c r="D18" s="43" t="e">
        <f>'BAR BB| Open rates'!#REF!</f>
        <v>#REF!</v>
      </c>
      <c r="E18" s="43" t="e">
        <f>'BAR BB| Open rates'!#REF!</f>
        <v>#REF!</v>
      </c>
      <c r="F18" s="43" t="e">
        <f>'BAR BB| Open rates'!#REF!</f>
        <v>#REF!</v>
      </c>
      <c r="G18" s="43" t="e">
        <f>'BAR BB| Open rates'!#REF!</f>
        <v>#REF!</v>
      </c>
      <c r="H18" s="43" t="e">
        <f>'BAR BB| Open rates'!#REF!</f>
        <v>#REF!</v>
      </c>
      <c r="I18" s="43" t="e">
        <f>'BAR BB| Open rates'!#REF!</f>
        <v>#REF!</v>
      </c>
      <c r="J18" s="43" t="e">
        <f>'BAR BB| Open rates'!#REF!</f>
        <v>#REF!</v>
      </c>
      <c r="K18" s="43" t="e">
        <f>'BAR BB| Open rates'!#REF!</f>
        <v>#REF!</v>
      </c>
      <c r="L18" s="43" t="e">
        <f>'BAR BB| Open rates'!#REF!</f>
        <v>#REF!</v>
      </c>
      <c r="M18" s="43" t="e">
        <f>'BAR BB| Open rates'!#REF!</f>
        <v>#REF!</v>
      </c>
      <c r="N18" s="43" t="e">
        <f>'BAR BB| Open rates'!#REF!</f>
        <v>#REF!</v>
      </c>
      <c r="O18" s="43" t="e">
        <f>'BAR BB| Open rates'!#REF!</f>
        <v>#REF!</v>
      </c>
      <c r="P18" s="43" t="e">
        <f>'BAR BB| Open rates'!#REF!</f>
        <v>#REF!</v>
      </c>
      <c r="Q18" s="43" t="e">
        <f>'BAR BB| Open rates'!#REF!</f>
        <v>#REF!</v>
      </c>
      <c r="R18" s="43" t="e">
        <f>'BAR BB| Open rates'!#REF!</f>
        <v>#REF!</v>
      </c>
      <c r="S18" s="43" t="e">
        <f>'BAR BB| Open rates'!#REF!</f>
        <v>#REF!</v>
      </c>
      <c r="T18" s="43" t="e">
        <f>'BAR BB| Open rates'!#REF!</f>
        <v>#REF!</v>
      </c>
      <c r="U18" s="43" t="e">
        <f>'BAR BB| Open rates'!#REF!</f>
        <v>#REF!</v>
      </c>
      <c r="V18" s="43" t="e">
        <f>'BAR BB| Open rates'!#REF!</f>
        <v>#REF!</v>
      </c>
      <c r="W18" s="43" t="e">
        <f>'BAR BB| Open rates'!#REF!</f>
        <v>#REF!</v>
      </c>
      <c r="X18" s="43" t="e">
        <f>'BAR BB| Open rates'!#REF!</f>
        <v>#REF!</v>
      </c>
      <c r="Y18" s="43" t="e">
        <f>'BAR BB| Open rates'!#REF!</f>
        <v>#REF!</v>
      </c>
      <c r="Z18" s="43" t="e">
        <f>'BAR BB| Open rates'!#REF!</f>
        <v>#REF!</v>
      </c>
      <c r="AA18" s="43" t="e">
        <f>'BAR BB| Open rates'!#REF!</f>
        <v>#REF!</v>
      </c>
      <c r="AB18" s="43" t="e">
        <f>'BAR BB| Open rates'!#REF!</f>
        <v>#REF!</v>
      </c>
      <c r="AC18" s="43" t="e">
        <f>'BAR BB| Open rates'!#REF!</f>
        <v>#REF!</v>
      </c>
      <c r="AD18" s="43" t="e">
        <f>'BAR BB| Open rates'!#REF!</f>
        <v>#REF!</v>
      </c>
      <c r="AE18" s="43" t="e">
        <f>'BAR BB| Open rates'!#REF!</f>
        <v>#REF!</v>
      </c>
      <c r="AF18" s="43" t="e">
        <f>'BAR BB| Open rates'!#REF!</f>
        <v>#REF!</v>
      </c>
      <c r="AG18" s="43" t="e">
        <f>'BAR BB| Open rates'!#REF!</f>
        <v>#REF!</v>
      </c>
      <c r="AH18" s="43" t="e">
        <f>'BAR BB| Open rates'!#REF!</f>
        <v>#REF!</v>
      </c>
      <c r="AI18" s="43" t="e">
        <f>'BAR BB| Open rates'!#REF!</f>
        <v>#REF!</v>
      </c>
      <c r="AJ18" s="43" t="e">
        <f>'BAR BB| Open rates'!#REF!</f>
        <v>#REF!</v>
      </c>
      <c r="AK18" s="43" t="e">
        <f>'BAR BB| Open rates'!#REF!</f>
        <v>#REF!</v>
      </c>
      <c r="AL18" s="43" t="e">
        <f>'BAR BB| Open rates'!#REF!</f>
        <v>#REF!</v>
      </c>
      <c r="AM18" s="43" t="e">
        <f>'BAR BB| Open rates'!#REF!</f>
        <v>#REF!</v>
      </c>
      <c r="AN18" s="43" t="e">
        <f>'BAR BB| Open rates'!#REF!</f>
        <v>#REF!</v>
      </c>
      <c r="AO18" s="43" t="e">
        <f>'BAR BB| Open rates'!#REF!</f>
        <v>#REF!</v>
      </c>
      <c r="AP18" s="43" t="e">
        <f>'BAR BB| Open rates'!#REF!</f>
        <v>#REF!</v>
      </c>
      <c r="AQ18" s="43" t="e">
        <f>'BAR BB| Open rates'!#REF!</f>
        <v>#REF!</v>
      </c>
      <c r="AR18" s="43" t="e">
        <f>'BAR BB| Open rates'!#REF!</f>
        <v>#REF!</v>
      </c>
      <c r="AS18" s="43" t="e">
        <f>'BAR BB| Open rates'!#REF!</f>
        <v>#REF!</v>
      </c>
      <c r="AT18" s="43" t="e">
        <f>'BAR BB| Open rates'!#REF!</f>
        <v>#REF!</v>
      </c>
      <c r="AU18" s="43" t="e">
        <f>'BAR BB| Open rates'!#REF!</f>
        <v>#REF!</v>
      </c>
      <c r="AV18" s="43" t="e">
        <f>'BAR BB| Open rates'!#REF!</f>
        <v>#REF!</v>
      </c>
      <c r="AW18" s="43" t="e">
        <f>'BAR BB| Open rates'!#REF!</f>
        <v>#REF!</v>
      </c>
      <c r="AX18" s="43" t="e">
        <f>'BAR BB| Open rates'!#REF!</f>
        <v>#REF!</v>
      </c>
      <c r="AY18" s="43" t="e">
        <f>'BAR BB| Open rates'!#REF!</f>
        <v>#REF!</v>
      </c>
      <c r="AZ18" s="43" t="e">
        <f>'BAR BB| Open rates'!#REF!</f>
        <v>#REF!</v>
      </c>
      <c r="BA18" s="43" t="e">
        <f>'BAR BB| Open rates'!#REF!</f>
        <v>#REF!</v>
      </c>
      <c r="BB18" s="43" t="e">
        <f>'BAR BB| Open rates'!#REF!</f>
        <v>#REF!</v>
      </c>
      <c r="BC18" s="43" t="e">
        <f>'BAR BB| Open rates'!#REF!</f>
        <v>#REF!</v>
      </c>
      <c r="BD18" s="43" t="e">
        <f>'BAR BB| Open rates'!#REF!</f>
        <v>#REF!</v>
      </c>
      <c r="BE18" s="43" t="e">
        <f>'BAR BB| Open rates'!#REF!</f>
        <v>#REF!</v>
      </c>
      <c r="BF18" s="43" t="e">
        <f>'BAR BB| Open rates'!#REF!</f>
        <v>#REF!</v>
      </c>
      <c r="BG18" s="43" t="e">
        <f>'BAR BB| Open rates'!#REF!</f>
        <v>#REF!</v>
      </c>
      <c r="BH18" s="43" t="e">
        <f>'BAR BB| Open rates'!#REF!</f>
        <v>#REF!</v>
      </c>
      <c r="BI18" s="43" t="e">
        <f>'BAR BB| Open rates'!#REF!</f>
        <v>#REF!</v>
      </c>
      <c r="BJ18" s="43" t="e">
        <f>'BAR BB| Open rates'!#REF!</f>
        <v>#REF!</v>
      </c>
      <c r="BK18" s="43" t="e">
        <f>'BAR BB| Open rates'!#REF!</f>
        <v>#REF!</v>
      </c>
      <c r="BL18" s="43" t="e">
        <f>'BAR BB| Open rates'!#REF!</f>
        <v>#REF!</v>
      </c>
      <c r="BM18" s="43" t="e">
        <f>'BAR BB| Open rates'!#REF!</f>
        <v>#REF!</v>
      </c>
      <c r="BN18" s="43" t="e">
        <f>'BAR BB| Open rates'!#REF!</f>
        <v>#REF!</v>
      </c>
      <c r="BO18" s="43" t="e">
        <f>'BAR BB| Open rates'!#REF!</f>
        <v>#REF!</v>
      </c>
      <c r="BP18" s="43" t="e">
        <f>'BAR BB| Open rates'!#REF!</f>
        <v>#REF!</v>
      </c>
      <c r="BQ18" s="43" t="e">
        <f>'BAR BB| Open rates'!#REF!</f>
        <v>#REF!</v>
      </c>
      <c r="BR18" s="43" t="e">
        <f>'BAR BB| Open rates'!#REF!</f>
        <v>#REF!</v>
      </c>
      <c r="BS18" s="43" t="e">
        <f>'BAR BB| Open rates'!#REF!</f>
        <v>#REF!</v>
      </c>
      <c r="BT18" s="43" t="e">
        <f>'BAR BB| Open rates'!#REF!</f>
        <v>#REF!</v>
      </c>
      <c r="BU18" s="43" t="e">
        <f>'BAR BB| Open rates'!#REF!</f>
        <v>#REF!</v>
      </c>
      <c r="BV18" s="43" t="e">
        <f>'BAR BB| Open rates'!#REF!</f>
        <v>#REF!</v>
      </c>
      <c r="BW18" s="43" t="e">
        <f>'BAR BB| Open rates'!#REF!</f>
        <v>#REF!</v>
      </c>
      <c r="BX18" s="43" t="e">
        <f>'BAR BB| Open rates'!#REF!</f>
        <v>#REF!</v>
      </c>
      <c r="BY18" s="43" t="e">
        <f>'BAR BB| Open rates'!#REF!</f>
        <v>#REF!</v>
      </c>
      <c r="BZ18" s="43" t="e">
        <f>'BAR BB| Open rates'!#REF!</f>
        <v>#REF!</v>
      </c>
      <c r="CA18" s="43" t="e">
        <f>'BAR BB| Open rates'!#REF!</f>
        <v>#REF!</v>
      </c>
      <c r="CB18" s="43" t="e">
        <f>'BAR BB| Open rates'!#REF!</f>
        <v>#REF!</v>
      </c>
      <c r="CC18" s="43" t="e">
        <f>'BAR BB| Open rates'!#REF!</f>
        <v>#REF!</v>
      </c>
      <c r="CD18" s="43" t="e">
        <f>'BAR BB| Open rates'!#REF!</f>
        <v>#REF!</v>
      </c>
    </row>
    <row r="19" spans="1:82" s="9" customFormat="1" ht="12" hidden="1" customHeight="1" x14ac:dyDescent="0.2">
      <c r="A19" s="8">
        <v>2</v>
      </c>
      <c r="B19" s="43" t="e">
        <f>'BAR BB| Open rates'!#REF!</f>
        <v>#REF!</v>
      </c>
      <c r="C19" s="34" t="e">
        <f t="shared" ref="C19:BK19" si="0">C18</f>
        <v>#REF!</v>
      </c>
      <c r="D19" s="34" t="e">
        <f t="shared" si="0"/>
        <v>#REF!</v>
      </c>
      <c r="E19" s="34" t="e">
        <f t="shared" si="0"/>
        <v>#REF!</v>
      </c>
      <c r="F19" s="34" t="e">
        <f t="shared" si="0"/>
        <v>#REF!</v>
      </c>
      <c r="G19" s="34" t="e">
        <f t="shared" si="0"/>
        <v>#REF!</v>
      </c>
      <c r="H19" s="34" t="e">
        <f t="shared" si="0"/>
        <v>#REF!</v>
      </c>
      <c r="I19" s="34" t="e">
        <f t="shared" si="0"/>
        <v>#REF!</v>
      </c>
      <c r="J19" s="34" t="e">
        <f t="shared" si="0"/>
        <v>#REF!</v>
      </c>
      <c r="K19" s="34" t="e">
        <f t="shared" si="0"/>
        <v>#REF!</v>
      </c>
      <c r="L19" s="34" t="e">
        <f t="shared" si="0"/>
        <v>#REF!</v>
      </c>
      <c r="M19" s="34" t="e">
        <f t="shared" si="0"/>
        <v>#REF!</v>
      </c>
      <c r="N19" s="34" t="e">
        <f t="shared" si="0"/>
        <v>#REF!</v>
      </c>
      <c r="O19" s="34" t="e">
        <f t="shared" si="0"/>
        <v>#REF!</v>
      </c>
      <c r="P19" s="34" t="e">
        <f t="shared" si="0"/>
        <v>#REF!</v>
      </c>
      <c r="Q19" s="34" t="e">
        <f t="shared" si="0"/>
        <v>#REF!</v>
      </c>
      <c r="R19" s="34" t="e">
        <f t="shared" si="0"/>
        <v>#REF!</v>
      </c>
      <c r="S19" s="34" t="e">
        <f t="shared" si="0"/>
        <v>#REF!</v>
      </c>
      <c r="T19" s="34" t="e">
        <f t="shared" si="0"/>
        <v>#REF!</v>
      </c>
      <c r="U19" s="34" t="e">
        <f t="shared" si="0"/>
        <v>#REF!</v>
      </c>
      <c r="V19" s="34" t="e">
        <f t="shared" si="0"/>
        <v>#REF!</v>
      </c>
      <c r="W19" s="34" t="e">
        <f t="shared" si="0"/>
        <v>#REF!</v>
      </c>
      <c r="X19" s="34" t="e">
        <f t="shared" si="0"/>
        <v>#REF!</v>
      </c>
      <c r="Y19" s="34" t="e">
        <f t="shared" si="0"/>
        <v>#REF!</v>
      </c>
      <c r="Z19" s="34" t="e">
        <f t="shared" si="0"/>
        <v>#REF!</v>
      </c>
      <c r="AA19" s="34" t="e">
        <f t="shared" si="0"/>
        <v>#REF!</v>
      </c>
      <c r="AB19" s="34" t="e">
        <f t="shared" si="0"/>
        <v>#REF!</v>
      </c>
      <c r="AC19" s="34" t="e">
        <f t="shared" si="0"/>
        <v>#REF!</v>
      </c>
      <c r="AD19" s="34" t="e">
        <f t="shared" si="0"/>
        <v>#REF!</v>
      </c>
      <c r="AE19" s="34" t="e">
        <f t="shared" si="0"/>
        <v>#REF!</v>
      </c>
      <c r="AF19" s="34" t="e">
        <f t="shared" si="0"/>
        <v>#REF!</v>
      </c>
      <c r="AG19" s="34" t="e">
        <f t="shared" si="0"/>
        <v>#REF!</v>
      </c>
      <c r="AH19" s="34" t="e">
        <f t="shared" si="0"/>
        <v>#REF!</v>
      </c>
      <c r="AI19" s="34" t="e">
        <f t="shared" si="0"/>
        <v>#REF!</v>
      </c>
      <c r="AJ19" s="34" t="e">
        <f t="shared" si="0"/>
        <v>#REF!</v>
      </c>
      <c r="AK19" s="34" t="e">
        <f t="shared" si="0"/>
        <v>#REF!</v>
      </c>
      <c r="AL19" s="34" t="e">
        <f t="shared" si="0"/>
        <v>#REF!</v>
      </c>
      <c r="AM19" s="34" t="e">
        <f t="shared" si="0"/>
        <v>#REF!</v>
      </c>
      <c r="AN19" s="34" t="e">
        <f t="shared" si="0"/>
        <v>#REF!</v>
      </c>
      <c r="AO19" s="34" t="e">
        <f t="shared" si="0"/>
        <v>#REF!</v>
      </c>
      <c r="AP19" s="34" t="e">
        <f t="shared" si="0"/>
        <v>#REF!</v>
      </c>
      <c r="AQ19" s="34" t="e">
        <f t="shared" si="0"/>
        <v>#REF!</v>
      </c>
      <c r="AR19" s="34" t="e">
        <f t="shared" si="0"/>
        <v>#REF!</v>
      </c>
      <c r="AS19" s="34" t="e">
        <f t="shared" si="0"/>
        <v>#REF!</v>
      </c>
      <c r="AT19" s="34" t="e">
        <f t="shared" si="0"/>
        <v>#REF!</v>
      </c>
      <c r="AU19" s="34" t="e">
        <f t="shared" si="0"/>
        <v>#REF!</v>
      </c>
      <c r="AV19" s="34" t="e">
        <f t="shared" si="0"/>
        <v>#REF!</v>
      </c>
      <c r="AW19" s="34" t="e">
        <f t="shared" si="0"/>
        <v>#REF!</v>
      </c>
      <c r="AX19" s="34" t="e">
        <f t="shared" si="0"/>
        <v>#REF!</v>
      </c>
      <c r="AY19" s="34" t="e">
        <f t="shared" si="0"/>
        <v>#REF!</v>
      </c>
      <c r="AZ19" s="34" t="e">
        <f t="shared" si="0"/>
        <v>#REF!</v>
      </c>
      <c r="BA19" s="34" t="e">
        <f t="shared" si="0"/>
        <v>#REF!</v>
      </c>
      <c r="BB19" s="34" t="e">
        <f t="shared" si="0"/>
        <v>#REF!</v>
      </c>
      <c r="BC19" s="34" t="e">
        <f t="shared" si="0"/>
        <v>#REF!</v>
      </c>
      <c r="BD19" s="34" t="e">
        <f t="shared" si="0"/>
        <v>#REF!</v>
      </c>
      <c r="BE19" s="34" t="e">
        <f t="shared" si="0"/>
        <v>#REF!</v>
      </c>
      <c r="BF19" s="34" t="e">
        <f t="shared" si="0"/>
        <v>#REF!</v>
      </c>
      <c r="BG19" s="34" t="e">
        <f t="shared" si="0"/>
        <v>#REF!</v>
      </c>
      <c r="BH19" s="34" t="e">
        <f t="shared" si="0"/>
        <v>#REF!</v>
      </c>
      <c r="BI19" s="34" t="e">
        <f t="shared" si="0"/>
        <v>#REF!</v>
      </c>
      <c r="BJ19" s="34" t="e">
        <f t="shared" si="0"/>
        <v>#REF!</v>
      </c>
      <c r="BK19" s="34" t="e">
        <f t="shared" si="0"/>
        <v>#REF!</v>
      </c>
      <c r="BL19" s="34" t="e">
        <f t="shared" ref="BL19:CD19" si="1">BL18</f>
        <v>#REF!</v>
      </c>
      <c r="BM19" s="34" t="e">
        <f t="shared" si="1"/>
        <v>#REF!</v>
      </c>
      <c r="BN19" s="34" t="e">
        <f t="shared" si="1"/>
        <v>#REF!</v>
      </c>
      <c r="BO19" s="34" t="e">
        <f t="shared" si="1"/>
        <v>#REF!</v>
      </c>
      <c r="BP19" s="34" t="e">
        <f t="shared" si="1"/>
        <v>#REF!</v>
      </c>
      <c r="BQ19" s="34" t="e">
        <f t="shared" si="1"/>
        <v>#REF!</v>
      </c>
      <c r="BR19" s="34" t="e">
        <f t="shared" si="1"/>
        <v>#REF!</v>
      </c>
      <c r="BS19" s="34" t="e">
        <f t="shared" si="1"/>
        <v>#REF!</v>
      </c>
      <c r="BT19" s="34" t="e">
        <f t="shared" si="1"/>
        <v>#REF!</v>
      </c>
      <c r="BU19" s="34" t="e">
        <f t="shared" si="1"/>
        <v>#REF!</v>
      </c>
      <c r="BV19" s="34" t="e">
        <f t="shared" si="1"/>
        <v>#REF!</v>
      </c>
      <c r="BW19" s="34" t="e">
        <f t="shared" si="1"/>
        <v>#REF!</v>
      </c>
      <c r="BX19" s="34" t="e">
        <f t="shared" si="1"/>
        <v>#REF!</v>
      </c>
      <c r="BY19" s="34" t="e">
        <f t="shared" si="1"/>
        <v>#REF!</v>
      </c>
      <c r="BZ19" s="34" t="e">
        <f t="shared" si="1"/>
        <v>#REF!</v>
      </c>
      <c r="CA19" s="34" t="e">
        <f t="shared" si="1"/>
        <v>#REF!</v>
      </c>
      <c r="CB19" s="34" t="e">
        <f t="shared" si="1"/>
        <v>#REF!</v>
      </c>
      <c r="CC19" s="34" t="e">
        <f t="shared" si="1"/>
        <v>#REF!</v>
      </c>
      <c r="CD19" s="34" t="e">
        <f t="shared" si="1"/>
        <v>#REF!</v>
      </c>
    </row>
    <row r="20" spans="1:82" s="36" customFormat="1" ht="12" customHeight="1" x14ac:dyDescent="0.2">
      <c r="A20" s="66" t="s">
        <v>68</v>
      </c>
      <c r="B20" s="43"/>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c r="BT20" s="35"/>
      <c r="BU20" s="35"/>
      <c r="BV20" s="35"/>
      <c r="BW20" s="35"/>
      <c r="BX20" s="35"/>
      <c r="BY20" s="35"/>
      <c r="BZ20" s="35"/>
      <c r="CA20" s="35"/>
      <c r="CB20" s="35"/>
      <c r="CC20" s="35"/>
      <c r="CD20" s="35"/>
    </row>
    <row r="21" spans="1:82" s="9" customFormat="1" ht="12" customHeight="1" x14ac:dyDescent="0.2">
      <c r="A21" s="8" t="s">
        <v>14</v>
      </c>
      <c r="B21" s="43" t="e">
        <f>'BAR BB| Open rates'!#REF!</f>
        <v>#REF!</v>
      </c>
      <c r="C21" s="43" t="e">
        <f>'BAR BB| Open rates'!#REF!</f>
        <v>#REF!</v>
      </c>
      <c r="D21" s="43" t="e">
        <f>'BAR BB| Open rates'!#REF!</f>
        <v>#REF!</v>
      </c>
      <c r="E21" s="43" t="e">
        <f>'BAR BB| Open rates'!#REF!</f>
        <v>#REF!</v>
      </c>
      <c r="F21" s="43" t="e">
        <f>'BAR BB| Open rates'!#REF!</f>
        <v>#REF!</v>
      </c>
      <c r="G21" s="43" t="e">
        <f>'BAR BB| Open rates'!#REF!</f>
        <v>#REF!</v>
      </c>
      <c r="H21" s="43" t="e">
        <f>'BAR BB| Open rates'!#REF!</f>
        <v>#REF!</v>
      </c>
      <c r="I21" s="43" t="e">
        <f>'BAR BB| Open rates'!#REF!</f>
        <v>#REF!</v>
      </c>
      <c r="J21" s="43" t="e">
        <f>'BAR BB| Open rates'!#REF!</f>
        <v>#REF!</v>
      </c>
      <c r="K21" s="43" t="e">
        <f>'BAR BB| Open rates'!#REF!</f>
        <v>#REF!</v>
      </c>
      <c r="L21" s="43" t="e">
        <f>'BAR BB| Open rates'!#REF!</f>
        <v>#REF!</v>
      </c>
      <c r="M21" s="43" t="e">
        <f>'BAR BB| Open rates'!#REF!</f>
        <v>#REF!</v>
      </c>
      <c r="N21" s="43" t="e">
        <f>'BAR BB| Open rates'!#REF!</f>
        <v>#REF!</v>
      </c>
      <c r="O21" s="43" t="e">
        <f>'BAR BB| Open rates'!#REF!</f>
        <v>#REF!</v>
      </c>
      <c r="P21" s="43" t="e">
        <f>'BAR BB| Open rates'!#REF!</f>
        <v>#REF!</v>
      </c>
      <c r="Q21" s="43" t="e">
        <f>'BAR BB| Open rates'!#REF!</f>
        <v>#REF!</v>
      </c>
      <c r="R21" s="43" t="e">
        <f>'BAR BB| Open rates'!#REF!</f>
        <v>#REF!</v>
      </c>
      <c r="S21" s="43" t="e">
        <f>'BAR BB| Open rates'!#REF!</f>
        <v>#REF!</v>
      </c>
      <c r="T21" s="43" t="e">
        <f>'BAR BB| Open rates'!#REF!</f>
        <v>#REF!</v>
      </c>
      <c r="U21" s="43" t="e">
        <f>'BAR BB| Open rates'!#REF!</f>
        <v>#REF!</v>
      </c>
      <c r="V21" s="43" t="e">
        <f>'BAR BB| Open rates'!#REF!</f>
        <v>#REF!</v>
      </c>
      <c r="W21" s="43" t="e">
        <f>'BAR BB| Open rates'!#REF!</f>
        <v>#REF!</v>
      </c>
      <c r="X21" s="43" t="e">
        <f>'BAR BB| Open rates'!#REF!</f>
        <v>#REF!</v>
      </c>
      <c r="Y21" s="43" t="e">
        <f>'BAR BB| Open rates'!#REF!</f>
        <v>#REF!</v>
      </c>
      <c r="Z21" s="43" t="e">
        <f>'BAR BB| Open rates'!#REF!</f>
        <v>#REF!</v>
      </c>
      <c r="AA21" s="43" t="e">
        <f>'BAR BB| Open rates'!#REF!</f>
        <v>#REF!</v>
      </c>
      <c r="AB21" s="43" t="e">
        <f>'BAR BB| Open rates'!#REF!</f>
        <v>#REF!</v>
      </c>
      <c r="AC21" s="43" t="e">
        <f>'BAR BB| Open rates'!#REF!</f>
        <v>#REF!</v>
      </c>
      <c r="AD21" s="43" t="e">
        <f>'BAR BB| Open rates'!#REF!</f>
        <v>#REF!</v>
      </c>
      <c r="AE21" s="43" t="e">
        <f>'BAR BB| Open rates'!#REF!</f>
        <v>#REF!</v>
      </c>
      <c r="AF21" s="43" t="e">
        <f>'BAR BB| Open rates'!#REF!</f>
        <v>#REF!</v>
      </c>
      <c r="AG21" s="43" t="e">
        <f>'BAR BB| Open rates'!#REF!</f>
        <v>#REF!</v>
      </c>
      <c r="AH21" s="43" t="e">
        <f>'BAR BB| Open rates'!#REF!</f>
        <v>#REF!</v>
      </c>
      <c r="AI21" s="43" t="e">
        <f>'BAR BB| Open rates'!#REF!</f>
        <v>#REF!</v>
      </c>
      <c r="AJ21" s="43" t="e">
        <f>'BAR BB| Open rates'!#REF!</f>
        <v>#REF!</v>
      </c>
      <c r="AK21" s="43" t="e">
        <f>'BAR BB| Open rates'!#REF!</f>
        <v>#REF!</v>
      </c>
      <c r="AL21" s="43" t="e">
        <f>'BAR BB| Open rates'!#REF!</f>
        <v>#REF!</v>
      </c>
      <c r="AM21" s="43" t="e">
        <f>'BAR BB| Open rates'!#REF!</f>
        <v>#REF!</v>
      </c>
      <c r="AN21" s="43" t="e">
        <f>'BAR BB| Open rates'!#REF!</f>
        <v>#REF!</v>
      </c>
      <c r="AO21" s="43" t="e">
        <f>'BAR BB| Open rates'!#REF!</f>
        <v>#REF!</v>
      </c>
      <c r="AP21" s="43" t="e">
        <f>'BAR BB| Open rates'!#REF!</f>
        <v>#REF!</v>
      </c>
      <c r="AQ21" s="43" t="e">
        <f>'BAR BB| Open rates'!#REF!</f>
        <v>#REF!</v>
      </c>
      <c r="AR21" s="43" t="e">
        <f>'BAR BB| Open rates'!#REF!</f>
        <v>#REF!</v>
      </c>
      <c r="AS21" s="43" t="e">
        <f>'BAR BB| Open rates'!#REF!</f>
        <v>#REF!</v>
      </c>
      <c r="AT21" s="43" t="e">
        <f>'BAR BB| Open rates'!#REF!</f>
        <v>#REF!</v>
      </c>
      <c r="AU21" s="43" t="e">
        <f>'BAR BB| Open rates'!#REF!</f>
        <v>#REF!</v>
      </c>
      <c r="AV21" s="43" t="e">
        <f>'BAR BB| Open rates'!#REF!</f>
        <v>#REF!</v>
      </c>
      <c r="AW21" s="43" t="e">
        <f>'BAR BB| Open rates'!#REF!</f>
        <v>#REF!</v>
      </c>
      <c r="AX21" s="43" t="e">
        <f>'BAR BB| Open rates'!#REF!</f>
        <v>#REF!</v>
      </c>
      <c r="AY21" s="43" t="e">
        <f>'BAR BB| Open rates'!#REF!</f>
        <v>#REF!</v>
      </c>
      <c r="AZ21" s="43" t="e">
        <f>'BAR BB| Open rates'!#REF!</f>
        <v>#REF!</v>
      </c>
      <c r="BA21" s="43" t="e">
        <f>'BAR BB| Open rates'!#REF!</f>
        <v>#REF!</v>
      </c>
      <c r="BB21" s="43" t="e">
        <f>'BAR BB| Open rates'!#REF!</f>
        <v>#REF!</v>
      </c>
      <c r="BC21" s="43" t="e">
        <f>'BAR BB| Open rates'!#REF!</f>
        <v>#REF!</v>
      </c>
      <c r="BD21" s="43" t="e">
        <f>'BAR BB| Open rates'!#REF!</f>
        <v>#REF!</v>
      </c>
      <c r="BE21" s="43" t="e">
        <f>'BAR BB| Open rates'!#REF!</f>
        <v>#REF!</v>
      </c>
      <c r="BF21" s="43" t="e">
        <f>'BAR BB| Open rates'!#REF!</f>
        <v>#REF!</v>
      </c>
      <c r="BG21" s="43" t="e">
        <f>'BAR BB| Open rates'!#REF!</f>
        <v>#REF!</v>
      </c>
      <c r="BH21" s="43" t="e">
        <f>'BAR BB| Open rates'!#REF!</f>
        <v>#REF!</v>
      </c>
      <c r="BI21" s="43" t="e">
        <f>'BAR BB| Open rates'!#REF!</f>
        <v>#REF!</v>
      </c>
      <c r="BJ21" s="43" t="e">
        <f>'BAR BB| Open rates'!#REF!</f>
        <v>#REF!</v>
      </c>
      <c r="BK21" s="43" t="e">
        <f>'BAR BB| Open rates'!#REF!</f>
        <v>#REF!</v>
      </c>
      <c r="BL21" s="43" t="e">
        <f>'BAR BB| Open rates'!#REF!</f>
        <v>#REF!</v>
      </c>
      <c r="BM21" s="43" t="e">
        <f>'BAR BB| Open rates'!#REF!</f>
        <v>#REF!</v>
      </c>
      <c r="BN21" s="43" t="e">
        <f>'BAR BB| Open rates'!#REF!</f>
        <v>#REF!</v>
      </c>
      <c r="BO21" s="43" t="e">
        <f>'BAR BB| Open rates'!#REF!</f>
        <v>#REF!</v>
      </c>
      <c r="BP21" s="43" t="e">
        <f>'BAR BB| Open rates'!#REF!</f>
        <v>#REF!</v>
      </c>
      <c r="BQ21" s="43" t="e">
        <f>'BAR BB| Open rates'!#REF!</f>
        <v>#REF!</v>
      </c>
      <c r="BR21" s="43" t="e">
        <f>'BAR BB| Open rates'!#REF!</f>
        <v>#REF!</v>
      </c>
      <c r="BS21" s="43" t="e">
        <f>'BAR BB| Open rates'!#REF!</f>
        <v>#REF!</v>
      </c>
      <c r="BT21" s="43" t="e">
        <f>'BAR BB| Open rates'!#REF!</f>
        <v>#REF!</v>
      </c>
      <c r="BU21" s="43" t="e">
        <f>'BAR BB| Open rates'!#REF!</f>
        <v>#REF!</v>
      </c>
      <c r="BV21" s="43" t="e">
        <f>'BAR BB| Open rates'!#REF!</f>
        <v>#REF!</v>
      </c>
      <c r="BW21" s="43" t="e">
        <f>'BAR BB| Open rates'!#REF!</f>
        <v>#REF!</v>
      </c>
      <c r="BX21" s="43" t="e">
        <f>'BAR BB| Open rates'!#REF!</f>
        <v>#REF!</v>
      </c>
      <c r="BY21" s="43" t="e">
        <f>'BAR BB| Open rates'!#REF!</f>
        <v>#REF!</v>
      </c>
      <c r="BZ21" s="43" t="e">
        <f>'BAR BB| Open rates'!#REF!</f>
        <v>#REF!</v>
      </c>
      <c r="CA21" s="43" t="e">
        <f>'BAR BB| Open rates'!#REF!</f>
        <v>#REF!</v>
      </c>
      <c r="CB21" s="43" t="e">
        <f>'BAR BB| Open rates'!#REF!</f>
        <v>#REF!</v>
      </c>
      <c r="CC21" s="43" t="e">
        <f>'BAR BB| Open rates'!#REF!</f>
        <v>#REF!</v>
      </c>
      <c r="CD21" s="43" t="e">
        <f>'BAR BB| Open rates'!#REF!</f>
        <v>#REF!</v>
      </c>
    </row>
    <row r="22" spans="1:82" s="36" customFormat="1" ht="12" customHeight="1" x14ac:dyDescent="0.2">
      <c r="A22" s="66" t="s">
        <v>69</v>
      </c>
      <c r="B22" s="43"/>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c r="BE22" s="35"/>
      <c r="BF22" s="35"/>
      <c r="BG22" s="35"/>
      <c r="BH22" s="35"/>
      <c r="BI22" s="35"/>
      <c r="BJ22" s="35"/>
      <c r="BK22" s="35"/>
      <c r="BL22" s="35"/>
      <c r="BM22" s="35"/>
      <c r="BN22" s="35"/>
      <c r="BO22" s="35"/>
      <c r="BP22" s="35"/>
      <c r="BQ22" s="35"/>
      <c r="BR22" s="35"/>
      <c r="BS22" s="35"/>
      <c r="BT22" s="35"/>
      <c r="BU22" s="35"/>
      <c r="BV22" s="35"/>
      <c r="BW22" s="35"/>
      <c r="BX22" s="35"/>
      <c r="BY22" s="35"/>
      <c r="BZ22" s="35"/>
      <c r="CA22" s="35"/>
      <c r="CB22" s="35"/>
      <c r="CC22" s="35"/>
      <c r="CD22" s="35"/>
    </row>
    <row r="23" spans="1:82" s="9" customFormat="1" ht="12" customHeight="1" x14ac:dyDescent="0.2">
      <c r="A23" s="8" t="s">
        <v>14</v>
      </c>
      <c r="B23" s="43" t="e">
        <f>'BAR BB| Open rates'!#REF!</f>
        <v>#REF!</v>
      </c>
      <c r="C23" s="43" t="e">
        <f>'BAR BB| Open rates'!#REF!</f>
        <v>#REF!</v>
      </c>
      <c r="D23" s="43" t="e">
        <f>'BAR BB| Open rates'!#REF!</f>
        <v>#REF!</v>
      </c>
      <c r="E23" s="43" t="e">
        <f>'BAR BB| Open rates'!#REF!</f>
        <v>#REF!</v>
      </c>
      <c r="F23" s="43" t="e">
        <f>'BAR BB| Open rates'!#REF!</f>
        <v>#REF!</v>
      </c>
      <c r="G23" s="43" t="e">
        <f>'BAR BB| Open rates'!#REF!</f>
        <v>#REF!</v>
      </c>
      <c r="H23" s="43" t="e">
        <f>'BAR BB| Open rates'!#REF!</f>
        <v>#REF!</v>
      </c>
      <c r="I23" s="43" t="e">
        <f>'BAR BB| Open rates'!#REF!</f>
        <v>#REF!</v>
      </c>
      <c r="J23" s="43" t="e">
        <f>'BAR BB| Open rates'!#REF!</f>
        <v>#REF!</v>
      </c>
      <c r="K23" s="43" t="e">
        <f>'BAR BB| Open rates'!#REF!</f>
        <v>#REF!</v>
      </c>
      <c r="L23" s="43" t="e">
        <f>'BAR BB| Open rates'!#REF!</f>
        <v>#REF!</v>
      </c>
      <c r="M23" s="43" t="e">
        <f>'BAR BB| Open rates'!#REF!</f>
        <v>#REF!</v>
      </c>
      <c r="N23" s="43" t="e">
        <f>'BAR BB| Open rates'!#REF!</f>
        <v>#REF!</v>
      </c>
      <c r="O23" s="43" t="e">
        <f>'BAR BB| Open rates'!#REF!</f>
        <v>#REF!</v>
      </c>
      <c r="P23" s="43" t="e">
        <f>'BAR BB| Open rates'!#REF!</f>
        <v>#REF!</v>
      </c>
      <c r="Q23" s="43" t="e">
        <f>'BAR BB| Open rates'!#REF!</f>
        <v>#REF!</v>
      </c>
      <c r="R23" s="43" t="e">
        <f>'BAR BB| Open rates'!#REF!</f>
        <v>#REF!</v>
      </c>
      <c r="S23" s="43" t="e">
        <f>'BAR BB| Open rates'!#REF!</f>
        <v>#REF!</v>
      </c>
      <c r="T23" s="43" t="e">
        <f>'BAR BB| Open rates'!#REF!</f>
        <v>#REF!</v>
      </c>
      <c r="U23" s="43" t="e">
        <f>'BAR BB| Open rates'!#REF!</f>
        <v>#REF!</v>
      </c>
      <c r="V23" s="43" t="e">
        <f>'BAR BB| Open rates'!#REF!</f>
        <v>#REF!</v>
      </c>
      <c r="W23" s="43" t="e">
        <f>'BAR BB| Open rates'!#REF!</f>
        <v>#REF!</v>
      </c>
      <c r="X23" s="43" t="e">
        <f>'BAR BB| Open rates'!#REF!</f>
        <v>#REF!</v>
      </c>
      <c r="Y23" s="43" t="e">
        <f>'BAR BB| Open rates'!#REF!</f>
        <v>#REF!</v>
      </c>
      <c r="Z23" s="43" t="e">
        <f>'BAR BB| Open rates'!#REF!</f>
        <v>#REF!</v>
      </c>
      <c r="AA23" s="43" t="e">
        <f>'BAR BB| Open rates'!#REF!</f>
        <v>#REF!</v>
      </c>
      <c r="AB23" s="43" t="e">
        <f>'BAR BB| Open rates'!#REF!</f>
        <v>#REF!</v>
      </c>
      <c r="AC23" s="43" t="e">
        <f>'BAR BB| Open rates'!#REF!</f>
        <v>#REF!</v>
      </c>
      <c r="AD23" s="43" t="e">
        <f>'BAR BB| Open rates'!#REF!</f>
        <v>#REF!</v>
      </c>
      <c r="AE23" s="43" t="e">
        <f>'BAR BB| Open rates'!#REF!</f>
        <v>#REF!</v>
      </c>
      <c r="AF23" s="43" t="e">
        <f>'BAR BB| Open rates'!#REF!</f>
        <v>#REF!</v>
      </c>
      <c r="AG23" s="43" t="e">
        <f>'BAR BB| Open rates'!#REF!</f>
        <v>#REF!</v>
      </c>
      <c r="AH23" s="43" t="e">
        <f>'BAR BB| Open rates'!#REF!</f>
        <v>#REF!</v>
      </c>
      <c r="AI23" s="43" t="e">
        <f>'BAR BB| Open rates'!#REF!</f>
        <v>#REF!</v>
      </c>
      <c r="AJ23" s="43" t="e">
        <f>'BAR BB| Open rates'!#REF!</f>
        <v>#REF!</v>
      </c>
      <c r="AK23" s="43" t="e">
        <f>'BAR BB| Open rates'!#REF!</f>
        <v>#REF!</v>
      </c>
      <c r="AL23" s="43" t="e">
        <f>'BAR BB| Open rates'!#REF!</f>
        <v>#REF!</v>
      </c>
      <c r="AM23" s="43" t="e">
        <f>'BAR BB| Open rates'!#REF!</f>
        <v>#REF!</v>
      </c>
      <c r="AN23" s="43" t="e">
        <f>'BAR BB| Open rates'!#REF!</f>
        <v>#REF!</v>
      </c>
      <c r="AO23" s="43" t="e">
        <f>'BAR BB| Open rates'!#REF!</f>
        <v>#REF!</v>
      </c>
      <c r="AP23" s="43" t="e">
        <f>'BAR BB| Open rates'!#REF!</f>
        <v>#REF!</v>
      </c>
      <c r="AQ23" s="43" t="e">
        <f>'BAR BB| Open rates'!#REF!</f>
        <v>#REF!</v>
      </c>
      <c r="AR23" s="43" t="e">
        <f>'BAR BB| Open rates'!#REF!</f>
        <v>#REF!</v>
      </c>
      <c r="AS23" s="43" t="e">
        <f>'BAR BB| Open rates'!#REF!</f>
        <v>#REF!</v>
      </c>
      <c r="AT23" s="43" t="e">
        <f>'BAR BB| Open rates'!#REF!</f>
        <v>#REF!</v>
      </c>
      <c r="AU23" s="43" t="e">
        <f>'BAR BB| Open rates'!#REF!</f>
        <v>#REF!</v>
      </c>
      <c r="AV23" s="43" t="e">
        <f>'BAR BB| Open rates'!#REF!</f>
        <v>#REF!</v>
      </c>
      <c r="AW23" s="43" t="e">
        <f>'BAR BB| Open rates'!#REF!</f>
        <v>#REF!</v>
      </c>
      <c r="AX23" s="43" t="e">
        <f>'BAR BB| Open rates'!#REF!</f>
        <v>#REF!</v>
      </c>
      <c r="AY23" s="43" t="e">
        <f>'BAR BB| Open rates'!#REF!</f>
        <v>#REF!</v>
      </c>
      <c r="AZ23" s="43" t="e">
        <f>'BAR BB| Open rates'!#REF!</f>
        <v>#REF!</v>
      </c>
      <c r="BA23" s="43" t="e">
        <f>'BAR BB| Open rates'!#REF!</f>
        <v>#REF!</v>
      </c>
      <c r="BB23" s="43" t="e">
        <f>'BAR BB| Open rates'!#REF!</f>
        <v>#REF!</v>
      </c>
      <c r="BC23" s="43" t="e">
        <f>'BAR BB| Open rates'!#REF!</f>
        <v>#REF!</v>
      </c>
      <c r="BD23" s="43" t="e">
        <f>'BAR BB| Open rates'!#REF!</f>
        <v>#REF!</v>
      </c>
      <c r="BE23" s="43" t="e">
        <f>'BAR BB| Open rates'!#REF!</f>
        <v>#REF!</v>
      </c>
      <c r="BF23" s="43" t="e">
        <f>'BAR BB| Open rates'!#REF!</f>
        <v>#REF!</v>
      </c>
      <c r="BG23" s="43" t="e">
        <f>'BAR BB| Open rates'!#REF!</f>
        <v>#REF!</v>
      </c>
      <c r="BH23" s="43" t="e">
        <f>'BAR BB| Open rates'!#REF!</f>
        <v>#REF!</v>
      </c>
      <c r="BI23" s="43" t="e">
        <f>'BAR BB| Open rates'!#REF!</f>
        <v>#REF!</v>
      </c>
      <c r="BJ23" s="43" t="e">
        <f>'BAR BB| Open rates'!#REF!</f>
        <v>#REF!</v>
      </c>
      <c r="BK23" s="43" t="e">
        <f>'BAR BB| Open rates'!#REF!</f>
        <v>#REF!</v>
      </c>
      <c r="BL23" s="43" t="e">
        <f>'BAR BB| Open rates'!#REF!</f>
        <v>#REF!</v>
      </c>
      <c r="BM23" s="43" t="e">
        <f>'BAR BB| Open rates'!#REF!</f>
        <v>#REF!</v>
      </c>
      <c r="BN23" s="43" t="e">
        <f>'BAR BB| Open rates'!#REF!</f>
        <v>#REF!</v>
      </c>
      <c r="BO23" s="43" t="e">
        <f>'BAR BB| Open rates'!#REF!</f>
        <v>#REF!</v>
      </c>
      <c r="BP23" s="43" t="e">
        <f>'BAR BB| Open rates'!#REF!</f>
        <v>#REF!</v>
      </c>
      <c r="BQ23" s="43" t="e">
        <f>'BAR BB| Open rates'!#REF!</f>
        <v>#REF!</v>
      </c>
      <c r="BR23" s="43" t="e">
        <f>'BAR BB| Open rates'!#REF!</f>
        <v>#REF!</v>
      </c>
      <c r="BS23" s="43" t="e">
        <f>'BAR BB| Open rates'!#REF!</f>
        <v>#REF!</v>
      </c>
      <c r="BT23" s="43" t="e">
        <f>'BAR BB| Open rates'!#REF!</f>
        <v>#REF!</v>
      </c>
      <c r="BU23" s="43" t="e">
        <f>'BAR BB| Open rates'!#REF!</f>
        <v>#REF!</v>
      </c>
      <c r="BV23" s="43" t="e">
        <f>'BAR BB| Open rates'!#REF!</f>
        <v>#REF!</v>
      </c>
      <c r="BW23" s="43" t="e">
        <f>'BAR BB| Open rates'!#REF!</f>
        <v>#REF!</v>
      </c>
      <c r="BX23" s="43" t="e">
        <f>'BAR BB| Open rates'!#REF!</f>
        <v>#REF!</v>
      </c>
      <c r="BY23" s="43" t="e">
        <f>'BAR BB| Open rates'!#REF!</f>
        <v>#REF!</v>
      </c>
      <c r="BZ23" s="43" t="e">
        <f>'BAR BB| Open rates'!#REF!</f>
        <v>#REF!</v>
      </c>
      <c r="CA23" s="43" t="e">
        <f>'BAR BB| Open rates'!#REF!</f>
        <v>#REF!</v>
      </c>
      <c r="CB23" s="43" t="e">
        <f>'BAR BB| Open rates'!#REF!</f>
        <v>#REF!</v>
      </c>
      <c r="CC23" s="43" t="e">
        <f>'BAR BB| Open rates'!#REF!</f>
        <v>#REF!</v>
      </c>
      <c r="CD23" s="43" t="e">
        <f>'BAR BB| Open rates'!#REF!</f>
        <v>#REF!</v>
      </c>
    </row>
    <row r="24" spans="1:82" s="36" customFormat="1" ht="12" customHeight="1" x14ac:dyDescent="0.2">
      <c r="A24" s="66" t="s">
        <v>70</v>
      </c>
      <c r="B24" s="43"/>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5"/>
      <c r="BD24" s="35"/>
      <c r="BE24" s="35"/>
      <c r="BF24" s="35"/>
      <c r="BG24" s="35"/>
      <c r="BH24" s="35"/>
      <c r="BI24" s="35"/>
      <c r="BJ24" s="35"/>
      <c r="BK24" s="35"/>
      <c r="BL24" s="35"/>
      <c r="BM24" s="35"/>
      <c r="BN24" s="35"/>
      <c r="BO24" s="35"/>
      <c r="BP24" s="35"/>
      <c r="BQ24" s="35"/>
      <c r="BR24" s="35"/>
      <c r="BS24" s="35"/>
      <c r="BT24" s="35"/>
      <c r="BU24" s="35"/>
      <c r="BV24" s="35"/>
      <c r="BW24" s="35"/>
      <c r="BX24" s="35"/>
      <c r="BY24" s="35"/>
      <c r="BZ24" s="35"/>
      <c r="CA24" s="35"/>
      <c r="CB24" s="35"/>
      <c r="CC24" s="35"/>
      <c r="CD24" s="35"/>
    </row>
    <row r="25" spans="1:82" s="9" customFormat="1" ht="12" customHeight="1" x14ac:dyDescent="0.2">
      <c r="A25" s="8" t="s">
        <v>13</v>
      </c>
      <c r="B25" s="43" t="e">
        <f>'BAR BB| Open rates'!#REF!</f>
        <v>#REF!</v>
      </c>
      <c r="C25" s="43" t="e">
        <f>'BAR BB| Open rates'!#REF!</f>
        <v>#REF!</v>
      </c>
      <c r="D25" s="43" t="e">
        <f>'BAR BB| Open rates'!#REF!</f>
        <v>#REF!</v>
      </c>
      <c r="E25" s="43" t="e">
        <f>'BAR BB| Open rates'!#REF!</f>
        <v>#REF!</v>
      </c>
      <c r="F25" s="43" t="e">
        <f>'BAR BB| Open rates'!#REF!</f>
        <v>#REF!</v>
      </c>
      <c r="G25" s="43" t="e">
        <f>'BAR BB| Open rates'!#REF!</f>
        <v>#REF!</v>
      </c>
      <c r="H25" s="43" t="e">
        <f>'BAR BB| Open rates'!#REF!</f>
        <v>#REF!</v>
      </c>
      <c r="I25" s="43" t="e">
        <f>'BAR BB| Open rates'!#REF!</f>
        <v>#REF!</v>
      </c>
      <c r="J25" s="43" t="e">
        <f>'BAR BB| Open rates'!#REF!</f>
        <v>#REF!</v>
      </c>
      <c r="K25" s="43" t="e">
        <f>'BAR BB| Open rates'!#REF!</f>
        <v>#REF!</v>
      </c>
      <c r="L25" s="43" t="e">
        <f>'BAR BB| Open rates'!#REF!</f>
        <v>#REF!</v>
      </c>
      <c r="M25" s="43" t="e">
        <f>'BAR BB| Open rates'!#REF!</f>
        <v>#REF!</v>
      </c>
      <c r="N25" s="43" t="e">
        <f>'BAR BB| Open rates'!#REF!</f>
        <v>#REF!</v>
      </c>
      <c r="O25" s="43" t="e">
        <f>'BAR BB| Open rates'!#REF!</f>
        <v>#REF!</v>
      </c>
      <c r="P25" s="43" t="e">
        <f>'BAR BB| Open rates'!#REF!</f>
        <v>#REF!</v>
      </c>
      <c r="Q25" s="43" t="e">
        <f>'BAR BB| Open rates'!#REF!</f>
        <v>#REF!</v>
      </c>
      <c r="R25" s="43" t="e">
        <f>'BAR BB| Open rates'!#REF!</f>
        <v>#REF!</v>
      </c>
      <c r="S25" s="43" t="e">
        <f>'BAR BB| Open rates'!#REF!</f>
        <v>#REF!</v>
      </c>
      <c r="T25" s="43" t="e">
        <f>'BAR BB| Open rates'!#REF!</f>
        <v>#REF!</v>
      </c>
      <c r="U25" s="43" t="e">
        <f>'BAR BB| Open rates'!#REF!</f>
        <v>#REF!</v>
      </c>
      <c r="V25" s="43" t="e">
        <f>'BAR BB| Open rates'!#REF!</f>
        <v>#REF!</v>
      </c>
      <c r="W25" s="43" t="e">
        <f>'BAR BB| Open rates'!#REF!</f>
        <v>#REF!</v>
      </c>
      <c r="X25" s="43" t="e">
        <f>'BAR BB| Open rates'!#REF!</f>
        <v>#REF!</v>
      </c>
      <c r="Y25" s="43" t="e">
        <f>'BAR BB| Open rates'!#REF!</f>
        <v>#REF!</v>
      </c>
      <c r="Z25" s="43" t="e">
        <f>'BAR BB| Open rates'!#REF!</f>
        <v>#REF!</v>
      </c>
      <c r="AA25" s="43" t="e">
        <f>'BAR BB| Open rates'!#REF!</f>
        <v>#REF!</v>
      </c>
      <c r="AB25" s="43" t="e">
        <f>'BAR BB| Open rates'!#REF!</f>
        <v>#REF!</v>
      </c>
      <c r="AC25" s="43" t="e">
        <f>'BAR BB| Open rates'!#REF!</f>
        <v>#REF!</v>
      </c>
      <c r="AD25" s="43" t="e">
        <f>'BAR BB| Open rates'!#REF!</f>
        <v>#REF!</v>
      </c>
      <c r="AE25" s="43" t="e">
        <f>'BAR BB| Open rates'!#REF!</f>
        <v>#REF!</v>
      </c>
      <c r="AF25" s="43" t="e">
        <f>'BAR BB| Open rates'!#REF!</f>
        <v>#REF!</v>
      </c>
      <c r="AG25" s="43" t="e">
        <f>'BAR BB| Open rates'!#REF!</f>
        <v>#REF!</v>
      </c>
      <c r="AH25" s="43" t="e">
        <f>'BAR BB| Open rates'!#REF!</f>
        <v>#REF!</v>
      </c>
      <c r="AI25" s="43" t="e">
        <f>'BAR BB| Open rates'!#REF!</f>
        <v>#REF!</v>
      </c>
      <c r="AJ25" s="43" t="e">
        <f>'BAR BB| Open rates'!#REF!</f>
        <v>#REF!</v>
      </c>
      <c r="AK25" s="43" t="e">
        <f>'BAR BB| Open rates'!#REF!</f>
        <v>#REF!</v>
      </c>
      <c r="AL25" s="43" t="e">
        <f>'BAR BB| Open rates'!#REF!</f>
        <v>#REF!</v>
      </c>
      <c r="AM25" s="43" t="e">
        <f>'BAR BB| Open rates'!#REF!</f>
        <v>#REF!</v>
      </c>
      <c r="AN25" s="43" t="e">
        <f>'BAR BB| Open rates'!#REF!</f>
        <v>#REF!</v>
      </c>
      <c r="AO25" s="43" t="e">
        <f>'BAR BB| Open rates'!#REF!</f>
        <v>#REF!</v>
      </c>
      <c r="AP25" s="43" t="e">
        <f>'BAR BB| Open rates'!#REF!</f>
        <v>#REF!</v>
      </c>
      <c r="AQ25" s="43" t="e">
        <f>'BAR BB| Open rates'!#REF!</f>
        <v>#REF!</v>
      </c>
      <c r="AR25" s="43" t="e">
        <f>'BAR BB| Open rates'!#REF!</f>
        <v>#REF!</v>
      </c>
      <c r="AS25" s="43" t="e">
        <f>'BAR BB| Open rates'!#REF!</f>
        <v>#REF!</v>
      </c>
      <c r="AT25" s="43" t="e">
        <f>'BAR BB| Open rates'!#REF!</f>
        <v>#REF!</v>
      </c>
      <c r="AU25" s="43" t="e">
        <f>'BAR BB| Open rates'!#REF!</f>
        <v>#REF!</v>
      </c>
      <c r="AV25" s="43" t="e">
        <f>'BAR BB| Open rates'!#REF!</f>
        <v>#REF!</v>
      </c>
      <c r="AW25" s="43" t="e">
        <f>'BAR BB| Open rates'!#REF!</f>
        <v>#REF!</v>
      </c>
      <c r="AX25" s="43" t="e">
        <f>'BAR BB| Open rates'!#REF!</f>
        <v>#REF!</v>
      </c>
      <c r="AY25" s="43" t="e">
        <f>'BAR BB| Open rates'!#REF!</f>
        <v>#REF!</v>
      </c>
      <c r="AZ25" s="43" t="e">
        <f>'BAR BB| Open rates'!#REF!</f>
        <v>#REF!</v>
      </c>
      <c r="BA25" s="43" t="e">
        <f>'BAR BB| Open rates'!#REF!</f>
        <v>#REF!</v>
      </c>
      <c r="BB25" s="43" t="e">
        <f>'BAR BB| Open rates'!#REF!</f>
        <v>#REF!</v>
      </c>
      <c r="BC25" s="43" t="e">
        <f>'BAR BB| Open rates'!#REF!</f>
        <v>#REF!</v>
      </c>
      <c r="BD25" s="43" t="e">
        <f>'BAR BB| Open rates'!#REF!</f>
        <v>#REF!</v>
      </c>
      <c r="BE25" s="43" t="e">
        <f>'BAR BB| Open rates'!#REF!</f>
        <v>#REF!</v>
      </c>
      <c r="BF25" s="43" t="e">
        <f>'BAR BB| Open rates'!#REF!</f>
        <v>#REF!</v>
      </c>
      <c r="BG25" s="43" t="e">
        <f>'BAR BB| Open rates'!#REF!</f>
        <v>#REF!</v>
      </c>
      <c r="BH25" s="43" t="e">
        <f>'BAR BB| Open rates'!#REF!</f>
        <v>#REF!</v>
      </c>
      <c r="BI25" s="43" t="e">
        <f>'BAR BB| Open rates'!#REF!</f>
        <v>#REF!</v>
      </c>
      <c r="BJ25" s="43" t="e">
        <f>'BAR BB| Open rates'!#REF!</f>
        <v>#REF!</v>
      </c>
      <c r="BK25" s="43" t="e">
        <f>'BAR BB| Open rates'!#REF!</f>
        <v>#REF!</v>
      </c>
      <c r="BL25" s="43" t="e">
        <f>'BAR BB| Open rates'!#REF!</f>
        <v>#REF!</v>
      </c>
      <c r="BM25" s="43" t="e">
        <f>'BAR BB| Open rates'!#REF!</f>
        <v>#REF!</v>
      </c>
      <c r="BN25" s="43" t="e">
        <f>'BAR BB| Open rates'!#REF!</f>
        <v>#REF!</v>
      </c>
      <c r="BO25" s="43" t="e">
        <f>'BAR BB| Open rates'!#REF!</f>
        <v>#REF!</v>
      </c>
      <c r="BP25" s="43" t="e">
        <f>'BAR BB| Open rates'!#REF!</f>
        <v>#REF!</v>
      </c>
      <c r="BQ25" s="43" t="e">
        <f>'BAR BB| Open rates'!#REF!</f>
        <v>#REF!</v>
      </c>
      <c r="BR25" s="43" t="e">
        <f>'BAR BB| Open rates'!#REF!</f>
        <v>#REF!</v>
      </c>
      <c r="BS25" s="43" t="e">
        <f>'BAR BB| Open rates'!#REF!</f>
        <v>#REF!</v>
      </c>
      <c r="BT25" s="43" t="e">
        <f>'BAR BB| Open rates'!#REF!</f>
        <v>#REF!</v>
      </c>
      <c r="BU25" s="43" t="e">
        <f>'BAR BB| Open rates'!#REF!</f>
        <v>#REF!</v>
      </c>
      <c r="BV25" s="43" t="e">
        <f>'BAR BB| Open rates'!#REF!</f>
        <v>#REF!</v>
      </c>
      <c r="BW25" s="43" t="e">
        <f>'BAR BB| Open rates'!#REF!</f>
        <v>#REF!</v>
      </c>
      <c r="BX25" s="43" t="e">
        <f>'BAR BB| Open rates'!#REF!</f>
        <v>#REF!</v>
      </c>
      <c r="BY25" s="43" t="e">
        <f>'BAR BB| Open rates'!#REF!</f>
        <v>#REF!</v>
      </c>
      <c r="BZ25" s="43" t="e">
        <f>'BAR BB| Open rates'!#REF!</f>
        <v>#REF!</v>
      </c>
      <c r="CA25" s="43" t="e">
        <f>'BAR BB| Open rates'!#REF!</f>
        <v>#REF!</v>
      </c>
      <c r="CB25" s="43" t="e">
        <f>'BAR BB| Open rates'!#REF!</f>
        <v>#REF!</v>
      </c>
      <c r="CC25" s="43" t="e">
        <f>'BAR BB| Open rates'!#REF!</f>
        <v>#REF!</v>
      </c>
      <c r="CD25" s="43" t="e">
        <f>'BAR BB| Open rates'!#REF!</f>
        <v>#REF!</v>
      </c>
    </row>
    <row r="26" spans="1:82" s="36" customFormat="1" ht="12" hidden="1" customHeight="1" x14ac:dyDescent="0.2">
      <c r="A26" s="66" t="s">
        <v>71</v>
      </c>
      <c r="B26" s="43"/>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2"/>
      <c r="BS26" s="32"/>
      <c r="BT26" s="32"/>
      <c r="BU26" s="32"/>
      <c r="BV26" s="32"/>
      <c r="BW26" s="32"/>
      <c r="BX26" s="32"/>
      <c r="BY26" s="32"/>
      <c r="BZ26" s="32"/>
      <c r="CA26" s="32"/>
      <c r="CB26" s="32"/>
      <c r="CC26" s="32"/>
    </row>
    <row r="27" spans="1:82" s="9" customFormat="1" ht="12" hidden="1" customHeight="1" x14ac:dyDescent="0.2">
      <c r="A27" s="8" t="s">
        <v>15</v>
      </c>
      <c r="B27" s="43" t="e">
        <f>'BAR BB| Open rates'!#REF!</f>
        <v>#REF!</v>
      </c>
      <c r="C27" s="34" t="e">
        <f t="shared" ref="C27:J27" si="2">C6+850*7+28550</f>
        <v>#REF!</v>
      </c>
      <c r="D27" s="34" t="e">
        <f t="shared" si="2"/>
        <v>#REF!</v>
      </c>
      <c r="E27" s="34" t="e">
        <f t="shared" si="2"/>
        <v>#REF!</v>
      </c>
      <c r="F27" s="34" t="e">
        <f t="shared" si="2"/>
        <v>#REF!</v>
      </c>
      <c r="G27" s="34" t="e">
        <f t="shared" si="2"/>
        <v>#REF!</v>
      </c>
      <c r="H27" s="34" t="e">
        <f t="shared" si="2"/>
        <v>#REF!</v>
      </c>
      <c r="I27" s="34" t="e">
        <f t="shared" si="2"/>
        <v>#REF!</v>
      </c>
      <c r="J27" s="43" t="e">
        <f t="shared" si="2"/>
        <v>#REF!</v>
      </c>
      <c r="K27" s="53" t="e">
        <f>K6+850*7+98550</f>
        <v>#REF!</v>
      </c>
      <c r="L27" s="53" t="e">
        <f>L6+850*7+98550</f>
        <v>#REF!</v>
      </c>
      <c r="M27" s="53" t="e">
        <f>M6+850*7+98550</f>
        <v>#REF!</v>
      </c>
      <c r="N27" s="53" t="e">
        <f>N6+850*7+98550</f>
        <v>#REF!</v>
      </c>
      <c r="O27" s="53" t="e">
        <f>O6+850*7+98550</f>
        <v>#REF!</v>
      </c>
      <c r="P27" s="34" t="e">
        <f t="shared" ref="P27:BQ27" si="3">P6+850*7+28650</f>
        <v>#REF!</v>
      </c>
      <c r="Q27" s="34" t="e">
        <f t="shared" si="3"/>
        <v>#REF!</v>
      </c>
      <c r="R27" s="34" t="e">
        <f t="shared" si="3"/>
        <v>#REF!</v>
      </c>
      <c r="S27" s="34" t="e">
        <f t="shared" si="3"/>
        <v>#REF!</v>
      </c>
      <c r="T27" s="34" t="e">
        <f t="shared" si="3"/>
        <v>#REF!</v>
      </c>
      <c r="U27" s="34" t="e">
        <f t="shared" si="3"/>
        <v>#REF!</v>
      </c>
      <c r="V27" s="34" t="e">
        <f t="shared" si="3"/>
        <v>#REF!</v>
      </c>
      <c r="W27" s="34" t="e">
        <f t="shared" si="3"/>
        <v>#REF!</v>
      </c>
      <c r="X27" s="34" t="e">
        <f t="shared" si="3"/>
        <v>#REF!</v>
      </c>
      <c r="Y27" s="34" t="e">
        <f t="shared" si="3"/>
        <v>#REF!</v>
      </c>
      <c r="Z27" s="34" t="e">
        <f t="shared" si="3"/>
        <v>#REF!</v>
      </c>
      <c r="AA27" s="34" t="e">
        <f t="shared" si="3"/>
        <v>#REF!</v>
      </c>
      <c r="AB27" s="34" t="e">
        <f t="shared" si="3"/>
        <v>#REF!</v>
      </c>
      <c r="AC27" s="34" t="e">
        <f t="shared" si="3"/>
        <v>#REF!</v>
      </c>
      <c r="AD27" s="34" t="e">
        <f t="shared" si="3"/>
        <v>#REF!</v>
      </c>
      <c r="AE27" s="34" t="e">
        <f t="shared" si="3"/>
        <v>#REF!</v>
      </c>
      <c r="AF27" s="34" t="e">
        <f t="shared" si="3"/>
        <v>#REF!</v>
      </c>
      <c r="AG27" s="34" t="e">
        <f t="shared" si="3"/>
        <v>#REF!</v>
      </c>
      <c r="AH27" s="34" t="e">
        <f t="shared" si="3"/>
        <v>#REF!</v>
      </c>
      <c r="AI27" s="34" t="e">
        <f t="shared" si="3"/>
        <v>#REF!</v>
      </c>
      <c r="AJ27" s="34" t="e">
        <f t="shared" si="3"/>
        <v>#REF!</v>
      </c>
      <c r="AK27" s="34" t="e">
        <f t="shared" si="3"/>
        <v>#REF!</v>
      </c>
      <c r="AL27" s="34" t="e">
        <f t="shared" si="3"/>
        <v>#REF!</v>
      </c>
      <c r="AM27" s="34" t="e">
        <f t="shared" si="3"/>
        <v>#REF!</v>
      </c>
      <c r="AN27" s="34" t="e">
        <f t="shared" si="3"/>
        <v>#REF!</v>
      </c>
      <c r="AO27" s="34" t="e">
        <f t="shared" si="3"/>
        <v>#REF!</v>
      </c>
      <c r="AP27" s="34" t="e">
        <f t="shared" si="3"/>
        <v>#REF!</v>
      </c>
      <c r="AQ27" s="34" t="e">
        <f t="shared" si="3"/>
        <v>#REF!</v>
      </c>
      <c r="AR27" s="34" t="e">
        <f t="shared" si="3"/>
        <v>#REF!</v>
      </c>
      <c r="AS27" s="34" t="e">
        <f t="shared" si="3"/>
        <v>#REF!</v>
      </c>
      <c r="AT27" s="34" t="e">
        <f t="shared" si="3"/>
        <v>#REF!</v>
      </c>
      <c r="AU27" s="34" t="e">
        <f t="shared" si="3"/>
        <v>#REF!</v>
      </c>
      <c r="AV27" s="34" t="e">
        <f t="shared" si="3"/>
        <v>#REF!</v>
      </c>
      <c r="AW27" s="34" t="e">
        <f t="shared" si="3"/>
        <v>#REF!</v>
      </c>
      <c r="AX27" s="34" t="e">
        <f t="shared" si="3"/>
        <v>#REF!</v>
      </c>
      <c r="AY27" s="34" t="e">
        <f t="shared" si="3"/>
        <v>#REF!</v>
      </c>
      <c r="AZ27" s="34" t="e">
        <f t="shared" si="3"/>
        <v>#REF!</v>
      </c>
      <c r="BA27" s="34" t="e">
        <f t="shared" si="3"/>
        <v>#REF!</v>
      </c>
      <c r="BB27" s="34" t="e">
        <f t="shared" si="3"/>
        <v>#REF!</v>
      </c>
      <c r="BC27" s="34" t="e">
        <f t="shared" si="3"/>
        <v>#REF!</v>
      </c>
      <c r="BD27" s="34" t="e">
        <f t="shared" si="3"/>
        <v>#REF!</v>
      </c>
      <c r="BE27" s="34" t="e">
        <f t="shared" si="3"/>
        <v>#REF!</v>
      </c>
      <c r="BF27" s="34" t="e">
        <f t="shared" si="3"/>
        <v>#REF!</v>
      </c>
      <c r="BG27" s="34" t="e">
        <f t="shared" si="3"/>
        <v>#REF!</v>
      </c>
      <c r="BH27" s="34" t="e">
        <f t="shared" si="3"/>
        <v>#REF!</v>
      </c>
      <c r="BI27" s="34" t="e">
        <f t="shared" si="3"/>
        <v>#REF!</v>
      </c>
      <c r="BJ27" s="34" t="e">
        <f t="shared" si="3"/>
        <v>#REF!</v>
      </c>
      <c r="BK27" s="34" t="e">
        <f t="shared" si="3"/>
        <v>#REF!</v>
      </c>
      <c r="BL27" s="34" t="e">
        <f t="shared" si="3"/>
        <v>#REF!</v>
      </c>
      <c r="BM27" s="34" t="e">
        <f t="shared" si="3"/>
        <v>#REF!</v>
      </c>
      <c r="BN27" s="34" t="e">
        <f t="shared" si="3"/>
        <v>#REF!</v>
      </c>
      <c r="BO27" s="34" t="e">
        <f t="shared" si="3"/>
        <v>#REF!</v>
      </c>
      <c r="BP27" s="34" t="e">
        <f t="shared" si="3"/>
        <v>#REF!</v>
      </c>
      <c r="BQ27" s="34" t="e">
        <f t="shared" si="3"/>
        <v>#REF!</v>
      </c>
      <c r="BR27" s="32"/>
      <c r="BS27" s="32"/>
      <c r="BT27" s="32"/>
      <c r="BU27" s="32"/>
      <c r="BV27" s="32"/>
      <c r="BW27" s="32"/>
      <c r="BX27" s="32"/>
      <c r="BY27" s="32"/>
      <c r="BZ27" s="32"/>
      <c r="CA27" s="32"/>
      <c r="CB27" s="32"/>
      <c r="CC27" s="32"/>
    </row>
    <row r="28" spans="1:82" s="36" customFormat="1" ht="12" hidden="1" customHeight="1" x14ac:dyDescent="0.2">
      <c r="A28" s="43" t="s">
        <v>72</v>
      </c>
      <c r="B28" s="43"/>
      <c r="C28" s="35"/>
      <c r="D28" s="35"/>
      <c r="E28" s="35"/>
      <c r="F28" s="35"/>
      <c r="G28" s="35"/>
      <c r="H28" s="35"/>
      <c r="I28" s="35"/>
      <c r="K28" s="61"/>
      <c r="L28" s="61"/>
      <c r="M28" s="61"/>
      <c r="N28" s="61"/>
      <c r="O28" s="61"/>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2"/>
      <c r="BS28" s="32"/>
      <c r="BT28" s="32"/>
      <c r="BU28" s="32"/>
      <c r="BV28" s="32"/>
      <c r="BW28" s="32"/>
      <c r="BX28" s="32"/>
      <c r="BY28" s="32"/>
      <c r="BZ28" s="32"/>
      <c r="CA28" s="32"/>
      <c r="CB28" s="32"/>
      <c r="CC28" s="32"/>
    </row>
    <row r="29" spans="1:82" s="9" customFormat="1" ht="12" hidden="1" customHeight="1" x14ac:dyDescent="0.2">
      <c r="A29" s="52" t="s">
        <v>37</v>
      </c>
      <c r="B29" s="43" t="e">
        <f>'BAR BB| Open rates'!#REF!</f>
        <v>#REF!</v>
      </c>
      <c r="C29" s="34">
        <v>95000</v>
      </c>
      <c r="D29" s="34">
        <v>95000</v>
      </c>
      <c r="E29" s="34">
        <v>95000</v>
      </c>
      <c r="F29" s="34">
        <v>95000</v>
      </c>
      <c r="G29" s="34">
        <v>95000</v>
      </c>
      <c r="H29" s="34">
        <v>95000</v>
      </c>
      <c r="I29" s="34">
        <v>95000</v>
      </c>
      <c r="J29" s="43">
        <v>95000</v>
      </c>
      <c r="K29" s="53">
        <v>155000</v>
      </c>
      <c r="L29" s="53">
        <v>155000</v>
      </c>
      <c r="M29" s="53">
        <v>155000</v>
      </c>
      <c r="N29" s="53">
        <v>155002</v>
      </c>
      <c r="O29" s="53">
        <v>155000</v>
      </c>
      <c r="P29" s="34">
        <v>95000</v>
      </c>
      <c r="Q29" s="34">
        <v>95000</v>
      </c>
      <c r="R29" s="34">
        <v>95000</v>
      </c>
      <c r="S29" s="34">
        <v>95000</v>
      </c>
      <c r="T29" s="34">
        <v>95000</v>
      </c>
      <c r="U29" s="34">
        <v>95000</v>
      </c>
      <c r="V29" s="34">
        <v>95000</v>
      </c>
      <c r="W29" s="34">
        <v>95000</v>
      </c>
      <c r="X29" s="34">
        <v>95001</v>
      </c>
      <c r="Y29" s="34">
        <v>95000</v>
      </c>
      <c r="Z29" s="34">
        <v>95000</v>
      </c>
      <c r="AA29" s="34">
        <v>95000</v>
      </c>
      <c r="AB29" s="34">
        <v>95000</v>
      </c>
      <c r="AC29" s="34">
        <v>95001</v>
      </c>
      <c r="AD29" s="34">
        <v>95000</v>
      </c>
      <c r="AE29" s="34">
        <v>95001</v>
      </c>
      <c r="AF29" s="34">
        <v>95001</v>
      </c>
      <c r="AG29" s="34">
        <v>95000</v>
      </c>
      <c r="AH29" s="34">
        <v>95000</v>
      </c>
      <c r="AI29" s="34">
        <v>95000</v>
      </c>
      <c r="AJ29" s="34">
        <v>95000</v>
      </c>
      <c r="AK29" s="34">
        <v>95000</v>
      </c>
      <c r="AL29" s="34">
        <v>95000</v>
      </c>
      <c r="AM29" s="34">
        <v>95000</v>
      </c>
      <c r="AN29" s="34">
        <v>95000</v>
      </c>
      <c r="AO29" s="34">
        <v>95000</v>
      </c>
      <c r="AP29" s="34">
        <v>95000</v>
      </c>
      <c r="AQ29" s="34">
        <v>95000</v>
      </c>
      <c r="AR29" s="34">
        <v>95000</v>
      </c>
      <c r="AS29" s="34">
        <v>95000</v>
      </c>
      <c r="AT29" s="34">
        <v>95000</v>
      </c>
      <c r="AU29" s="34">
        <v>95000</v>
      </c>
      <c r="AV29" s="34">
        <v>95000</v>
      </c>
      <c r="AW29" s="34">
        <v>95000</v>
      </c>
      <c r="AX29" s="34">
        <v>95000</v>
      </c>
      <c r="AY29" s="34">
        <v>95000</v>
      </c>
      <c r="AZ29" s="34">
        <v>95000</v>
      </c>
      <c r="BA29" s="34">
        <v>95000</v>
      </c>
      <c r="BB29" s="34">
        <v>95000</v>
      </c>
      <c r="BC29" s="34">
        <v>95000</v>
      </c>
      <c r="BD29" s="34">
        <v>95000</v>
      </c>
      <c r="BE29" s="34">
        <v>95000</v>
      </c>
      <c r="BF29" s="34">
        <v>95000</v>
      </c>
      <c r="BG29" s="34">
        <v>95000</v>
      </c>
      <c r="BH29" s="34">
        <v>95000</v>
      </c>
      <c r="BI29" s="34">
        <v>95000</v>
      </c>
      <c r="BJ29" s="34">
        <v>95000</v>
      </c>
      <c r="BK29" s="34">
        <v>95000</v>
      </c>
      <c r="BL29" s="34">
        <v>95000</v>
      </c>
      <c r="BM29" s="34">
        <v>95000</v>
      </c>
      <c r="BN29" s="34">
        <v>95000</v>
      </c>
      <c r="BO29" s="34">
        <v>95000</v>
      </c>
      <c r="BP29" s="34">
        <v>95000</v>
      </c>
      <c r="BQ29" s="34">
        <v>95000</v>
      </c>
      <c r="BR29" s="32"/>
      <c r="BS29" s="32"/>
      <c r="BT29" s="32"/>
      <c r="BU29" s="32"/>
      <c r="BV29" s="32"/>
      <c r="BW29" s="32"/>
      <c r="BX29" s="32"/>
      <c r="BY29" s="32"/>
      <c r="BZ29" s="32"/>
      <c r="CA29" s="32"/>
      <c r="CB29" s="32"/>
      <c r="CC29" s="32"/>
    </row>
    <row r="30" spans="1:82" s="9" customFormat="1" ht="12" hidden="1" customHeight="1" x14ac:dyDescent="0.2">
      <c r="A30" s="52">
        <v>2</v>
      </c>
      <c r="B30" s="43" t="e">
        <f>'BAR BB| Open rates'!#REF!</f>
        <v>#REF!</v>
      </c>
      <c r="C30" s="34">
        <f t="shared" ref="C30:BN30" si="4">C29</f>
        <v>95000</v>
      </c>
      <c r="D30" s="34">
        <f t="shared" si="4"/>
        <v>95000</v>
      </c>
      <c r="E30" s="34">
        <f t="shared" si="4"/>
        <v>95000</v>
      </c>
      <c r="F30" s="34">
        <f t="shared" si="4"/>
        <v>95000</v>
      </c>
      <c r="G30" s="34">
        <f t="shared" si="4"/>
        <v>95000</v>
      </c>
      <c r="H30" s="34">
        <f t="shared" si="4"/>
        <v>95000</v>
      </c>
      <c r="I30" s="34">
        <f t="shared" si="4"/>
        <v>95000</v>
      </c>
      <c r="J30" s="43">
        <f t="shared" si="4"/>
        <v>95000</v>
      </c>
      <c r="K30" s="53">
        <f t="shared" si="4"/>
        <v>155000</v>
      </c>
      <c r="L30" s="53">
        <f t="shared" si="4"/>
        <v>155000</v>
      </c>
      <c r="M30" s="53">
        <f t="shared" si="4"/>
        <v>155000</v>
      </c>
      <c r="N30" s="53">
        <f t="shared" si="4"/>
        <v>155002</v>
      </c>
      <c r="O30" s="53">
        <f t="shared" si="4"/>
        <v>155000</v>
      </c>
      <c r="P30" s="34">
        <f t="shared" si="4"/>
        <v>95000</v>
      </c>
      <c r="Q30" s="34">
        <f t="shared" si="4"/>
        <v>95000</v>
      </c>
      <c r="R30" s="34">
        <f t="shared" si="4"/>
        <v>95000</v>
      </c>
      <c r="S30" s="34">
        <f t="shared" si="4"/>
        <v>95000</v>
      </c>
      <c r="T30" s="34">
        <f t="shared" si="4"/>
        <v>95000</v>
      </c>
      <c r="U30" s="34">
        <f t="shared" si="4"/>
        <v>95000</v>
      </c>
      <c r="V30" s="34">
        <f t="shared" si="4"/>
        <v>95000</v>
      </c>
      <c r="W30" s="34">
        <f t="shared" si="4"/>
        <v>95000</v>
      </c>
      <c r="X30" s="34">
        <f t="shared" si="4"/>
        <v>95001</v>
      </c>
      <c r="Y30" s="34">
        <f t="shared" si="4"/>
        <v>95000</v>
      </c>
      <c r="Z30" s="34">
        <f t="shared" si="4"/>
        <v>95000</v>
      </c>
      <c r="AA30" s="34">
        <f t="shared" si="4"/>
        <v>95000</v>
      </c>
      <c r="AB30" s="34">
        <f t="shared" si="4"/>
        <v>95000</v>
      </c>
      <c r="AC30" s="34">
        <f t="shared" si="4"/>
        <v>95001</v>
      </c>
      <c r="AD30" s="34">
        <f t="shared" si="4"/>
        <v>95000</v>
      </c>
      <c r="AE30" s="34">
        <f t="shared" si="4"/>
        <v>95001</v>
      </c>
      <c r="AF30" s="34">
        <f t="shared" si="4"/>
        <v>95001</v>
      </c>
      <c r="AG30" s="34">
        <f t="shared" si="4"/>
        <v>95000</v>
      </c>
      <c r="AH30" s="34">
        <f t="shared" si="4"/>
        <v>95000</v>
      </c>
      <c r="AI30" s="34">
        <f t="shared" si="4"/>
        <v>95000</v>
      </c>
      <c r="AJ30" s="34">
        <f t="shared" si="4"/>
        <v>95000</v>
      </c>
      <c r="AK30" s="34">
        <f t="shared" si="4"/>
        <v>95000</v>
      </c>
      <c r="AL30" s="34">
        <f t="shared" si="4"/>
        <v>95000</v>
      </c>
      <c r="AM30" s="34">
        <f t="shared" si="4"/>
        <v>95000</v>
      </c>
      <c r="AN30" s="34">
        <f t="shared" si="4"/>
        <v>95000</v>
      </c>
      <c r="AO30" s="34">
        <f t="shared" si="4"/>
        <v>95000</v>
      </c>
      <c r="AP30" s="34">
        <f t="shared" si="4"/>
        <v>95000</v>
      </c>
      <c r="AQ30" s="34">
        <f t="shared" si="4"/>
        <v>95000</v>
      </c>
      <c r="AR30" s="34">
        <f t="shared" si="4"/>
        <v>95000</v>
      </c>
      <c r="AS30" s="34">
        <f t="shared" si="4"/>
        <v>95000</v>
      </c>
      <c r="AT30" s="34">
        <f t="shared" si="4"/>
        <v>95000</v>
      </c>
      <c r="AU30" s="34">
        <f t="shared" si="4"/>
        <v>95000</v>
      </c>
      <c r="AV30" s="34">
        <f t="shared" si="4"/>
        <v>95000</v>
      </c>
      <c r="AW30" s="34">
        <f t="shared" si="4"/>
        <v>95000</v>
      </c>
      <c r="AX30" s="34">
        <f t="shared" si="4"/>
        <v>95000</v>
      </c>
      <c r="AY30" s="34">
        <f t="shared" si="4"/>
        <v>95000</v>
      </c>
      <c r="AZ30" s="34">
        <f t="shared" si="4"/>
        <v>95000</v>
      </c>
      <c r="BA30" s="34">
        <f t="shared" si="4"/>
        <v>95000</v>
      </c>
      <c r="BB30" s="34">
        <f t="shared" si="4"/>
        <v>95000</v>
      </c>
      <c r="BC30" s="34">
        <f t="shared" si="4"/>
        <v>95000</v>
      </c>
      <c r="BD30" s="34">
        <f t="shared" si="4"/>
        <v>95000</v>
      </c>
      <c r="BE30" s="34">
        <f t="shared" si="4"/>
        <v>95000</v>
      </c>
      <c r="BF30" s="34">
        <f t="shared" si="4"/>
        <v>95000</v>
      </c>
      <c r="BG30" s="34">
        <f t="shared" si="4"/>
        <v>95000</v>
      </c>
      <c r="BH30" s="34">
        <f t="shared" si="4"/>
        <v>95000</v>
      </c>
      <c r="BI30" s="34">
        <f t="shared" si="4"/>
        <v>95000</v>
      </c>
      <c r="BJ30" s="34">
        <f t="shared" si="4"/>
        <v>95000</v>
      </c>
      <c r="BK30" s="34">
        <f t="shared" si="4"/>
        <v>95000</v>
      </c>
      <c r="BL30" s="34">
        <f t="shared" si="4"/>
        <v>95000</v>
      </c>
      <c r="BM30" s="34">
        <f t="shared" si="4"/>
        <v>95000</v>
      </c>
      <c r="BN30" s="34">
        <f t="shared" si="4"/>
        <v>95000</v>
      </c>
      <c r="BO30" s="34">
        <f>BO29</f>
        <v>95000</v>
      </c>
      <c r="BP30" s="34">
        <f>BP29</f>
        <v>95000</v>
      </c>
      <c r="BQ30" s="34">
        <f>BQ29</f>
        <v>95000</v>
      </c>
      <c r="BR30" s="32"/>
      <c r="BS30" s="32"/>
      <c r="BT30" s="32"/>
      <c r="BU30" s="32"/>
      <c r="BV30" s="32"/>
      <c r="BW30" s="32"/>
      <c r="BX30" s="32"/>
      <c r="BY30" s="32"/>
      <c r="BZ30" s="32"/>
      <c r="CA30" s="32"/>
      <c r="CB30" s="32"/>
      <c r="CC30" s="32"/>
    </row>
    <row r="31" spans="1:82" s="36" customFormat="1" ht="12" hidden="1" customHeight="1" x14ac:dyDescent="0.2">
      <c r="A31" s="66" t="s">
        <v>73</v>
      </c>
      <c r="B31" s="43"/>
      <c r="C31" s="35"/>
      <c r="D31" s="35"/>
      <c r="E31" s="35"/>
      <c r="F31" s="35"/>
      <c r="G31" s="35"/>
      <c r="H31" s="35"/>
      <c r="I31" s="35"/>
      <c r="K31" s="61"/>
      <c r="L31" s="61"/>
      <c r="M31" s="61"/>
      <c r="N31" s="61"/>
      <c r="O31" s="61"/>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4"/>
      <c r="BA31" s="35"/>
      <c r="BB31" s="35"/>
      <c r="BC31" s="35"/>
      <c r="BD31" s="35"/>
      <c r="BE31" s="35"/>
      <c r="BF31" s="35"/>
      <c r="BG31" s="35"/>
      <c r="BH31" s="35"/>
      <c r="BI31" s="35"/>
      <c r="BJ31" s="35"/>
      <c r="BK31" s="35"/>
      <c r="BL31" s="35"/>
      <c r="BM31" s="35"/>
      <c r="BN31" s="35"/>
      <c r="BO31" s="35"/>
      <c r="BP31" s="35"/>
      <c r="BQ31" s="35"/>
      <c r="BR31" s="32"/>
      <c r="BS31" s="32"/>
      <c r="BT31" s="32"/>
      <c r="BU31" s="32"/>
      <c r="BV31" s="32"/>
      <c r="BW31" s="32"/>
      <c r="BX31" s="32"/>
      <c r="BY31" s="32"/>
      <c r="BZ31" s="32"/>
      <c r="CA31" s="32"/>
      <c r="CB31" s="32"/>
      <c r="CC31" s="32"/>
    </row>
    <row r="32" spans="1:82" s="9" customFormat="1" ht="12" hidden="1" customHeight="1" x14ac:dyDescent="0.2">
      <c r="A32" s="52" t="s">
        <v>13</v>
      </c>
      <c r="B32" s="43" t="e">
        <f>'BAR BB| Open rates'!#REF!</f>
        <v>#REF!</v>
      </c>
      <c r="C32" s="34">
        <v>75000</v>
      </c>
      <c r="D32" s="34">
        <v>75000</v>
      </c>
      <c r="E32" s="34">
        <v>75000</v>
      </c>
      <c r="F32" s="34">
        <v>75000</v>
      </c>
      <c r="G32" s="34">
        <v>75000</v>
      </c>
      <c r="H32" s="34">
        <v>75000</v>
      </c>
      <c r="I32" s="34">
        <v>75000</v>
      </c>
      <c r="J32" s="43">
        <v>75000</v>
      </c>
      <c r="K32" s="53">
        <v>145000</v>
      </c>
      <c r="L32" s="53">
        <v>145000</v>
      </c>
      <c r="M32" s="53">
        <v>145000</v>
      </c>
      <c r="N32" s="53">
        <v>145002</v>
      </c>
      <c r="O32" s="53">
        <v>145000</v>
      </c>
      <c r="P32" s="34">
        <v>75000</v>
      </c>
      <c r="Q32" s="34">
        <v>75000</v>
      </c>
      <c r="R32" s="34">
        <v>75000</v>
      </c>
      <c r="S32" s="34">
        <v>75000</v>
      </c>
      <c r="T32" s="34">
        <v>75000</v>
      </c>
      <c r="U32" s="34">
        <v>75000</v>
      </c>
      <c r="V32" s="34">
        <v>75000</v>
      </c>
      <c r="W32" s="34">
        <v>75000</v>
      </c>
      <c r="X32" s="34">
        <v>75001</v>
      </c>
      <c r="Y32" s="34">
        <v>75000</v>
      </c>
      <c r="Z32" s="34">
        <v>75000</v>
      </c>
      <c r="AA32" s="34">
        <v>75000</v>
      </c>
      <c r="AB32" s="34">
        <v>75000</v>
      </c>
      <c r="AC32" s="34">
        <v>75001</v>
      </c>
      <c r="AD32" s="34">
        <v>75000</v>
      </c>
      <c r="AE32" s="34">
        <v>75001</v>
      </c>
      <c r="AF32" s="34">
        <v>75001</v>
      </c>
      <c r="AG32" s="34">
        <v>75000</v>
      </c>
      <c r="AH32" s="34">
        <v>75000</v>
      </c>
      <c r="AI32" s="34">
        <v>75000</v>
      </c>
      <c r="AJ32" s="34">
        <v>75000</v>
      </c>
      <c r="AK32" s="34">
        <v>75000</v>
      </c>
      <c r="AL32" s="34">
        <v>75000</v>
      </c>
      <c r="AM32" s="34">
        <v>75000</v>
      </c>
      <c r="AN32" s="34">
        <v>75000</v>
      </c>
      <c r="AO32" s="34">
        <v>75000</v>
      </c>
      <c r="AP32" s="34">
        <v>75000</v>
      </c>
      <c r="AQ32" s="34">
        <v>75000</v>
      </c>
      <c r="AR32" s="34">
        <v>75000</v>
      </c>
      <c r="AS32" s="34">
        <v>75000</v>
      </c>
      <c r="AT32" s="34">
        <v>75000</v>
      </c>
      <c r="AU32" s="34">
        <v>75000</v>
      </c>
      <c r="AV32" s="34">
        <v>75000</v>
      </c>
      <c r="AW32" s="34">
        <v>75000</v>
      </c>
      <c r="AX32" s="34">
        <v>75000</v>
      </c>
      <c r="AY32" s="34">
        <v>75000</v>
      </c>
      <c r="AZ32" s="34">
        <v>75000</v>
      </c>
      <c r="BA32" s="34">
        <v>75000</v>
      </c>
      <c r="BB32" s="34">
        <v>75000</v>
      </c>
      <c r="BC32" s="34">
        <v>75000</v>
      </c>
      <c r="BD32" s="34">
        <v>75000</v>
      </c>
      <c r="BE32" s="34">
        <v>75000</v>
      </c>
      <c r="BF32" s="34">
        <v>75000</v>
      </c>
      <c r="BG32" s="34">
        <v>75000</v>
      </c>
      <c r="BH32" s="34">
        <v>75000</v>
      </c>
      <c r="BI32" s="34">
        <v>75000</v>
      </c>
      <c r="BJ32" s="34">
        <v>75000</v>
      </c>
      <c r="BK32" s="34">
        <v>75000</v>
      </c>
      <c r="BL32" s="34">
        <v>75000</v>
      </c>
      <c r="BM32" s="34">
        <v>75000</v>
      </c>
      <c r="BN32" s="34">
        <v>75000</v>
      </c>
      <c r="BO32" s="34">
        <v>75000</v>
      </c>
      <c r="BP32" s="34">
        <v>75000</v>
      </c>
      <c r="BQ32" s="34">
        <v>75000</v>
      </c>
      <c r="BR32" s="32"/>
      <c r="BS32" s="32"/>
      <c r="BT32" s="32"/>
      <c r="BU32" s="32"/>
      <c r="BV32" s="32"/>
      <c r="BW32" s="32"/>
      <c r="BX32" s="32"/>
      <c r="BY32" s="32"/>
      <c r="BZ32" s="32"/>
      <c r="CA32" s="32"/>
      <c r="CB32" s="32"/>
      <c r="CC32" s="32"/>
    </row>
    <row r="34" spans="1:81" s="31" customFormat="1" x14ac:dyDescent="0.2">
      <c r="A34" s="21" t="s">
        <v>52</v>
      </c>
    </row>
    <row r="36" spans="1:81" hidden="1" x14ac:dyDescent="0.2">
      <c r="A36" s="11" t="s">
        <v>25</v>
      </c>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39"/>
      <c r="AZ36" s="39"/>
      <c r="BA36" s="39"/>
      <c r="BB36" s="39"/>
      <c r="BC36" s="39"/>
      <c r="BD36" s="39"/>
      <c r="BE36" s="39"/>
      <c r="BF36" s="39"/>
      <c r="BG36" s="39"/>
      <c r="BH36" s="39"/>
      <c r="BI36" s="39"/>
      <c r="BJ36" s="39"/>
      <c r="BK36" s="39"/>
      <c r="BL36" s="39"/>
      <c r="BM36" s="39"/>
      <c r="BN36" s="39"/>
      <c r="BO36" s="39"/>
      <c r="BP36" s="39"/>
      <c r="BQ36" s="39"/>
    </row>
    <row r="37" spans="1:81" s="33" customFormat="1" ht="26.25" hidden="1" customHeight="1" x14ac:dyDescent="0.2">
      <c r="A37" s="40" t="s">
        <v>0</v>
      </c>
      <c r="B37" s="3"/>
      <c r="C37" s="3" t="e">
        <f>C3</f>
        <v>#REF!</v>
      </c>
      <c r="D37" s="3"/>
      <c r="E37" s="3"/>
      <c r="F37" s="3" t="e">
        <f>F3</f>
        <v>#REF!</v>
      </c>
      <c r="G37" s="3"/>
      <c r="H37" s="3" t="e">
        <f>H3</f>
        <v>#REF!</v>
      </c>
      <c r="I37" s="3"/>
      <c r="J37" s="37" t="e">
        <f>J3</f>
        <v>#REF!</v>
      </c>
      <c r="K37" s="37"/>
      <c r="L37" s="37"/>
      <c r="M37" s="37"/>
      <c r="N37" s="37"/>
      <c r="O37" s="37"/>
      <c r="P37" s="37" t="e">
        <f>P3</f>
        <v>#REF!</v>
      </c>
      <c r="Q37" s="37"/>
      <c r="R37" s="37"/>
      <c r="S37" s="37" t="e">
        <f>S3</f>
        <v>#REF!</v>
      </c>
      <c r="T37" s="37" t="e">
        <f>T3</f>
        <v>#REF!</v>
      </c>
      <c r="U37" s="37" t="e">
        <f>U3</f>
        <v>#REF!</v>
      </c>
      <c r="V37" s="37"/>
      <c r="W37" s="37"/>
      <c r="X37" s="37"/>
      <c r="Y37" s="37" t="e">
        <f>Y3</f>
        <v>#REF!</v>
      </c>
      <c r="Z37" s="37" t="e">
        <f>Z3</f>
        <v>#REF!</v>
      </c>
      <c r="AA37" s="37" t="e">
        <f>AA3</f>
        <v>#REF!</v>
      </c>
      <c r="AB37" s="37" t="e">
        <f>AB3</f>
        <v>#REF!</v>
      </c>
      <c r="AC37" s="37"/>
      <c r="AD37" s="37" t="e">
        <f>AD3</f>
        <v>#REF!</v>
      </c>
      <c r="AE37" s="37"/>
      <c r="AF37" s="37"/>
      <c r="AG37" s="37" t="e">
        <f t="shared" ref="AG37:AL37" si="5">AG3</f>
        <v>#REF!</v>
      </c>
      <c r="AH37" s="37" t="e">
        <f t="shared" si="5"/>
        <v>#REF!</v>
      </c>
      <c r="AI37" s="37" t="e">
        <f t="shared" si="5"/>
        <v>#REF!</v>
      </c>
      <c r="AJ37" s="37" t="e">
        <f t="shared" si="5"/>
        <v>#REF!</v>
      </c>
      <c r="AK37" s="37" t="e">
        <f t="shared" si="5"/>
        <v>#REF!</v>
      </c>
      <c r="AL37" s="37" t="e">
        <f t="shared" si="5"/>
        <v>#REF!</v>
      </c>
      <c r="AM37" s="37"/>
      <c r="AN37" s="37"/>
      <c r="AO37" s="37"/>
      <c r="AP37" s="37"/>
      <c r="AQ37" s="37"/>
      <c r="AR37" s="37"/>
      <c r="AS37" s="37"/>
      <c r="AT37" s="37"/>
      <c r="AU37" s="37"/>
      <c r="AV37" s="37"/>
      <c r="AW37" s="37"/>
      <c r="AX37" s="37"/>
      <c r="AY37" s="37"/>
      <c r="AZ37" s="37"/>
      <c r="BA37" s="37"/>
      <c r="BB37" s="37" t="e">
        <f>BB3</f>
        <v>#REF!</v>
      </c>
      <c r="BC37" s="37"/>
      <c r="BD37" s="37"/>
      <c r="BE37" s="37"/>
      <c r="BF37" s="37"/>
      <c r="BG37" s="37"/>
      <c r="BH37" s="37"/>
      <c r="BI37" s="37"/>
      <c r="BJ37" s="37"/>
      <c r="BK37" s="37"/>
      <c r="BL37" s="37" t="e">
        <f t="shared" ref="BL37:BQ37" si="6">BL3</f>
        <v>#REF!</v>
      </c>
      <c r="BM37" s="37" t="e">
        <f t="shared" si="6"/>
        <v>#REF!</v>
      </c>
      <c r="BN37" s="37" t="e">
        <f t="shared" si="6"/>
        <v>#REF!</v>
      </c>
      <c r="BO37" s="37" t="e">
        <f t="shared" si="6"/>
        <v>#REF!</v>
      </c>
      <c r="BP37" s="37" t="e">
        <f t="shared" si="6"/>
        <v>#REF!</v>
      </c>
      <c r="BQ37" s="37" t="e">
        <f t="shared" si="6"/>
        <v>#REF!</v>
      </c>
      <c r="BR37" s="32"/>
      <c r="BS37" s="32"/>
      <c r="BT37" s="32"/>
      <c r="BU37" s="32"/>
      <c r="BV37" s="32"/>
      <c r="BW37" s="32"/>
      <c r="BX37" s="32"/>
      <c r="BY37" s="32"/>
      <c r="BZ37" s="32"/>
      <c r="CA37" s="32"/>
      <c r="CB37" s="32"/>
      <c r="CC37" s="32"/>
    </row>
    <row r="38" spans="1:81" s="36" customFormat="1" ht="12" hidden="1" customHeight="1" x14ac:dyDescent="0.2">
      <c r="A38" s="34" t="s">
        <v>26</v>
      </c>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c r="BF38" s="35"/>
      <c r="BG38" s="35"/>
      <c r="BH38" s="35"/>
      <c r="BI38" s="35"/>
      <c r="BJ38" s="35"/>
      <c r="BK38" s="35"/>
      <c r="BL38" s="35"/>
      <c r="BM38" s="35"/>
      <c r="BN38" s="35"/>
      <c r="BO38" s="35"/>
      <c r="BP38" s="35"/>
      <c r="BQ38" s="35"/>
      <c r="BR38" s="32"/>
      <c r="BS38" s="32"/>
      <c r="BT38" s="32"/>
      <c r="BU38" s="32"/>
      <c r="BV38" s="32"/>
      <c r="BW38" s="32"/>
      <c r="BX38" s="32"/>
      <c r="BY38" s="32"/>
      <c r="BZ38" s="32"/>
      <c r="CA38" s="32"/>
      <c r="CB38" s="32"/>
      <c r="CC38" s="32"/>
    </row>
    <row r="39" spans="1:81" s="9" customFormat="1" ht="12" hidden="1" customHeight="1" x14ac:dyDescent="0.2">
      <c r="A39" s="8">
        <v>1</v>
      </c>
      <c r="B39" s="34"/>
      <c r="C39" s="34" t="e">
        <f>C6-(C6*0.2)</f>
        <v>#REF!</v>
      </c>
      <c r="D39" s="34"/>
      <c r="E39" s="34"/>
      <c r="F39" s="34" t="e">
        <f>F6-(F6*0.2)</f>
        <v>#REF!</v>
      </c>
      <c r="G39" s="34"/>
      <c r="H39" s="34" t="e">
        <f>H6-(H6*0.2)</f>
        <v>#REF!</v>
      </c>
      <c r="I39" s="34"/>
      <c r="J39" s="34" t="e">
        <f>J6-(J6*0.2)</f>
        <v>#REF!</v>
      </c>
      <c r="K39" s="34"/>
      <c r="L39" s="34"/>
      <c r="M39" s="34"/>
      <c r="N39" s="34"/>
      <c r="O39" s="34"/>
      <c r="P39" s="34" t="e">
        <f t="shared" ref="P39:U40" si="7">P6-(P6*0.2)</f>
        <v>#REF!</v>
      </c>
      <c r="Q39" s="34"/>
      <c r="R39" s="34"/>
      <c r="S39" s="34" t="e">
        <f t="shared" si="7"/>
        <v>#REF!</v>
      </c>
      <c r="T39" s="34" t="e">
        <f t="shared" si="7"/>
        <v>#REF!</v>
      </c>
      <c r="U39" s="34" t="e">
        <f t="shared" si="7"/>
        <v>#REF!</v>
      </c>
      <c r="V39" s="34"/>
      <c r="W39" s="34"/>
      <c r="X39" s="34"/>
      <c r="Y39" s="34" t="e">
        <f t="shared" ref="Y39:AB40" si="8">Y6-(Y6*0.2)</f>
        <v>#REF!</v>
      </c>
      <c r="Z39" s="34" t="e">
        <f t="shared" si="8"/>
        <v>#REF!</v>
      </c>
      <c r="AA39" s="34" t="e">
        <f t="shared" si="8"/>
        <v>#REF!</v>
      </c>
      <c r="AB39" s="34" t="e">
        <f t="shared" si="8"/>
        <v>#REF!</v>
      </c>
      <c r="AC39" s="34"/>
      <c r="AD39" s="34" t="e">
        <f>AD6-(AD6*0.2)</f>
        <v>#REF!</v>
      </c>
      <c r="AE39" s="34"/>
      <c r="AF39" s="34"/>
      <c r="AG39" s="34" t="e">
        <f t="shared" ref="AG39:AL40" si="9">AG6-(AG6*0.2)</f>
        <v>#REF!</v>
      </c>
      <c r="AH39" s="34" t="e">
        <f t="shared" si="9"/>
        <v>#REF!</v>
      </c>
      <c r="AI39" s="34" t="e">
        <f t="shared" si="9"/>
        <v>#REF!</v>
      </c>
      <c r="AJ39" s="34" t="e">
        <f t="shared" si="9"/>
        <v>#REF!</v>
      </c>
      <c r="AK39" s="34" t="e">
        <f t="shared" si="9"/>
        <v>#REF!</v>
      </c>
      <c r="AL39" s="34" t="e">
        <f t="shared" si="9"/>
        <v>#REF!</v>
      </c>
      <c r="AM39" s="34"/>
      <c r="AN39" s="34"/>
      <c r="AO39" s="34"/>
      <c r="AP39" s="34"/>
      <c r="AQ39" s="34"/>
      <c r="AR39" s="34"/>
      <c r="AS39" s="34"/>
      <c r="AT39" s="34"/>
      <c r="AU39" s="34"/>
      <c r="AV39" s="34"/>
      <c r="AW39" s="34"/>
      <c r="AX39" s="34"/>
      <c r="AY39" s="34"/>
      <c r="AZ39" s="34"/>
      <c r="BA39" s="34"/>
      <c r="BB39" s="34" t="e">
        <f>BB6-(BB6*0.2)</f>
        <v>#REF!</v>
      </c>
      <c r="BC39" s="34"/>
      <c r="BD39" s="34"/>
      <c r="BE39" s="34"/>
      <c r="BF39" s="34"/>
      <c r="BG39" s="34"/>
      <c r="BH39" s="34"/>
      <c r="BI39" s="34"/>
      <c r="BJ39" s="34"/>
      <c r="BK39" s="34"/>
      <c r="BL39" s="34" t="e">
        <f t="shared" ref="BL39:BQ40" si="10">BL6-(BL6*0.2)</f>
        <v>#REF!</v>
      </c>
      <c r="BM39" s="34" t="e">
        <f t="shared" si="10"/>
        <v>#REF!</v>
      </c>
      <c r="BN39" s="34" t="e">
        <f t="shared" si="10"/>
        <v>#REF!</v>
      </c>
      <c r="BO39" s="34" t="e">
        <f t="shared" si="10"/>
        <v>#REF!</v>
      </c>
      <c r="BP39" s="34" t="e">
        <f t="shared" si="10"/>
        <v>#REF!</v>
      </c>
      <c r="BQ39" s="34" t="e">
        <f t="shared" si="10"/>
        <v>#REF!</v>
      </c>
      <c r="BR39" s="32"/>
      <c r="BS39" s="32"/>
      <c r="BT39" s="32"/>
      <c r="BU39" s="32"/>
      <c r="BV39" s="32"/>
      <c r="BW39" s="32"/>
      <c r="BX39" s="32"/>
      <c r="BY39" s="32"/>
      <c r="BZ39" s="32"/>
      <c r="CA39" s="32"/>
      <c r="CB39" s="32"/>
      <c r="CC39" s="32"/>
    </row>
    <row r="40" spans="1:81" s="9" customFormat="1" ht="12" hidden="1" customHeight="1" x14ac:dyDescent="0.2">
      <c r="A40" s="8">
        <v>2</v>
      </c>
      <c r="B40" s="34"/>
      <c r="C40" s="34" t="e">
        <f>C7-(C7*0.2)</f>
        <v>#REF!</v>
      </c>
      <c r="D40" s="34"/>
      <c r="E40" s="34"/>
      <c r="F40" s="34" t="e">
        <f>F7-(F7*0.2)</f>
        <v>#REF!</v>
      </c>
      <c r="G40" s="34"/>
      <c r="H40" s="34" t="e">
        <f>H7-(H7*0.2)</f>
        <v>#REF!</v>
      </c>
      <c r="I40" s="34"/>
      <c r="J40" s="34" t="e">
        <f>J7-(J7*0.2)</f>
        <v>#REF!</v>
      </c>
      <c r="K40" s="34"/>
      <c r="L40" s="34"/>
      <c r="M40" s="34"/>
      <c r="N40" s="34"/>
      <c r="O40" s="34"/>
      <c r="P40" s="34" t="e">
        <f t="shared" si="7"/>
        <v>#REF!</v>
      </c>
      <c r="Q40" s="34"/>
      <c r="R40" s="34"/>
      <c r="S40" s="34" t="e">
        <f t="shared" si="7"/>
        <v>#REF!</v>
      </c>
      <c r="T40" s="34" t="e">
        <f t="shared" si="7"/>
        <v>#REF!</v>
      </c>
      <c r="U40" s="34" t="e">
        <f t="shared" si="7"/>
        <v>#REF!</v>
      </c>
      <c r="V40" s="34"/>
      <c r="W40" s="34"/>
      <c r="X40" s="34"/>
      <c r="Y40" s="34" t="e">
        <f t="shared" si="8"/>
        <v>#REF!</v>
      </c>
      <c r="Z40" s="34" t="e">
        <f t="shared" si="8"/>
        <v>#REF!</v>
      </c>
      <c r="AA40" s="34" t="e">
        <f t="shared" si="8"/>
        <v>#REF!</v>
      </c>
      <c r="AB40" s="34" t="e">
        <f t="shared" si="8"/>
        <v>#REF!</v>
      </c>
      <c r="AC40" s="34"/>
      <c r="AD40" s="34" t="e">
        <f>AD7-(AD7*0.2)</f>
        <v>#REF!</v>
      </c>
      <c r="AE40" s="34"/>
      <c r="AF40" s="34"/>
      <c r="AG40" s="34" t="e">
        <f t="shared" si="9"/>
        <v>#REF!</v>
      </c>
      <c r="AH40" s="34" t="e">
        <f t="shared" si="9"/>
        <v>#REF!</v>
      </c>
      <c r="AI40" s="34" t="e">
        <f t="shared" si="9"/>
        <v>#REF!</v>
      </c>
      <c r="AJ40" s="34" t="e">
        <f t="shared" si="9"/>
        <v>#REF!</v>
      </c>
      <c r="AK40" s="34" t="e">
        <f t="shared" si="9"/>
        <v>#REF!</v>
      </c>
      <c r="AL40" s="34" t="e">
        <f t="shared" si="9"/>
        <v>#REF!</v>
      </c>
      <c r="AM40" s="34"/>
      <c r="AN40" s="34"/>
      <c r="AO40" s="34"/>
      <c r="AP40" s="34"/>
      <c r="AQ40" s="34"/>
      <c r="AR40" s="34"/>
      <c r="AS40" s="34"/>
      <c r="AT40" s="34"/>
      <c r="AU40" s="34"/>
      <c r="AV40" s="34"/>
      <c r="AW40" s="34"/>
      <c r="AX40" s="34"/>
      <c r="AY40" s="34"/>
      <c r="AZ40" s="34"/>
      <c r="BA40" s="34"/>
      <c r="BB40" s="34" t="e">
        <f>BB7-(BB7*0.2)</f>
        <v>#REF!</v>
      </c>
      <c r="BC40" s="34"/>
      <c r="BD40" s="34"/>
      <c r="BE40" s="34"/>
      <c r="BF40" s="34"/>
      <c r="BG40" s="34"/>
      <c r="BH40" s="34"/>
      <c r="BI40" s="34"/>
      <c r="BJ40" s="34"/>
      <c r="BK40" s="34"/>
      <c r="BL40" s="34" t="e">
        <f t="shared" si="10"/>
        <v>#REF!</v>
      </c>
      <c r="BM40" s="34" t="e">
        <f t="shared" si="10"/>
        <v>#REF!</v>
      </c>
      <c r="BN40" s="34" t="e">
        <f t="shared" si="10"/>
        <v>#REF!</v>
      </c>
      <c r="BO40" s="34" t="e">
        <f t="shared" si="10"/>
        <v>#REF!</v>
      </c>
      <c r="BP40" s="34" t="e">
        <f t="shared" si="10"/>
        <v>#REF!</v>
      </c>
      <c r="BQ40" s="34" t="e">
        <f t="shared" si="10"/>
        <v>#REF!</v>
      </c>
      <c r="BR40" s="32"/>
      <c r="BS40" s="32"/>
      <c r="BT40" s="32"/>
      <c r="BU40" s="32"/>
      <c r="BV40" s="32"/>
      <c r="BW40" s="32"/>
      <c r="BX40" s="32"/>
      <c r="BY40" s="32"/>
      <c r="BZ40" s="32"/>
      <c r="CA40" s="32"/>
      <c r="CB40" s="32"/>
      <c r="CC40" s="32"/>
    </row>
    <row r="41" spans="1:81" s="36" customFormat="1" ht="12" hidden="1" customHeight="1" x14ac:dyDescent="0.2">
      <c r="A41" s="34" t="s">
        <v>1</v>
      </c>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2"/>
      <c r="BS41" s="32"/>
      <c r="BT41" s="32"/>
      <c r="BU41" s="32"/>
      <c r="BV41" s="32"/>
      <c r="BW41" s="32"/>
      <c r="BX41" s="32"/>
      <c r="BY41" s="32"/>
      <c r="BZ41" s="32"/>
      <c r="CA41" s="32"/>
      <c r="CB41" s="32"/>
      <c r="CC41" s="32"/>
    </row>
    <row r="42" spans="1:81" s="9" customFormat="1" ht="12" hidden="1" customHeight="1" x14ac:dyDescent="0.2">
      <c r="A42" s="8">
        <v>1</v>
      </c>
      <c r="B42" s="34"/>
      <c r="C42" s="34" t="e">
        <f>#REF!-(#REF!*0.2)</f>
        <v>#REF!</v>
      </c>
      <c r="D42" s="34"/>
      <c r="E42" s="34"/>
      <c r="F42" s="34" t="e">
        <f>#REF!-(#REF!*0.2)</f>
        <v>#REF!</v>
      </c>
      <c r="G42" s="34"/>
      <c r="H42" s="34" t="e">
        <f>#REF!-(#REF!*0.2)</f>
        <v>#REF!</v>
      </c>
      <c r="I42" s="34"/>
      <c r="J42" s="34" t="e">
        <f>#REF!-(#REF!*0.2)</f>
        <v>#REF!</v>
      </c>
      <c r="K42" s="34"/>
      <c r="L42" s="34"/>
      <c r="M42" s="34"/>
      <c r="N42" s="34"/>
      <c r="O42" s="34"/>
      <c r="P42" s="34" t="e">
        <f>#REF!-(#REF!*0.2)</f>
        <v>#REF!</v>
      </c>
      <c r="Q42" s="34"/>
      <c r="R42" s="34"/>
      <c r="S42" s="34" t="e">
        <f>#REF!-(#REF!*0.2)</f>
        <v>#REF!</v>
      </c>
      <c r="T42" s="34" t="e">
        <f>#REF!-(#REF!*0.2)</f>
        <v>#REF!</v>
      </c>
      <c r="U42" s="34" t="e">
        <f>#REF!-(#REF!*0.2)</f>
        <v>#REF!</v>
      </c>
      <c r="V42" s="34"/>
      <c r="W42" s="34"/>
      <c r="X42" s="34"/>
      <c r="Y42" s="34" t="e">
        <f>#REF!-(#REF!*0.2)</f>
        <v>#REF!</v>
      </c>
      <c r="Z42" s="34" t="e">
        <f>#REF!-(#REF!*0.2)</f>
        <v>#REF!</v>
      </c>
      <c r="AA42" s="34" t="e">
        <f>#REF!-(#REF!*0.2)</f>
        <v>#REF!</v>
      </c>
      <c r="AB42" s="34" t="e">
        <f>#REF!-(#REF!*0.2)</f>
        <v>#REF!</v>
      </c>
      <c r="AC42" s="34"/>
      <c r="AD42" s="34" t="e">
        <f>#REF!-(#REF!*0.2)</f>
        <v>#REF!</v>
      </c>
      <c r="AE42" s="34"/>
      <c r="AF42" s="34"/>
      <c r="AG42" s="34" t="e">
        <f>#REF!-(#REF!*0.2)</f>
        <v>#REF!</v>
      </c>
      <c r="AH42" s="34" t="e">
        <f>#REF!-(#REF!*0.2)</f>
        <v>#REF!</v>
      </c>
      <c r="AI42" s="34" t="e">
        <f>#REF!-(#REF!*0.2)</f>
        <v>#REF!</v>
      </c>
      <c r="AJ42" s="34" t="e">
        <f>#REF!-(#REF!*0.2)</f>
        <v>#REF!</v>
      </c>
      <c r="AK42" s="34" t="e">
        <f>#REF!-(#REF!*0.2)</f>
        <v>#REF!</v>
      </c>
      <c r="AL42" s="34" t="e">
        <f>#REF!-(#REF!*0.2)</f>
        <v>#REF!</v>
      </c>
      <c r="AM42" s="34"/>
      <c r="AN42" s="34"/>
      <c r="AO42" s="34"/>
      <c r="AP42" s="34"/>
      <c r="AQ42" s="34"/>
      <c r="AR42" s="34"/>
      <c r="AS42" s="34"/>
      <c r="AT42" s="34"/>
      <c r="AU42" s="34"/>
      <c r="AV42" s="34"/>
      <c r="AW42" s="34"/>
      <c r="AX42" s="34"/>
      <c r="AY42" s="34"/>
      <c r="AZ42" s="34"/>
      <c r="BA42" s="34"/>
      <c r="BB42" s="34" t="e">
        <f>#REF!-(#REF!*0.2)</f>
        <v>#REF!</v>
      </c>
      <c r="BC42" s="34"/>
      <c r="BD42" s="34"/>
      <c r="BE42" s="34"/>
      <c r="BF42" s="34"/>
      <c r="BG42" s="34"/>
      <c r="BH42" s="34"/>
      <c r="BI42" s="34"/>
      <c r="BJ42" s="34"/>
      <c r="BK42" s="34"/>
      <c r="BL42" s="34" t="e">
        <f>#REF!-(#REF!*0.2)</f>
        <v>#REF!</v>
      </c>
      <c r="BM42" s="34" t="e">
        <f>#REF!-(#REF!*0.2)</f>
        <v>#REF!</v>
      </c>
      <c r="BN42" s="34" t="e">
        <f>#REF!-(#REF!*0.2)</f>
        <v>#REF!</v>
      </c>
      <c r="BO42" s="34" t="e">
        <f>#REF!-(#REF!*0.2)</f>
        <v>#REF!</v>
      </c>
      <c r="BP42" s="34" t="e">
        <f>#REF!-(#REF!*0.2)</f>
        <v>#REF!</v>
      </c>
      <c r="BQ42" s="34" t="e">
        <f>#REF!-(#REF!*0.2)</f>
        <v>#REF!</v>
      </c>
      <c r="BR42" s="32"/>
      <c r="BS42" s="32"/>
      <c r="BT42" s="32"/>
      <c r="BU42" s="32"/>
      <c r="BV42" s="32"/>
      <c r="BW42" s="32"/>
      <c r="BX42" s="32"/>
      <c r="BY42" s="32"/>
      <c r="BZ42" s="32"/>
      <c r="CA42" s="32"/>
      <c r="CB42" s="32"/>
      <c r="CC42" s="32"/>
    </row>
    <row r="43" spans="1:81" s="9" customFormat="1" ht="12" hidden="1" customHeight="1" x14ac:dyDescent="0.2">
      <c r="A43" s="8">
        <v>2</v>
      </c>
      <c r="B43" s="34"/>
      <c r="C43" s="34" t="e">
        <f>#REF!-(#REF!*0.2)</f>
        <v>#REF!</v>
      </c>
      <c r="D43" s="34"/>
      <c r="E43" s="34"/>
      <c r="F43" s="34" t="e">
        <f>#REF!-(#REF!*0.2)</f>
        <v>#REF!</v>
      </c>
      <c r="G43" s="34"/>
      <c r="H43" s="34" t="e">
        <f>#REF!-(#REF!*0.2)</f>
        <v>#REF!</v>
      </c>
      <c r="I43" s="34"/>
      <c r="J43" s="34" t="e">
        <f>#REF!-(#REF!*0.2)</f>
        <v>#REF!</v>
      </c>
      <c r="K43" s="34"/>
      <c r="L43" s="34"/>
      <c r="M43" s="34"/>
      <c r="N43" s="34"/>
      <c r="O43" s="34"/>
      <c r="P43" s="34" t="e">
        <f>#REF!-(#REF!*0.2)</f>
        <v>#REF!</v>
      </c>
      <c r="Q43" s="34"/>
      <c r="R43" s="34"/>
      <c r="S43" s="34" t="e">
        <f>#REF!-(#REF!*0.2)</f>
        <v>#REF!</v>
      </c>
      <c r="T43" s="34" t="e">
        <f>#REF!-(#REF!*0.2)</f>
        <v>#REF!</v>
      </c>
      <c r="U43" s="34" t="e">
        <f>#REF!-(#REF!*0.2)</f>
        <v>#REF!</v>
      </c>
      <c r="V43" s="34"/>
      <c r="W43" s="34"/>
      <c r="X43" s="34"/>
      <c r="Y43" s="34" t="e">
        <f>#REF!-(#REF!*0.2)</f>
        <v>#REF!</v>
      </c>
      <c r="Z43" s="34" t="e">
        <f>#REF!-(#REF!*0.2)</f>
        <v>#REF!</v>
      </c>
      <c r="AA43" s="34" t="e">
        <f>#REF!-(#REF!*0.2)</f>
        <v>#REF!</v>
      </c>
      <c r="AB43" s="34" t="e">
        <f>#REF!-(#REF!*0.2)</f>
        <v>#REF!</v>
      </c>
      <c r="AC43" s="34"/>
      <c r="AD43" s="34" t="e">
        <f>#REF!-(#REF!*0.2)</f>
        <v>#REF!</v>
      </c>
      <c r="AE43" s="34"/>
      <c r="AF43" s="34"/>
      <c r="AG43" s="34" t="e">
        <f>#REF!-(#REF!*0.2)</f>
        <v>#REF!</v>
      </c>
      <c r="AH43" s="34" t="e">
        <f>#REF!-(#REF!*0.2)</f>
        <v>#REF!</v>
      </c>
      <c r="AI43" s="34" t="e">
        <f>#REF!-(#REF!*0.2)</f>
        <v>#REF!</v>
      </c>
      <c r="AJ43" s="34" t="e">
        <f>#REF!-(#REF!*0.2)</f>
        <v>#REF!</v>
      </c>
      <c r="AK43" s="34" t="e">
        <f>#REF!-(#REF!*0.2)</f>
        <v>#REF!</v>
      </c>
      <c r="AL43" s="34" t="e">
        <f>#REF!-(#REF!*0.2)</f>
        <v>#REF!</v>
      </c>
      <c r="AM43" s="34"/>
      <c r="AN43" s="34"/>
      <c r="AO43" s="34"/>
      <c r="AP43" s="34"/>
      <c r="AQ43" s="34"/>
      <c r="AR43" s="34"/>
      <c r="AS43" s="34"/>
      <c r="AT43" s="34"/>
      <c r="AU43" s="34"/>
      <c r="AV43" s="34"/>
      <c r="AW43" s="34"/>
      <c r="AX43" s="34"/>
      <c r="AY43" s="34"/>
      <c r="AZ43" s="34"/>
      <c r="BA43" s="34"/>
      <c r="BB43" s="34" t="e">
        <f>#REF!-(#REF!*0.2)</f>
        <v>#REF!</v>
      </c>
      <c r="BC43" s="34"/>
      <c r="BD43" s="34"/>
      <c r="BE43" s="34"/>
      <c r="BF43" s="34"/>
      <c r="BG43" s="34"/>
      <c r="BH43" s="34"/>
      <c r="BI43" s="34"/>
      <c r="BJ43" s="34"/>
      <c r="BK43" s="34"/>
      <c r="BL43" s="34" t="e">
        <f>#REF!-(#REF!*0.2)</f>
        <v>#REF!</v>
      </c>
      <c r="BM43" s="34" t="e">
        <f>#REF!-(#REF!*0.2)</f>
        <v>#REF!</v>
      </c>
      <c r="BN43" s="34" t="e">
        <f>#REF!-(#REF!*0.2)</f>
        <v>#REF!</v>
      </c>
      <c r="BO43" s="34" t="e">
        <f>#REF!-(#REF!*0.2)</f>
        <v>#REF!</v>
      </c>
      <c r="BP43" s="34" t="e">
        <f>#REF!-(#REF!*0.2)</f>
        <v>#REF!</v>
      </c>
      <c r="BQ43" s="34" t="e">
        <f>#REF!-(#REF!*0.2)</f>
        <v>#REF!</v>
      </c>
      <c r="BR43" s="32"/>
      <c r="BS43" s="32"/>
      <c r="BT43" s="32"/>
      <c r="BU43" s="32"/>
      <c r="BV43" s="32"/>
      <c r="BW43" s="32"/>
      <c r="BX43" s="32"/>
      <c r="BY43" s="32"/>
      <c r="BZ43" s="32"/>
      <c r="CA43" s="32"/>
      <c r="CB43" s="32"/>
      <c r="CC43" s="32"/>
    </row>
    <row r="44" spans="1:81" s="36" customFormat="1" ht="12" hidden="1" customHeight="1" x14ac:dyDescent="0.2">
      <c r="A44" s="34" t="s">
        <v>27</v>
      </c>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2"/>
      <c r="BS44" s="32"/>
      <c r="BT44" s="32"/>
      <c r="BU44" s="32"/>
      <c r="BV44" s="32"/>
      <c r="BW44" s="32"/>
      <c r="BX44" s="32"/>
      <c r="BY44" s="32"/>
      <c r="BZ44" s="32"/>
      <c r="CA44" s="32"/>
      <c r="CB44" s="32"/>
      <c r="CC44" s="32"/>
    </row>
    <row r="45" spans="1:81" s="9" customFormat="1" ht="12" hidden="1" customHeight="1" x14ac:dyDescent="0.2">
      <c r="A45" s="8">
        <v>1</v>
      </c>
      <c r="B45" s="34"/>
      <c r="C45" s="34" t="e">
        <f>C9-(C9*0.2)</f>
        <v>#REF!</v>
      </c>
      <c r="D45" s="34"/>
      <c r="E45" s="34"/>
      <c r="F45" s="34" t="e">
        <f>F9-(F9*0.2)</f>
        <v>#REF!</v>
      </c>
      <c r="G45" s="34"/>
      <c r="H45" s="34" t="e">
        <f>H9-(H9*0.2)</f>
        <v>#REF!</v>
      </c>
      <c r="I45" s="34"/>
      <c r="J45" s="34" t="e">
        <f>J9-(J9*0.2)</f>
        <v>#REF!</v>
      </c>
      <c r="K45" s="34"/>
      <c r="L45" s="34"/>
      <c r="M45" s="34"/>
      <c r="N45" s="34"/>
      <c r="O45" s="34"/>
      <c r="P45" s="34" t="e">
        <f t="shared" ref="P45:U46" si="11">P9-(P9*0.2)</f>
        <v>#REF!</v>
      </c>
      <c r="Q45" s="34"/>
      <c r="R45" s="34"/>
      <c r="S45" s="34" t="e">
        <f t="shared" si="11"/>
        <v>#REF!</v>
      </c>
      <c r="T45" s="34" t="e">
        <f t="shared" si="11"/>
        <v>#REF!</v>
      </c>
      <c r="U45" s="34" t="e">
        <f t="shared" si="11"/>
        <v>#REF!</v>
      </c>
      <c r="V45" s="34"/>
      <c r="W45" s="34"/>
      <c r="X45" s="34"/>
      <c r="Y45" s="34" t="e">
        <f t="shared" ref="Y45:AB46" si="12">Y9-(Y9*0.2)</f>
        <v>#REF!</v>
      </c>
      <c r="Z45" s="34" t="e">
        <f t="shared" si="12"/>
        <v>#REF!</v>
      </c>
      <c r="AA45" s="34" t="e">
        <f t="shared" si="12"/>
        <v>#REF!</v>
      </c>
      <c r="AB45" s="34" t="e">
        <f t="shared" si="12"/>
        <v>#REF!</v>
      </c>
      <c r="AC45" s="34"/>
      <c r="AD45" s="34" t="e">
        <f>AD9-(AD9*0.2)</f>
        <v>#REF!</v>
      </c>
      <c r="AE45" s="34"/>
      <c r="AF45" s="34"/>
      <c r="AG45" s="34" t="e">
        <f t="shared" ref="AG45:AL46" si="13">AG9-(AG9*0.2)</f>
        <v>#REF!</v>
      </c>
      <c r="AH45" s="34" t="e">
        <f t="shared" si="13"/>
        <v>#REF!</v>
      </c>
      <c r="AI45" s="34" t="e">
        <f t="shared" si="13"/>
        <v>#REF!</v>
      </c>
      <c r="AJ45" s="34" t="e">
        <f t="shared" si="13"/>
        <v>#REF!</v>
      </c>
      <c r="AK45" s="34" t="e">
        <f t="shared" si="13"/>
        <v>#REF!</v>
      </c>
      <c r="AL45" s="34" t="e">
        <f t="shared" si="13"/>
        <v>#REF!</v>
      </c>
      <c r="AM45" s="34"/>
      <c r="AN45" s="34"/>
      <c r="AO45" s="34"/>
      <c r="AP45" s="34"/>
      <c r="AQ45" s="34"/>
      <c r="AR45" s="34"/>
      <c r="AS45" s="34"/>
      <c r="AT45" s="34"/>
      <c r="AU45" s="34"/>
      <c r="AV45" s="34"/>
      <c r="AW45" s="34"/>
      <c r="AX45" s="34"/>
      <c r="AY45" s="34"/>
      <c r="AZ45" s="34"/>
      <c r="BA45" s="34"/>
      <c r="BB45" s="34" t="e">
        <f>BB9-(BB9*0.2)</f>
        <v>#REF!</v>
      </c>
      <c r="BC45" s="34"/>
      <c r="BD45" s="34"/>
      <c r="BE45" s="34"/>
      <c r="BF45" s="34"/>
      <c r="BG45" s="34"/>
      <c r="BH45" s="34"/>
      <c r="BI45" s="34"/>
      <c r="BJ45" s="34"/>
      <c r="BK45" s="34"/>
      <c r="BL45" s="34" t="e">
        <f t="shared" ref="BL45:BQ46" si="14">BL9-(BL9*0.2)</f>
        <v>#REF!</v>
      </c>
      <c r="BM45" s="34" t="e">
        <f t="shared" si="14"/>
        <v>#REF!</v>
      </c>
      <c r="BN45" s="34" t="e">
        <f t="shared" si="14"/>
        <v>#REF!</v>
      </c>
      <c r="BO45" s="34" t="e">
        <f t="shared" si="14"/>
        <v>#REF!</v>
      </c>
      <c r="BP45" s="34" t="e">
        <f t="shared" si="14"/>
        <v>#REF!</v>
      </c>
      <c r="BQ45" s="34" t="e">
        <f t="shared" si="14"/>
        <v>#REF!</v>
      </c>
      <c r="BR45" s="32"/>
      <c r="BS45" s="32"/>
      <c r="BT45" s="32"/>
      <c r="BU45" s="32"/>
      <c r="BV45" s="32"/>
      <c r="BW45" s="32"/>
      <c r="BX45" s="32"/>
      <c r="BY45" s="32"/>
      <c r="BZ45" s="32"/>
      <c r="CA45" s="32"/>
      <c r="CB45" s="32"/>
      <c r="CC45" s="32"/>
    </row>
    <row r="46" spans="1:81" s="9" customFormat="1" ht="12" hidden="1" customHeight="1" x14ac:dyDescent="0.2">
      <c r="A46" s="8">
        <v>2</v>
      </c>
      <c r="B46" s="34"/>
      <c r="C46" s="34" t="e">
        <f>C10-(C10*0.2)</f>
        <v>#REF!</v>
      </c>
      <c r="D46" s="34"/>
      <c r="E46" s="34"/>
      <c r="F46" s="34" t="e">
        <f>F10-(F10*0.2)</f>
        <v>#REF!</v>
      </c>
      <c r="G46" s="34"/>
      <c r="H46" s="34" t="e">
        <f>H10-(H10*0.2)</f>
        <v>#REF!</v>
      </c>
      <c r="I46" s="34"/>
      <c r="J46" s="34" t="e">
        <f>J10-(J10*0.2)</f>
        <v>#REF!</v>
      </c>
      <c r="K46" s="34"/>
      <c r="L46" s="34"/>
      <c r="M46" s="34"/>
      <c r="N46" s="34"/>
      <c r="O46" s="34"/>
      <c r="P46" s="34" t="e">
        <f t="shared" si="11"/>
        <v>#REF!</v>
      </c>
      <c r="Q46" s="34"/>
      <c r="R46" s="34"/>
      <c r="S46" s="34" t="e">
        <f t="shared" si="11"/>
        <v>#REF!</v>
      </c>
      <c r="T46" s="34" t="e">
        <f t="shared" si="11"/>
        <v>#REF!</v>
      </c>
      <c r="U46" s="34" t="e">
        <f t="shared" si="11"/>
        <v>#REF!</v>
      </c>
      <c r="V46" s="34"/>
      <c r="W46" s="34"/>
      <c r="X46" s="34"/>
      <c r="Y46" s="34" t="e">
        <f t="shared" si="12"/>
        <v>#REF!</v>
      </c>
      <c r="Z46" s="34" t="e">
        <f t="shared" si="12"/>
        <v>#REF!</v>
      </c>
      <c r="AA46" s="34" t="e">
        <f t="shared" si="12"/>
        <v>#REF!</v>
      </c>
      <c r="AB46" s="34" t="e">
        <f t="shared" si="12"/>
        <v>#REF!</v>
      </c>
      <c r="AC46" s="34"/>
      <c r="AD46" s="34" t="e">
        <f>AD10-(AD10*0.2)</f>
        <v>#REF!</v>
      </c>
      <c r="AE46" s="34"/>
      <c r="AF46" s="34"/>
      <c r="AG46" s="34" t="e">
        <f t="shared" si="13"/>
        <v>#REF!</v>
      </c>
      <c r="AH46" s="34" t="e">
        <f t="shared" si="13"/>
        <v>#REF!</v>
      </c>
      <c r="AI46" s="34" t="e">
        <f t="shared" si="13"/>
        <v>#REF!</v>
      </c>
      <c r="AJ46" s="34" t="e">
        <f t="shared" si="13"/>
        <v>#REF!</v>
      </c>
      <c r="AK46" s="34" t="e">
        <f t="shared" si="13"/>
        <v>#REF!</v>
      </c>
      <c r="AL46" s="34" t="e">
        <f t="shared" si="13"/>
        <v>#REF!</v>
      </c>
      <c r="AM46" s="34"/>
      <c r="AN46" s="34"/>
      <c r="AO46" s="34"/>
      <c r="AP46" s="34"/>
      <c r="AQ46" s="34"/>
      <c r="AR46" s="34"/>
      <c r="AS46" s="34"/>
      <c r="AT46" s="34"/>
      <c r="AU46" s="34"/>
      <c r="AV46" s="34"/>
      <c r="AW46" s="34"/>
      <c r="AX46" s="34"/>
      <c r="AY46" s="34"/>
      <c r="AZ46" s="34"/>
      <c r="BA46" s="34"/>
      <c r="BB46" s="34" t="e">
        <f>BB10-(BB10*0.2)</f>
        <v>#REF!</v>
      </c>
      <c r="BC46" s="34"/>
      <c r="BD46" s="34"/>
      <c r="BE46" s="34"/>
      <c r="BF46" s="34"/>
      <c r="BG46" s="34"/>
      <c r="BH46" s="34"/>
      <c r="BI46" s="34"/>
      <c r="BJ46" s="34"/>
      <c r="BK46" s="34"/>
      <c r="BL46" s="34" t="e">
        <f t="shared" si="14"/>
        <v>#REF!</v>
      </c>
      <c r="BM46" s="34" t="e">
        <f t="shared" si="14"/>
        <v>#REF!</v>
      </c>
      <c r="BN46" s="34" t="e">
        <f t="shared" si="14"/>
        <v>#REF!</v>
      </c>
      <c r="BO46" s="34" t="e">
        <f t="shared" si="14"/>
        <v>#REF!</v>
      </c>
      <c r="BP46" s="34" t="e">
        <f t="shared" si="14"/>
        <v>#REF!</v>
      </c>
      <c r="BQ46" s="34" t="e">
        <f t="shared" si="14"/>
        <v>#REF!</v>
      </c>
      <c r="BR46" s="32"/>
      <c r="BS46" s="32"/>
      <c r="BT46" s="32"/>
      <c r="BU46" s="32"/>
      <c r="BV46" s="32"/>
      <c r="BW46" s="32"/>
      <c r="BX46" s="32"/>
      <c r="BY46" s="32"/>
      <c r="BZ46" s="32"/>
      <c r="CA46" s="32"/>
      <c r="CB46" s="32"/>
      <c r="CC46" s="32"/>
    </row>
    <row r="47" spans="1:81" s="36" customFormat="1" ht="12" hidden="1" customHeight="1" x14ac:dyDescent="0.2">
      <c r="A47" s="34" t="s">
        <v>2</v>
      </c>
      <c r="B47" s="34"/>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2"/>
      <c r="BS47" s="32"/>
      <c r="BT47" s="32"/>
      <c r="BU47" s="32"/>
      <c r="BV47" s="32"/>
      <c r="BW47" s="32"/>
      <c r="BX47" s="32"/>
      <c r="BY47" s="32"/>
      <c r="BZ47" s="32"/>
      <c r="CA47" s="32"/>
      <c r="CB47" s="32"/>
      <c r="CC47" s="32"/>
    </row>
    <row r="48" spans="1:81" s="9" customFormat="1" ht="12" hidden="1" customHeight="1" x14ac:dyDescent="0.2">
      <c r="A48" s="8">
        <v>1</v>
      </c>
      <c r="B48" s="34"/>
      <c r="C48" s="34" t="e">
        <f>#REF!-(#REF!*0.2)</f>
        <v>#REF!</v>
      </c>
      <c r="D48" s="34"/>
      <c r="E48" s="34"/>
      <c r="F48" s="34" t="e">
        <f>#REF!-(#REF!*0.2)</f>
        <v>#REF!</v>
      </c>
      <c r="G48" s="34"/>
      <c r="H48" s="34" t="e">
        <f>#REF!-(#REF!*0.2)</f>
        <v>#REF!</v>
      </c>
      <c r="I48" s="34"/>
      <c r="J48" s="34" t="e">
        <f>#REF!-(#REF!*0.2)</f>
        <v>#REF!</v>
      </c>
      <c r="K48" s="34"/>
      <c r="L48" s="34"/>
      <c r="M48" s="34"/>
      <c r="N48" s="34"/>
      <c r="O48" s="34"/>
      <c r="P48" s="34" t="e">
        <f>#REF!-(#REF!*0.2)</f>
        <v>#REF!</v>
      </c>
      <c r="Q48" s="34"/>
      <c r="R48" s="34"/>
      <c r="S48" s="34" t="e">
        <f>#REF!-(#REF!*0.2)</f>
        <v>#REF!</v>
      </c>
      <c r="T48" s="34" t="e">
        <f>#REF!-(#REF!*0.2)</f>
        <v>#REF!</v>
      </c>
      <c r="U48" s="34" t="e">
        <f>#REF!-(#REF!*0.2)</f>
        <v>#REF!</v>
      </c>
      <c r="V48" s="34"/>
      <c r="W48" s="34"/>
      <c r="X48" s="34"/>
      <c r="Y48" s="34" t="e">
        <f>#REF!-(#REF!*0.2)</f>
        <v>#REF!</v>
      </c>
      <c r="Z48" s="34" t="e">
        <f>#REF!-(#REF!*0.2)</f>
        <v>#REF!</v>
      </c>
      <c r="AA48" s="34" t="e">
        <f>#REF!-(#REF!*0.2)</f>
        <v>#REF!</v>
      </c>
      <c r="AB48" s="34" t="e">
        <f>#REF!-(#REF!*0.2)</f>
        <v>#REF!</v>
      </c>
      <c r="AC48" s="34"/>
      <c r="AD48" s="34" t="e">
        <f>#REF!-(#REF!*0.2)</f>
        <v>#REF!</v>
      </c>
      <c r="AE48" s="34"/>
      <c r="AF48" s="34"/>
      <c r="AG48" s="34" t="e">
        <f>#REF!-(#REF!*0.2)</f>
        <v>#REF!</v>
      </c>
      <c r="AH48" s="34" t="e">
        <f>#REF!-(#REF!*0.2)</f>
        <v>#REF!</v>
      </c>
      <c r="AI48" s="34" t="e">
        <f>#REF!-(#REF!*0.2)</f>
        <v>#REF!</v>
      </c>
      <c r="AJ48" s="34" t="e">
        <f>#REF!-(#REF!*0.2)</f>
        <v>#REF!</v>
      </c>
      <c r="AK48" s="34" t="e">
        <f>#REF!-(#REF!*0.2)</f>
        <v>#REF!</v>
      </c>
      <c r="AL48" s="34" t="e">
        <f>#REF!-(#REF!*0.2)</f>
        <v>#REF!</v>
      </c>
      <c r="AM48" s="34"/>
      <c r="AN48" s="34"/>
      <c r="AO48" s="34"/>
      <c r="AP48" s="34"/>
      <c r="AQ48" s="34"/>
      <c r="AR48" s="34"/>
      <c r="AS48" s="34"/>
      <c r="AT48" s="34"/>
      <c r="AU48" s="34"/>
      <c r="AV48" s="34"/>
      <c r="AW48" s="34"/>
      <c r="AX48" s="34"/>
      <c r="AY48" s="34"/>
      <c r="AZ48" s="34"/>
      <c r="BA48" s="34"/>
      <c r="BB48" s="34" t="e">
        <f>#REF!-(#REF!*0.2)</f>
        <v>#REF!</v>
      </c>
      <c r="BC48" s="34"/>
      <c r="BD48" s="34"/>
      <c r="BE48" s="34"/>
      <c r="BF48" s="34"/>
      <c r="BG48" s="34"/>
      <c r="BH48" s="34"/>
      <c r="BI48" s="34"/>
      <c r="BJ48" s="34"/>
      <c r="BK48" s="34"/>
      <c r="BL48" s="34" t="e">
        <f>#REF!-(#REF!*0.2)</f>
        <v>#REF!</v>
      </c>
      <c r="BM48" s="34" t="e">
        <f>#REF!-(#REF!*0.2)</f>
        <v>#REF!</v>
      </c>
      <c r="BN48" s="34" t="e">
        <f>#REF!-(#REF!*0.2)</f>
        <v>#REF!</v>
      </c>
      <c r="BO48" s="34" t="e">
        <f>#REF!-(#REF!*0.2)</f>
        <v>#REF!</v>
      </c>
      <c r="BP48" s="34" t="e">
        <f>#REF!-(#REF!*0.2)</f>
        <v>#REF!</v>
      </c>
      <c r="BQ48" s="34" t="e">
        <f>#REF!-(#REF!*0.2)</f>
        <v>#REF!</v>
      </c>
      <c r="BR48" s="32"/>
      <c r="BS48" s="32"/>
      <c r="BT48" s="32"/>
      <c r="BU48" s="32"/>
      <c r="BV48" s="32"/>
      <c r="BW48" s="32"/>
      <c r="BX48" s="32"/>
      <c r="BY48" s="32"/>
      <c r="BZ48" s="32"/>
      <c r="CA48" s="32"/>
      <c r="CB48" s="32"/>
      <c r="CC48" s="32"/>
    </row>
    <row r="49" spans="1:81" s="9" customFormat="1" ht="12" hidden="1" customHeight="1" x14ac:dyDescent="0.2">
      <c r="A49" s="8">
        <v>2</v>
      </c>
      <c r="B49" s="34"/>
      <c r="C49" s="34" t="e">
        <f>#REF!-(#REF!*0.2)</f>
        <v>#REF!</v>
      </c>
      <c r="D49" s="34"/>
      <c r="E49" s="34"/>
      <c r="F49" s="34" t="e">
        <f>#REF!-(#REF!*0.2)</f>
        <v>#REF!</v>
      </c>
      <c r="G49" s="34"/>
      <c r="H49" s="34" t="e">
        <f>#REF!-(#REF!*0.2)</f>
        <v>#REF!</v>
      </c>
      <c r="I49" s="34"/>
      <c r="J49" s="34" t="e">
        <f>#REF!-(#REF!*0.2)</f>
        <v>#REF!</v>
      </c>
      <c r="K49" s="34"/>
      <c r="L49" s="34"/>
      <c r="M49" s="34"/>
      <c r="N49" s="34"/>
      <c r="O49" s="34"/>
      <c r="P49" s="34" t="e">
        <f>#REF!-(#REF!*0.2)</f>
        <v>#REF!</v>
      </c>
      <c r="Q49" s="34"/>
      <c r="R49" s="34"/>
      <c r="S49" s="34" t="e">
        <f>#REF!-(#REF!*0.2)</f>
        <v>#REF!</v>
      </c>
      <c r="T49" s="34" t="e">
        <f>#REF!-(#REF!*0.2)</f>
        <v>#REF!</v>
      </c>
      <c r="U49" s="34" t="e">
        <f>#REF!-(#REF!*0.2)</f>
        <v>#REF!</v>
      </c>
      <c r="V49" s="34"/>
      <c r="W49" s="34"/>
      <c r="X49" s="34"/>
      <c r="Y49" s="34" t="e">
        <f>#REF!-(#REF!*0.2)</f>
        <v>#REF!</v>
      </c>
      <c r="Z49" s="34" t="e">
        <f>#REF!-(#REF!*0.2)</f>
        <v>#REF!</v>
      </c>
      <c r="AA49" s="34" t="e">
        <f>#REF!-(#REF!*0.2)</f>
        <v>#REF!</v>
      </c>
      <c r="AB49" s="34" t="e">
        <f>#REF!-(#REF!*0.2)</f>
        <v>#REF!</v>
      </c>
      <c r="AC49" s="34"/>
      <c r="AD49" s="34" t="e">
        <f>#REF!-(#REF!*0.2)</f>
        <v>#REF!</v>
      </c>
      <c r="AE49" s="34"/>
      <c r="AF49" s="34"/>
      <c r="AG49" s="34" t="e">
        <f>#REF!-(#REF!*0.2)</f>
        <v>#REF!</v>
      </c>
      <c r="AH49" s="34" t="e">
        <f>#REF!-(#REF!*0.2)</f>
        <v>#REF!</v>
      </c>
      <c r="AI49" s="34" t="e">
        <f>#REF!-(#REF!*0.2)</f>
        <v>#REF!</v>
      </c>
      <c r="AJ49" s="34" t="e">
        <f>#REF!-(#REF!*0.2)</f>
        <v>#REF!</v>
      </c>
      <c r="AK49" s="34" t="e">
        <f>#REF!-(#REF!*0.2)</f>
        <v>#REF!</v>
      </c>
      <c r="AL49" s="34" t="e">
        <f>#REF!-(#REF!*0.2)</f>
        <v>#REF!</v>
      </c>
      <c r="AM49" s="34"/>
      <c r="AN49" s="34"/>
      <c r="AO49" s="34"/>
      <c r="AP49" s="34"/>
      <c r="AQ49" s="34"/>
      <c r="AR49" s="34"/>
      <c r="AS49" s="34"/>
      <c r="AT49" s="34"/>
      <c r="AU49" s="34"/>
      <c r="AV49" s="34"/>
      <c r="AW49" s="34"/>
      <c r="AX49" s="34"/>
      <c r="AY49" s="34"/>
      <c r="AZ49" s="34"/>
      <c r="BA49" s="34"/>
      <c r="BB49" s="34" t="e">
        <f>#REF!-(#REF!*0.2)</f>
        <v>#REF!</v>
      </c>
      <c r="BC49" s="34"/>
      <c r="BD49" s="34"/>
      <c r="BE49" s="34"/>
      <c r="BF49" s="34"/>
      <c r="BG49" s="34"/>
      <c r="BH49" s="34"/>
      <c r="BI49" s="34"/>
      <c r="BJ49" s="34"/>
      <c r="BK49" s="34"/>
      <c r="BL49" s="34" t="e">
        <f>#REF!-(#REF!*0.2)</f>
        <v>#REF!</v>
      </c>
      <c r="BM49" s="34" t="e">
        <f>#REF!-(#REF!*0.2)</f>
        <v>#REF!</v>
      </c>
      <c r="BN49" s="34" t="e">
        <f>#REF!-(#REF!*0.2)</f>
        <v>#REF!</v>
      </c>
      <c r="BO49" s="34" t="e">
        <f>#REF!-(#REF!*0.2)</f>
        <v>#REF!</v>
      </c>
      <c r="BP49" s="34" t="e">
        <f>#REF!-(#REF!*0.2)</f>
        <v>#REF!</v>
      </c>
      <c r="BQ49" s="34" t="e">
        <f>#REF!-(#REF!*0.2)</f>
        <v>#REF!</v>
      </c>
      <c r="BR49" s="32"/>
      <c r="BS49" s="32"/>
      <c r="BT49" s="32"/>
      <c r="BU49" s="32"/>
      <c r="BV49" s="32"/>
      <c r="BW49" s="32"/>
      <c r="BX49" s="32"/>
      <c r="BY49" s="32"/>
      <c r="BZ49" s="32"/>
      <c r="CA49" s="32"/>
      <c r="CB49" s="32"/>
      <c r="CC49" s="32"/>
    </row>
    <row r="50" spans="1:81" s="36" customFormat="1" ht="12" hidden="1" customHeight="1" x14ac:dyDescent="0.2">
      <c r="A50" s="34" t="s">
        <v>3</v>
      </c>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2"/>
      <c r="BS50" s="32"/>
      <c r="BT50" s="32"/>
      <c r="BU50" s="32"/>
      <c r="BV50" s="32"/>
      <c r="BW50" s="32"/>
      <c r="BX50" s="32"/>
      <c r="BY50" s="32"/>
      <c r="BZ50" s="32"/>
      <c r="CA50" s="32"/>
      <c r="CB50" s="32"/>
      <c r="CC50" s="32"/>
    </row>
    <row r="51" spans="1:81" s="9" customFormat="1" ht="12" hidden="1" customHeight="1" x14ac:dyDescent="0.2">
      <c r="A51" s="8">
        <v>1</v>
      </c>
      <c r="B51" s="34"/>
      <c r="C51" s="34" t="e">
        <f>C12-(C12*0.2)</f>
        <v>#REF!</v>
      </c>
      <c r="D51" s="34"/>
      <c r="E51" s="34"/>
      <c r="F51" s="34" t="e">
        <f>F12-(F12*0.2)</f>
        <v>#REF!</v>
      </c>
      <c r="G51" s="34"/>
      <c r="H51" s="34" t="e">
        <f>H12-(H12*0.2)</f>
        <v>#REF!</v>
      </c>
      <c r="I51" s="34"/>
      <c r="J51" s="34" t="e">
        <f>J12-(J12*0.2)</f>
        <v>#REF!</v>
      </c>
      <c r="K51" s="34"/>
      <c r="L51" s="34"/>
      <c r="M51" s="34"/>
      <c r="N51" s="34"/>
      <c r="O51" s="34"/>
      <c r="P51" s="34" t="e">
        <f>P12-(P12*0.2)</f>
        <v>#REF!</v>
      </c>
      <c r="Q51" s="34"/>
      <c r="R51" s="34"/>
      <c r="S51" s="34" t="e">
        <f t="shared" ref="S51:U52" si="15">S12-(S12*0.2)</f>
        <v>#REF!</v>
      </c>
      <c r="T51" s="34" t="e">
        <f t="shared" si="15"/>
        <v>#REF!</v>
      </c>
      <c r="U51" s="34" t="e">
        <f t="shared" si="15"/>
        <v>#REF!</v>
      </c>
      <c r="V51" s="34"/>
      <c r="W51" s="34"/>
      <c r="X51" s="34"/>
      <c r="Y51" s="34" t="e">
        <f t="shared" ref="Y51:AB52" si="16">Y12-(Y12*0.2)</f>
        <v>#REF!</v>
      </c>
      <c r="Z51" s="34" t="e">
        <f t="shared" si="16"/>
        <v>#REF!</v>
      </c>
      <c r="AA51" s="34" t="e">
        <f t="shared" si="16"/>
        <v>#REF!</v>
      </c>
      <c r="AB51" s="34" t="e">
        <f t="shared" si="16"/>
        <v>#REF!</v>
      </c>
      <c r="AC51" s="34"/>
      <c r="AD51" s="34" t="e">
        <f>AD12-(AD12*0.2)</f>
        <v>#REF!</v>
      </c>
      <c r="AE51" s="34"/>
      <c r="AF51" s="34"/>
      <c r="AG51" s="34" t="e">
        <f t="shared" ref="AG51:AL52" si="17">AG12-(AG12*0.2)</f>
        <v>#REF!</v>
      </c>
      <c r="AH51" s="34" t="e">
        <f t="shared" si="17"/>
        <v>#REF!</v>
      </c>
      <c r="AI51" s="34" t="e">
        <f t="shared" si="17"/>
        <v>#REF!</v>
      </c>
      <c r="AJ51" s="34" t="e">
        <f t="shared" si="17"/>
        <v>#REF!</v>
      </c>
      <c r="AK51" s="34" t="e">
        <f t="shared" si="17"/>
        <v>#REF!</v>
      </c>
      <c r="AL51" s="34" t="e">
        <f t="shared" si="17"/>
        <v>#REF!</v>
      </c>
      <c r="AM51" s="34"/>
      <c r="AN51" s="34"/>
      <c r="AO51" s="34"/>
      <c r="AP51" s="34"/>
      <c r="AQ51" s="34"/>
      <c r="AR51" s="34"/>
      <c r="AS51" s="34"/>
      <c r="AT51" s="34"/>
      <c r="AU51" s="34"/>
      <c r="AV51" s="34"/>
      <c r="AW51" s="34"/>
      <c r="AX51" s="34"/>
      <c r="AY51" s="34"/>
      <c r="AZ51" s="34"/>
      <c r="BA51" s="34"/>
      <c r="BB51" s="34" t="e">
        <f>BB12-(BB12*0.2)</f>
        <v>#REF!</v>
      </c>
      <c r="BC51" s="34"/>
      <c r="BD51" s="34"/>
      <c r="BE51" s="34"/>
      <c r="BF51" s="34"/>
      <c r="BG51" s="34"/>
      <c r="BH51" s="34"/>
      <c r="BI51" s="34"/>
      <c r="BJ51" s="34"/>
      <c r="BK51" s="34"/>
      <c r="BL51" s="34" t="e">
        <f t="shared" ref="BL51:BN52" si="18">BL12-(BL12*0.2)</f>
        <v>#REF!</v>
      </c>
      <c r="BM51" s="34" t="e">
        <f t="shared" si="18"/>
        <v>#REF!</v>
      </c>
      <c r="BN51" s="34" t="e">
        <f t="shared" si="18"/>
        <v>#REF!</v>
      </c>
      <c r="BO51" s="34" t="e">
        <f t="shared" ref="BO51:BQ52" si="19">BO12-(BO12*0.2)</f>
        <v>#REF!</v>
      </c>
      <c r="BP51" s="34" t="e">
        <f t="shared" si="19"/>
        <v>#REF!</v>
      </c>
      <c r="BQ51" s="34" t="e">
        <f t="shared" si="19"/>
        <v>#REF!</v>
      </c>
      <c r="BR51" s="32"/>
      <c r="BS51" s="32"/>
      <c r="BT51" s="32"/>
      <c r="BU51" s="32"/>
      <c r="BV51" s="32"/>
      <c r="BW51" s="32"/>
      <c r="BX51" s="32"/>
      <c r="BY51" s="32"/>
      <c r="BZ51" s="32"/>
      <c r="CA51" s="32"/>
      <c r="CB51" s="32"/>
      <c r="CC51" s="32"/>
    </row>
    <row r="52" spans="1:81" s="9" customFormat="1" ht="12" hidden="1" customHeight="1" x14ac:dyDescent="0.2">
      <c r="A52" s="8">
        <v>2</v>
      </c>
      <c r="B52" s="34"/>
      <c r="C52" s="34" t="e">
        <f>C13-(C13*0.2)</f>
        <v>#REF!</v>
      </c>
      <c r="D52" s="34"/>
      <c r="E52" s="34"/>
      <c r="F52" s="34" t="e">
        <f>F13-(F13*0.2)</f>
        <v>#REF!</v>
      </c>
      <c r="G52" s="34"/>
      <c r="H52" s="34" t="e">
        <f>H13-(H13*0.2)</f>
        <v>#REF!</v>
      </c>
      <c r="I52" s="34"/>
      <c r="J52" s="34" t="e">
        <f>J13-(J13*0.2)</f>
        <v>#REF!</v>
      </c>
      <c r="K52" s="34"/>
      <c r="L52" s="34"/>
      <c r="M52" s="34"/>
      <c r="N52" s="34"/>
      <c r="O52" s="34"/>
      <c r="P52" s="34" t="e">
        <f>P13-(P13*0.2)</f>
        <v>#REF!</v>
      </c>
      <c r="Q52" s="34"/>
      <c r="R52" s="34"/>
      <c r="S52" s="34" t="e">
        <f t="shared" si="15"/>
        <v>#REF!</v>
      </c>
      <c r="T52" s="34" t="e">
        <f t="shared" si="15"/>
        <v>#REF!</v>
      </c>
      <c r="U52" s="34" t="e">
        <f t="shared" si="15"/>
        <v>#REF!</v>
      </c>
      <c r="V52" s="34"/>
      <c r="W52" s="34"/>
      <c r="X52" s="34"/>
      <c r="Y52" s="34" t="e">
        <f t="shared" si="16"/>
        <v>#REF!</v>
      </c>
      <c r="Z52" s="34" t="e">
        <f t="shared" si="16"/>
        <v>#REF!</v>
      </c>
      <c r="AA52" s="34" t="e">
        <f t="shared" si="16"/>
        <v>#REF!</v>
      </c>
      <c r="AB52" s="34" t="e">
        <f t="shared" si="16"/>
        <v>#REF!</v>
      </c>
      <c r="AC52" s="34"/>
      <c r="AD52" s="34" t="e">
        <f>AD13-(AD13*0.2)</f>
        <v>#REF!</v>
      </c>
      <c r="AE52" s="34"/>
      <c r="AF52" s="34"/>
      <c r="AG52" s="34" t="e">
        <f t="shared" si="17"/>
        <v>#REF!</v>
      </c>
      <c r="AH52" s="34" t="e">
        <f t="shared" si="17"/>
        <v>#REF!</v>
      </c>
      <c r="AI52" s="34" t="e">
        <f t="shared" si="17"/>
        <v>#REF!</v>
      </c>
      <c r="AJ52" s="34" t="e">
        <f t="shared" si="17"/>
        <v>#REF!</v>
      </c>
      <c r="AK52" s="34" t="e">
        <f t="shared" si="17"/>
        <v>#REF!</v>
      </c>
      <c r="AL52" s="34" t="e">
        <f t="shared" si="17"/>
        <v>#REF!</v>
      </c>
      <c r="AM52" s="34"/>
      <c r="AN52" s="34"/>
      <c r="AO52" s="34"/>
      <c r="AP52" s="34"/>
      <c r="AQ52" s="34"/>
      <c r="AR52" s="34"/>
      <c r="AS52" s="34"/>
      <c r="AT52" s="34"/>
      <c r="AU52" s="34"/>
      <c r="AV52" s="34"/>
      <c r="AW52" s="34"/>
      <c r="AX52" s="34"/>
      <c r="AY52" s="34"/>
      <c r="AZ52" s="34"/>
      <c r="BA52" s="34"/>
      <c r="BB52" s="34" t="e">
        <f>BB13-(BB13*0.2)</f>
        <v>#REF!</v>
      </c>
      <c r="BC52" s="34"/>
      <c r="BD52" s="34"/>
      <c r="BE52" s="34"/>
      <c r="BF52" s="34"/>
      <c r="BG52" s="34"/>
      <c r="BH52" s="34"/>
      <c r="BI52" s="34"/>
      <c r="BJ52" s="34"/>
      <c r="BK52" s="34"/>
      <c r="BL52" s="34" t="e">
        <f t="shared" si="18"/>
        <v>#REF!</v>
      </c>
      <c r="BM52" s="34" t="e">
        <f t="shared" si="18"/>
        <v>#REF!</v>
      </c>
      <c r="BN52" s="34" t="e">
        <f t="shared" si="18"/>
        <v>#REF!</v>
      </c>
      <c r="BO52" s="34" t="e">
        <f t="shared" si="19"/>
        <v>#REF!</v>
      </c>
      <c r="BP52" s="34" t="e">
        <f t="shared" si="19"/>
        <v>#REF!</v>
      </c>
      <c r="BQ52" s="34" t="e">
        <f t="shared" si="19"/>
        <v>#REF!</v>
      </c>
      <c r="BR52" s="32"/>
      <c r="BS52" s="32"/>
      <c r="BT52" s="32"/>
      <c r="BU52" s="32"/>
      <c r="BV52" s="32"/>
      <c r="BW52" s="32"/>
      <c r="BX52" s="32"/>
      <c r="BY52" s="32"/>
      <c r="BZ52" s="32"/>
      <c r="CA52" s="32"/>
      <c r="CB52" s="32"/>
      <c r="CC52" s="32"/>
    </row>
    <row r="53" spans="1:81" s="36" customFormat="1" ht="12" hidden="1" customHeight="1" x14ac:dyDescent="0.2">
      <c r="A53" s="34" t="s">
        <v>4</v>
      </c>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2"/>
      <c r="BS53" s="32"/>
      <c r="BT53" s="32"/>
      <c r="BU53" s="32"/>
      <c r="BV53" s="32"/>
      <c r="BW53" s="32"/>
      <c r="BX53" s="32"/>
      <c r="BY53" s="32"/>
      <c r="BZ53" s="32"/>
      <c r="CA53" s="32"/>
      <c r="CB53" s="32"/>
      <c r="CC53" s="32"/>
    </row>
    <row r="54" spans="1:81" s="9" customFormat="1" ht="12" hidden="1" customHeight="1" x14ac:dyDescent="0.2">
      <c r="A54" s="8" t="s">
        <v>37</v>
      </c>
      <c r="B54" s="34"/>
      <c r="C54" s="34" t="e">
        <f>C15-(C15*0.2)</f>
        <v>#REF!</v>
      </c>
      <c r="D54" s="34"/>
      <c r="E54" s="34"/>
      <c r="F54" s="34" t="e">
        <f>F15-(F15*0.2)</f>
        <v>#REF!</v>
      </c>
      <c r="G54" s="34"/>
      <c r="H54" s="34" t="e">
        <f>H15-(H15*0.2)</f>
        <v>#REF!</v>
      </c>
      <c r="I54" s="34"/>
      <c r="J54" s="34" t="e">
        <f>J15-(J15*0.2)</f>
        <v>#REF!</v>
      </c>
      <c r="K54" s="34"/>
      <c r="L54" s="34"/>
      <c r="M54" s="34"/>
      <c r="N54" s="34"/>
      <c r="O54" s="34"/>
      <c r="P54" s="34" t="e">
        <f>P15-(P15*0.2)</f>
        <v>#REF!</v>
      </c>
      <c r="Q54" s="34"/>
      <c r="R54" s="34"/>
      <c r="S54" s="34" t="e">
        <f t="shared" ref="S54:U55" si="20">S15-(S15*0.2)</f>
        <v>#REF!</v>
      </c>
      <c r="T54" s="34" t="e">
        <f t="shared" si="20"/>
        <v>#REF!</v>
      </c>
      <c r="U54" s="34" t="e">
        <f t="shared" si="20"/>
        <v>#REF!</v>
      </c>
      <c r="V54" s="34"/>
      <c r="W54" s="34"/>
      <c r="X54" s="34"/>
      <c r="Y54" s="34" t="e">
        <f t="shared" ref="Y54:AB55" si="21">Y15-(Y15*0.2)</f>
        <v>#REF!</v>
      </c>
      <c r="Z54" s="34" t="e">
        <f t="shared" si="21"/>
        <v>#REF!</v>
      </c>
      <c r="AA54" s="34" t="e">
        <f t="shared" si="21"/>
        <v>#REF!</v>
      </c>
      <c r="AB54" s="34" t="e">
        <f t="shared" si="21"/>
        <v>#REF!</v>
      </c>
      <c r="AC54" s="34"/>
      <c r="AD54" s="34" t="e">
        <f>AD15-(AD15*0.2)</f>
        <v>#REF!</v>
      </c>
      <c r="AE54" s="34"/>
      <c r="AF54" s="34"/>
      <c r="AG54" s="34" t="e">
        <f t="shared" ref="AG54:AL55" si="22">AG15-(AG15*0.2)</f>
        <v>#REF!</v>
      </c>
      <c r="AH54" s="34" t="e">
        <f t="shared" si="22"/>
        <v>#REF!</v>
      </c>
      <c r="AI54" s="34" t="e">
        <f t="shared" si="22"/>
        <v>#REF!</v>
      </c>
      <c r="AJ54" s="34" t="e">
        <f t="shared" si="22"/>
        <v>#REF!</v>
      </c>
      <c r="AK54" s="34" t="e">
        <f t="shared" si="22"/>
        <v>#REF!</v>
      </c>
      <c r="AL54" s="34" t="e">
        <f t="shared" si="22"/>
        <v>#REF!</v>
      </c>
      <c r="AM54" s="34"/>
      <c r="AN54" s="34"/>
      <c r="AO54" s="34"/>
      <c r="AP54" s="34"/>
      <c r="AQ54" s="34"/>
      <c r="AR54" s="34"/>
      <c r="AS54" s="34"/>
      <c r="AT54" s="34"/>
      <c r="AU54" s="34"/>
      <c r="AV54" s="34"/>
      <c r="AW54" s="34"/>
      <c r="AX54" s="34"/>
      <c r="AY54" s="34"/>
      <c r="AZ54" s="34"/>
      <c r="BA54" s="34"/>
      <c r="BB54" s="34" t="e">
        <f>BB15-(BB15*0.2)</f>
        <v>#REF!</v>
      </c>
      <c r="BC54" s="34"/>
      <c r="BD54" s="34"/>
      <c r="BE54" s="34"/>
      <c r="BF54" s="34"/>
      <c r="BG54" s="34"/>
      <c r="BH54" s="34"/>
      <c r="BI54" s="34"/>
      <c r="BJ54" s="34"/>
      <c r="BK54" s="34"/>
      <c r="BL54" s="34" t="e">
        <f t="shared" ref="BL54:BN55" si="23">BL15-(BL15*0.2)</f>
        <v>#REF!</v>
      </c>
      <c r="BM54" s="34" t="e">
        <f t="shared" si="23"/>
        <v>#REF!</v>
      </c>
      <c r="BN54" s="34" t="e">
        <f t="shared" si="23"/>
        <v>#REF!</v>
      </c>
      <c r="BO54" s="34" t="e">
        <f t="shared" ref="BO54:BQ55" si="24">BO15-(BO15*0.2)</f>
        <v>#REF!</v>
      </c>
      <c r="BP54" s="34" t="e">
        <f t="shared" si="24"/>
        <v>#REF!</v>
      </c>
      <c r="BQ54" s="34" t="e">
        <f t="shared" si="24"/>
        <v>#REF!</v>
      </c>
      <c r="BR54" s="32"/>
      <c r="BS54" s="32"/>
      <c r="BT54" s="32"/>
      <c r="BU54" s="32"/>
      <c r="BV54" s="32"/>
      <c r="BW54" s="32"/>
      <c r="BX54" s="32"/>
      <c r="BY54" s="32"/>
      <c r="BZ54" s="32"/>
      <c r="CA54" s="32"/>
      <c r="CB54" s="32"/>
      <c r="CC54" s="32"/>
    </row>
    <row r="55" spans="1:81" s="9" customFormat="1" ht="12" hidden="1" customHeight="1" x14ac:dyDescent="0.2">
      <c r="A55" s="8">
        <v>2</v>
      </c>
      <c r="B55" s="34"/>
      <c r="C55" s="34" t="e">
        <f>C16-(C16*0.2)</f>
        <v>#REF!</v>
      </c>
      <c r="D55" s="34"/>
      <c r="E55" s="34"/>
      <c r="F55" s="34" t="e">
        <f>F16-(F16*0.2)</f>
        <v>#REF!</v>
      </c>
      <c r="G55" s="34"/>
      <c r="H55" s="34" t="e">
        <f>H16-(H16*0.2)</f>
        <v>#REF!</v>
      </c>
      <c r="I55" s="34"/>
      <c r="J55" s="34" t="e">
        <f>J16-(J16*0.2)</f>
        <v>#REF!</v>
      </c>
      <c r="K55" s="34"/>
      <c r="L55" s="34"/>
      <c r="M55" s="34"/>
      <c r="N55" s="34"/>
      <c r="O55" s="34"/>
      <c r="P55" s="34" t="e">
        <f>P16-(P16*0.2)</f>
        <v>#REF!</v>
      </c>
      <c r="Q55" s="34"/>
      <c r="R55" s="34"/>
      <c r="S55" s="34" t="e">
        <f t="shared" si="20"/>
        <v>#REF!</v>
      </c>
      <c r="T55" s="34" t="e">
        <f t="shared" si="20"/>
        <v>#REF!</v>
      </c>
      <c r="U55" s="34" t="e">
        <f t="shared" si="20"/>
        <v>#REF!</v>
      </c>
      <c r="V55" s="34"/>
      <c r="W55" s="34"/>
      <c r="X55" s="34"/>
      <c r="Y55" s="34" t="e">
        <f t="shared" si="21"/>
        <v>#REF!</v>
      </c>
      <c r="Z55" s="34" t="e">
        <f t="shared" si="21"/>
        <v>#REF!</v>
      </c>
      <c r="AA55" s="34" t="e">
        <f t="shared" si="21"/>
        <v>#REF!</v>
      </c>
      <c r="AB55" s="34" t="e">
        <f t="shared" si="21"/>
        <v>#REF!</v>
      </c>
      <c r="AC55" s="34"/>
      <c r="AD55" s="34" t="e">
        <f>AD16-(AD16*0.2)</f>
        <v>#REF!</v>
      </c>
      <c r="AE55" s="34"/>
      <c r="AF55" s="34"/>
      <c r="AG55" s="34" t="e">
        <f t="shared" si="22"/>
        <v>#REF!</v>
      </c>
      <c r="AH55" s="34" t="e">
        <f t="shared" si="22"/>
        <v>#REF!</v>
      </c>
      <c r="AI55" s="34" t="e">
        <f t="shared" si="22"/>
        <v>#REF!</v>
      </c>
      <c r="AJ55" s="34" t="e">
        <f t="shared" si="22"/>
        <v>#REF!</v>
      </c>
      <c r="AK55" s="34" t="e">
        <f t="shared" si="22"/>
        <v>#REF!</v>
      </c>
      <c r="AL55" s="34" t="e">
        <f t="shared" si="22"/>
        <v>#REF!</v>
      </c>
      <c r="AM55" s="34"/>
      <c r="AN55" s="34"/>
      <c r="AO55" s="34"/>
      <c r="AP55" s="34"/>
      <c r="AQ55" s="34"/>
      <c r="AR55" s="34"/>
      <c r="AS55" s="34"/>
      <c r="AT55" s="34"/>
      <c r="AU55" s="34"/>
      <c r="AV55" s="34"/>
      <c r="AW55" s="34"/>
      <c r="AX55" s="34"/>
      <c r="AY55" s="34"/>
      <c r="AZ55" s="34"/>
      <c r="BA55" s="34"/>
      <c r="BB55" s="34" t="e">
        <f>BB16-(BB16*0.2)</f>
        <v>#REF!</v>
      </c>
      <c r="BC55" s="34"/>
      <c r="BD55" s="34"/>
      <c r="BE55" s="34"/>
      <c r="BF55" s="34"/>
      <c r="BG55" s="34"/>
      <c r="BH55" s="34"/>
      <c r="BI55" s="34"/>
      <c r="BJ55" s="34"/>
      <c r="BK55" s="34"/>
      <c r="BL55" s="34" t="e">
        <f t="shared" si="23"/>
        <v>#REF!</v>
      </c>
      <c r="BM55" s="34" t="e">
        <f t="shared" si="23"/>
        <v>#REF!</v>
      </c>
      <c r="BN55" s="34" t="e">
        <f t="shared" si="23"/>
        <v>#REF!</v>
      </c>
      <c r="BO55" s="34" t="e">
        <f t="shared" si="24"/>
        <v>#REF!</v>
      </c>
      <c r="BP55" s="34" t="e">
        <f t="shared" si="24"/>
        <v>#REF!</v>
      </c>
      <c r="BQ55" s="34" t="e">
        <f t="shared" si="24"/>
        <v>#REF!</v>
      </c>
      <c r="BR55" s="32"/>
      <c r="BS55" s="32"/>
      <c r="BT55" s="32"/>
      <c r="BU55" s="32"/>
      <c r="BV55" s="32"/>
      <c r="BW55" s="32"/>
      <c r="BX55" s="32"/>
      <c r="BY55" s="32"/>
      <c r="BZ55" s="32"/>
      <c r="CA55" s="32"/>
      <c r="CB55" s="32"/>
      <c r="CC55" s="32"/>
    </row>
    <row r="56" spans="1:81" s="36" customFormat="1" ht="12" hidden="1" customHeight="1" x14ac:dyDescent="0.2">
      <c r="A56" s="34" t="s">
        <v>5</v>
      </c>
      <c r="B56" s="34"/>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2"/>
      <c r="BS56" s="32"/>
      <c r="BT56" s="32"/>
      <c r="BU56" s="32"/>
      <c r="BV56" s="32"/>
      <c r="BW56" s="32"/>
      <c r="BX56" s="32"/>
      <c r="BY56" s="32"/>
      <c r="BZ56" s="32"/>
      <c r="CA56" s="32"/>
      <c r="CB56" s="32"/>
      <c r="CC56" s="32"/>
    </row>
    <row r="57" spans="1:81" s="9" customFormat="1" ht="12" hidden="1" customHeight="1" x14ac:dyDescent="0.2">
      <c r="A57" s="8" t="s">
        <v>37</v>
      </c>
      <c r="B57" s="34"/>
      <c r="C57" s="34" t="e">
        <f>C18-(C18*0.2)</f>
        <v>#REF!</v>
      </c>
      <c r="D57" s="34"/>
      <c r="E57" s="34"/>
      <c r="F57" s="34" t="e">
        <f>F18-(F18*0.2)</f>
        <v>#REF!</v>
      </c>
      <c r="G57" s="34"/>
      <c r="H57" s="34" t="e">
        <f>H18-(H18*0.2)</f>
        <v>#REF!</v>
      </c>
      <c r="I57" s="34"/>
      <c r="J57" s="34" t="e">
        <f>J18-(J18*0.2)</f>
        <v>#REF!</v>
      </c>
      <c r="K57" s="34"/>
      <c r="L57" s="34"/>
      <c r="M57" s="34"/>
      <c r="N57" s="34"/>
      <c r="O57" s="34"/>
      <c r="P57" s="34" t="e">
        <f>P18-(P18*0.2)</f>
        <v>#REF!</v>
      </c>
      <c r="Q57" s="34"/>
      <c r="R57" s="34"/>
      <c r="S57" s="34" t="e">
        <f t="shared" ref="S57:U58" si="25">S18-(S18*0.2)</f>
        <v>#REF!</v>
      </c>
      <c r="T57" s="34" t="e">
        <f t="shared" si="25"/>
        <v>#REF!</v>
      </c>
      <c r="U57" s="34" t="e">
        <f t="shared" si="25"/>
        <v>#REF!</v>
      </c>
      <c r="V57" s="34"/>
      <c r="W57" s="34"/>
      <c r="X57" s="34"/>
      <c r="Y57" s="34" t="e">
        <f t="shared" ref="Y57:AB58" si="26">Y18-(Y18*0.2)</f>
        <v>#REF!</v>
      </c>
      <c r="Z57" s="34" t="e">
        <f t="shared" si="26"/>
        <v>#REF!</v>
      </c>
      <c r="AA57" s="34" t="e">
        <f t="shared" si="26"/>
        <v>#REF!</v>
      </c>
      <c r="AB57" s="34" t="e">
        <f t="shared" si="26"/>
        <v>#REF!</v>
      </c>
      <c r="AC57" s="34"/>
      <c r="AD57" s="34" t="e">
        <f>AD18-(AD18*0.2)</f>
        <v>#REF!</v>
      </c>
      <c r="AE57" s="34"/>
      <c r="AF57" s="34"/>
      <c r="AG57" s="34" t="e">
        <f t="shared" ref="AG57:AL58" si="27">AG18-(AG18*0.2)</f>
        <v>#REF!</v>
      </c>
      <c r="AH57" s="34" t="e">
        <f t="shared" si="27"/>
        <v>#REF!</v>
      </c>
      <c r="AI57" s="34" t="e">
        <f t="shared" si="27"/>
        <v>#REF!</v>
      </c>
      <c r="AJ57" s="34" t="e">
        <f t="shared" si="27"/>
        <v>#REF!</v>
      </c>
      <c r="AK57" s="34" t="e">
        <f t="shared" si="27"/>
        <v>#REF!</v>
      </c>
      <c r="AL57" s="34" t="e">
        <f t="shared" si="27"/>
        <v>#REF!</v>
      </c>
      <c r="AM57" s="34"/>
      <c r="AN57" s="34"/>
      <c r="AO57" s="34"/>
      <c r="AP57" s="34"/>
      <c r="AQ57" s="34"/>
      <c r="AR57" s="34"/>
      <c r="AS57" s="34"/>
      <c r="AT57" s="34"/>
      <c r="AU57" s="34"/>
      <c r="AV57" s="34"/>
      <c r="AW57" s="34"/>
      <c r="AX57" s="34"/>
      <c r="AY57" s="34"/>
      <c r="AZ57" s="34"/>
      <c r="BA57" s="34"/>
      <c r="BB57" s="34" t="e">
        <f>BB18-(BB18*0.2)</f>
        <v>#REF!</v>
      </c>
      <c r="BC57" s="34"/>
      <c r="BD57" s="34"/>
      <c r="BE57" s="34"/>
      <c r="BF57" s="34"/>
      <c r="BG57" s="34"/>
      <c r="BH57" s="34"/>
      <c r="BI57" s="34"/>
      <c r="BJ57" s="34"/>
      <c r="BK57" s="34"/>
      <c r="BL57" s="34" t="e">
        <f t="shared" ref="BL57:BN58" si="28">BL18-(BL18*0.2)</f>
        <v>#REF!</v>
      </c>
      <c r="BM57" s="34" t="e">
        <f t="shared" si="28"/>
        <v>#REF!</v>
      </c>
      <c r="BN57" s="34" t="e">
        <f t="shared" si="28"/>
        <v>#REF!</v>
      </c>
      <c r="BO57" s="34" t="e">
        <f t="shared" ref="BO57:BQ58" si="29">BO18-(BO18*0.2)</f>
        <v>#REF!</v>
      </c>
      <c r="BP57" s="34" t="e">
        <f t="shared" si="29"/>
        <v>#REF!</v>
      </c>
      <c r="BQ57" s="34" t="e">
        <f t="shared" si="29"/>
        <v>#REF!</v>
      </c>
      <c r="BR57" s="32"/>
      <c r="BS57" s="32"/>
      <c r="BT57" s="32"/>
      <c r="BU57" s="32"/>
      <c r="BV57" s="32"/>
      <c r="BW57" s="32"/>
      <c r="BX57" s="32"/>
      <c r="BY57" s="32"/>
      <c r="BZ57" s="32"/>
      <c r="CA57" s="32"/>
      <c r="CB57" s="32"/>
      <c r="CC57" s="32"/>
    </row>
    <row r="58" spans="1:81" s="9" customFormat="1" ht="12" hidden="1" customHeight="1" x14ac:dyDescent="0.2">
      <c r="A58" s="8">
        <v>2</v>
      </c>
      <c r="B58" s="34"/>
      <c r="C58" s="34" t="e">
        <f>C19-(C19*0.2)</f>
        <v>#REF!</v>
      </c>
      <c r="D58" s="34"/>
      <c r="E58" s="34"/>
      <c r="F58" s="34" t="e">
        <f>F19-(F19*0.2)</f>
        <v>#REF!</v>
      </c>
      <c r="G58" s="34"/>
      <c r="H58" s="34" t="e">
        <f>H19-(H19*0.2)</f>
        <v>#REF!</v>
      </c>
      <c r="I58" s="34"/>
      <c r="J58" s="34" t="e">
        <f>J19-(J19*0.2)</f>
        <v>#REF!</v>
      </c>
      <c r="K58" s="34"/>
      <c r="L58" s="34"/>
      <c r="M58" s="34"/>
      <c r="N58" s="34"/>
      <c r="O58" s="34"/>
      <c r="P58" s="34" t="e">
        <f>P19-(P19*0.2)</f>
        <v>#REF!</v>
      </c>
      <c r="Q58" s="34"/>
      <c r="R58" s="34"/>
      <c r="S58" s="34" t="e">
        <f t="shared" si="25"/>
        <v>#REF!</v>
      </c>
      <c r="T58" s="34" t="e">
        <f t="shared" si="25"/>
        <v>#REF!</v>
      </c>
      <c r="U58" s="34" t="e">
        <f t="shared" si="25"/>
        <v>#REF!</v>
      </c>
      <c r="V58" s="34"/>
      <c r="W58" s="34"/>
      <c r="X58" s="34"/>
      <c r="Y58" s="34" t="e">
        <f t="shared" si="26"/>
        <v>#REF!</v>
      </c>
      <c r="Z58" s="34" t="e">
        <f t="shared" si="26"/>
        <v>#REF!</v>
      </c>
      <c r="AA58" s="34" t="e">
        <f t="shared" si="26"/>
        <v>#REF!</v>
      </c>
      <c r="AB58" s="34" t="e">
        <f t="shared" si="26"/>
        <v>#REF!</v>
      </c>
      <c r="AC58" s="34"/>
      <c r="AD58" s="34" t="e">
        <f>AD19-(AD19*0.2)</f>
        <v>#REF!</v>
      </c>
      <c r="AE58" s="34"/>
      <c r="AF58" s="34"/>
      <c r="AG58" s="34" t="e">
        <f t="shared" si="27"/>
        <v>#REF!</v>
      </c>
      <c r="AH58" s="34" t="e">
        <f t="shared" si="27"/>
        <v>#REF!</v>
      </c>
      <c r="AI58" s="34" t="e">
        <f t="shared" si="27"/>
        <v>#REF!</v>
      </c>
      <c r="AJ58" s="34" t="e">
        <f t="shared" si="27"/>
        <v>#REF!</v>
      </c>
      <c r="AK58" s="34" t="e">
        <f t="shared" si="27"/>
        <v>#REF!</v>
      </c>
      <c r="AL58" s="34" t="e">
        <f t="shared" si="27"/>
        <v>#REF!</v>
      </c>
      <c r="AM58" s="34"/>
      <c r="AN58" s="34"/>
      <c r="AO58" s="34"/>
      <c r="AP58" s="34"/>
      <c r="AQ58" s="34"/>
      <c r="AR58" s="34"/>
      <c r="AS58" s="34"/>
      <c r="AT58" s="34"/>
      <c r="AU58" s="34"/>
      <c r="AV58" s="34"/>
      <c r="AW58" s="34"/>
      <c r="AX58" s="34"/>
      <c r="AY58" s="34"/>
      <c r="AZ58" s="34"/>
      <c r="BA58" s="34"/>
      <c r="BB58" s="34" t="e">
        <f>BB19-(BB19*0.2)</f>
        <v>#REF!</v>
      </c>
      <c r="BC58" s="34"/>
      <c r="BD58" s="34"/>
      <c r="BE58" s="34"/>
      <c r="BF58" s="34"/>
      <c r="BG58" s="34"/>
      <c r="BH58" s="34"/>
      <c r="BI58" s="34"/>
      <c r="BJ58" s="34"/>
      <c r="BK58" s="34"/>
      <c r="BL58" s="34" t="e">
        <f t="shared" si="28"/>
        <v>#REF!</v>
      </c>
      <c r="BM58" s="34" t="e">
        <f t="shared" si="28"/>
        <v>#REF!</v>
      </c>
      <c r="BN58" s="34" t="e">
        <f t="shared" si="28"/>
        <v>#REF!</v>
      </c>
      <c r="BO58" s="34" t="e">
        <f t="shared" si="29"/>
        <v>#REF!</v>
      </c>
      <c r="BP58" s="34" t="e">
        <f t="shared" si="29"/>
        <v>#REF!</v>
      </c>
      <c r="BQ58" s="34" t="e">
        <f t="shared" si="29"/>
        <v>#REF!</v>
      </c>
      <c r="BR58" s="32"/>
      <c r="BS58" s="32"/>
      <c r="BT58" s="32"/>
      <c r="BU58" s="32"/>
      <c r="BV58" s="32"/>
      <c r="BW58" s="32"/>
      <c r="BX58" s="32"/>
      <c r="BY58" s="32"/>
      <c r="BZ58" s="32"/>
      <c r="CA58" s="32"/>
      <c r="CB58" s="32"/>
      <c r="CC58" s="32"/>
    </row>
    <row r="59" spans="1:81" s="36" customFormat="1" ht="12" hidden="1" customHeight="1" x14ac:dyDescent="0.2">
      <c r="A59" s="34" t="s">
        <v>6</v>
      </c>
      <c r="B59" s="34"/>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2"/>
      <c r="BS59" s="32"/>
      <c r="BT59" s="32"/>
      <c r="BU59" s="32"/>
      <c r="BV59" s="32"/>
      <c r="BW59" s="32"/>
      <c r="BX59" s="32"/>
      <c r="BY59" s="32"/>
      <c r="BZ59" s="32"/>
      <c r="CA59" s="32"/>
      <c r="CB59" s="32"/>
      <c r="CC59" s="32"/>
    </row>
    <row r="60" spans="1:81" s="9" customFormat="1" ht="12" hidden="1" customHeight="1" x14ac:dyDescent="0.2">
      <c r="A60" s="8" t="s">
        <v>14</v>
      </c>
      <c r="B60" s="34"/>
      <c r="C60" s="34" t="e">
        <f>C21-(C21*0.2)</f>
        <v>#REF!</v>
      </c>
      <c r="D60" s="34"/>
      <c r="E60" s="34"/>
      <c r="F60" s="34" t="e">
        <f>F21-(F21*0.2)</f>
        <v>#REF!</v>
      </c>
      <c r="G60" s="34"/>
      <c r="H60" s="34" t="e">
        <f>H21-(H21*0.2)</f>
        <v>#REF!</v>
      </c>
      <c r="I60" s="34"/>
      <c r="J60" s="34" t="e">
        <f>J21-(J21*0.2)</f>
        <v>#REF!</v>
      </c>
      <c r="K60" s="34"/>
      <c r="L60" s="34"/>
      <c r="M60" s="34"/>
      <c r="N60" s="34"/>
      <c r="O60" s="34"/>
      <c r="P60" s="34" t="e">
        <f>P21-(P21*0.2)</f>
        <v>#REF!</v>
      </c>
      <c r="Q60" s="34"/>
      <c r="R60" s="34"/>
      <c r="S60" s="34" t="e">
        <f>S21-(S21*0.2)</f>
        <v>#REF!</v>
      </c>
      <c r="T60" s="34" t="e">
        <f>T21-(T21*0.2)</f>
        <v>#REF!</v>
      </c>
      <c r="U60" s="34" t="e">
        <f>U21-(U21*0.2)</f>
        <v>#REF!</v>
      </c>
      <c r="V60" s="34"/>
      <c r="W60" s="34"/>
      <c r="X60" s="34"/>
      <c r="Y60" s="34" t="e">
        <f>Y21-(Y21*0.2)</f>
        <v>#REF!</v>
      </c>
      <c r="Z60" s="34" t="e">
        <f>Z21-(Z21*0.2)</f>
        <v>#REF!</v>
      </c>
      <c r="AA60" s="34" t="e">
        <f>AA21-(AA21*0.2)</f>
        <v>#REF!</v>
      </c>
      <c r="AB60" s="34" t="e">
        <f>AB21-(AB21*0.2)</f>
        <v>#REF!</v>
      </c>
      <c r="AC60" s="34"/>
      <c r="AD60" s="34" t="e">
        <f>AD21-(AD21*0.2)</f>
        <v>#REF!</v>
      </c>
      <c r="AE60" s="34"/>
      <c r="AF60" s="34"/>
      <c r="AG60" s="34" t="e">
        <f t="shared" ref="AG60:AL60" si="30">AG21-(AG21*0.2)</f>
        <v>#REF!</v>
      </c>
      <c r="AH60" s="34" t="e">
        <f t="shared" si="30"/>
        <v>#REF!</v>
      </c>
      <c r="AI60" s="34" t="e">
        <f t="shared" si="30"/>
        <v>#REF!</v>
      </c>
      <c r="AJ60" s="34" t="e">
        <f t="shared" si="30"/>
        <v>#REF!</v>
      </c>
      <c r="AK60" s="34" t="e">
        <f t="shared" si="30"/>
        <v>#REF!</v>
      </c>
      <c r="AL60" s="34" t="e">
        <f t="shared" si="30"/>
        <v>#REF!</v>
      </c>
      <c r="AM60" s="34"/>
      <c r="AN60" s="34"/>
      <c r="AO60" s="34"/>
      <c r="AP60" s="34"/>
      <c r="AQ60" s="34"/>
      <c r="AR60" s="34"/>
      <c r="AS60" s="34"/>
      <c r="AT60" s="34"/>
      <c r="AU60" s="34"/>
      <c r="AV60" s="34"/>
      <c r="AW60" s="34"/>
      <c r="AX60" s="34"/>
      <c r="AY60" s="34"/>
      <c r="AZ60" s="34"/>
      <c r="BA60" s="34"/>
      <c r="BB60" s="34" t="e">
        <f>BB21-(BB21*0.2)</f>
        <v>#REF!</v>
      </c>
      <c r="BC60" s="34"/>
      <c r="BD60" s="34"/>
      <c r="BE60" s="34"/>
      <c r="BF60" s="34"/>
      <c r="BG60" s="34"/>
      <c r="BH60" s="34"/>
      <c r="BI60" s="34"/>
      <c r="BJ60" s="34"/>
      <c r="BK60" s="34"/>
      <c r="BL60" s="34" t="e">
        <f t="shared" ref="BL60:BQ60" si="31">BL21-(BL21*0.2)</f>
        <v>#REF!</v>
      </c>
      <c r="BM60" s="34" t="e">
        <f t="shared" si="31"/>
        <v>#REF!</v>
      </c>
      <c r="BN60" s="34" t="e">
        <f t="shared" si="31"/>
        <v>#REF!</v>
      </c>
      <c r="BO60" s="34" t="e">
        <f t="shared" si="31"/>
        <v>#REF!</v>
      </c>
      <c r="BP60" s="34" t="e">
        <f t="shared" si="31"/>
        <v>#REF!</v>
      </c>
      <c r="BQ60" s="34" t="e">
        <f t="shared" si="31"/>
        <v>#REF!</v>
      </c>
      <c r="BR60" s="32"/>
      <c r="BS60" s="32"/>
      <c r="BT60" s="32"/>
      <c r="BU60" s="32"/>
      <c r="BV60" s="32"/>
      <c r="BW60" s="32"/>
      <c r="BX60" s="32"/>
      <c r="BY60" s="32"/>
      <c r="BZ60" s="32"/>
      <c r="CA60" s="32"/>
      <c r="CB60" s="32"/>
      <c r="CC60" s="32"/>
    </row>
    <row r="61" spans="1:81" s="36" customFormat="1" ht="12" hidden="1" customHeight="1" x14ac:dyDescent="0.2">
      <c r="A61" s="34" t="s">
        <v>7</v>
      </c>
      <c r="B61" s="34"/>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2"/>
      <c r="BS61" s="32"/>
      <c r="BT61" s="32"/>
      <c r="BU61" s="32"/>
      <c r="BV61" s="32"/>
      <c r="BW61" s="32"/>
      <c r="BX61" s="32"/>
      <c r="BY61" s="32"/>
      <c r="BZ61" s="32"/>
      <c r="CA61" s="32"/>
      <c r="CB61" s="32"/>
      <c r="CC61" s="32"/>
    </row>
    <row r="62" spans="1:81" s="9" customFormat="1" ht="12" hidden="1" customHeight="1" x14ac:dyDescent="0.2">
      <c r="A62" s="8" t="s">
        <v>14</v>
      </c>
      <c r="B62" s="34"/>
      <c r="C62" s="34" t="e">
        <f>C23-(C23*0.2)</f>
        <v>#REF!</v>
      </c>
      <c r="D62" s="34"/>
      <c r="E62" s="34"/>
      <c r="F62" s="34" t="e">
        <f>F23-(F23*0.2)</f>
        <v>#REF!</v>
      </c>
      <c r="G62" s="34"/>
      <c r="H62" s="34" t="e">
        <f>H23-(H23*0.2)</f>
        <v>#REF!</v>
      </c>
      <c r="I62" s="34"/>
      <c r="J62" s="34" t="e">
        <f>J23-(J23*0.2)</f>
        <v>#REF!</v>
      </c>
      <c r="K62" s="34"/>
      <c r="L62" s="34"/>
      <c r="M62" s="34"/>
      <c r="N62" s="34"/>
      <c r="O62" s="34"/>
      <c r="P62" s="34" t="e">
        <f>P23-(P23*0.2)</f>
        <v>#REF!</v>
      </c>
      <c r="Q62" s="34"/>
      <c r="R62" s="34"/>
      <c r="S62" s="34" t="e">
        <f>S23-(S23*0.2)</f>
        <v>#REF!</v>
      </c>
      <c r="T62" s="34" t="e">
        <f>T23-(T23*0.2)</f>
        <v>#REF!</v>
      </c>
      <c r="U62" s="34" t="e">
        <f>U23-(U23*0.2)</f>
        <v>#REF!</v>
      </c>
      <c r="V62" s="34"/>
      <c r="W62" s="34"/>
      <c r="X62" s="34"/>
      <c r="Y62" s="34" t="e">
        <f>Y23-(Y23*0.2)</f>
        <v>#REF!</v>
      </c>
      <c r="Z62" s="34" t="e">
        <f>Z23-(Z23*0.2)</f>
        <v>#REF!</v>
      </c>
      <c r="AA62" s="34" t="e">
        <f>AA23-(AA23*0.2)</f>
        <v>#REF!</v>
      </c>
      <c r="AB62" s="34" t="e">
        <f>AB23-(AB23*0.2)</f>
        <v>#REF!</v>
      </c>
      <c r="AC62" s="34"/>
      <c r="AD62" s="34" t="e">
        <f>AD23-(AD23*0.2)</f>
        <v>#REF!</v>
      </c>
      <c r="AE62" s="34"/>
      <c r="AF62" s="34"/>
      <c r="AG62" s="34" t="e">
        <f t="shared" ref="AG62:AL62" si="32">AG23-(AG23*0.2)</f>
        <v>#REF!</v>
      </c>
      <c r="AH62" s="34" t="e">
        <f t="shared" si="32"/>
        <v>#REF!</v>
      </c>
      <c r="AI62" s="34" t="e">
        <f t="shared" si="32"/>
        <v>#REF!</v>
      </c>
      <c r="AJ62" s="34" t="e">
        <f t="shared" si="32"/>
        <v>#REF!</v>
      </c>
      <c r="AK62" s="34" t="e">
        <f t="shared" si="32"/>
        <v>#REF!</v>
      </c>
      <c r="AL62" s="34" t="e">
        <f t="shared" si="32"/>
        <v>#REF!</v>
      </c>
      <c r="AM62" s="34"/>
      <c r="AN62" s="34"/>
      <c r="AO62" s="34"/>
      <c r="AP62" s="34"/>
      <c r="AQ62" s="34"/>
      <c r="AR62" s="34"/>
      <c r="AS62" s="34"/>
      <c r="AT62" s="34"/>
      <c r="AU62" s="34"/>
      <c r="AV62" s="34"/>
      <c r="AW62" s="34"/>
      <c r="AX62" s="34"/>
      <c r="AY62" s="34"/>
      <c r="AZ62" s="34"/>
      <c r="BA62" s="34"/>
      <c r="BB62" s="34" t="e">
        <f>BB23-(BB23*0.2)</f>
        <v>#REF!</v>
      </c>
      <c r="BC62" s="34"/>
      <c r="BD62" s="34"/>
      <c r="BE62" s="34"/>
      <c r="BF62" s="34"/>
      <c r="BG62" s="34"/>
      <c r="BH62" s="34"/>
      <c r="BI62" s="34"/>
      <c r="BJ62" s="34"/>
      <c r="BK62" s="34"/>
      <c r="BL62" s="34" t="e">
        <f t="shared" ref="BL62:BQ62" si="33">BL23-(BL23*0.2)</f>
        <v>#REF!</v>
      </c>
      <c r="BM62" s="34" t="e">
        <f t="shared" si="33"/>
        <v>#REF!</v>
      </c>
      <c r="BN62" s="34" t="e">
        <f t="shared" si="33"/>
        <v>#REF!</v>
      </c>
      <c r="BO62" s="34" t="e">
        <f t="shared" si="33"/>
        <v>#REF!</v>
      </c>
      <c r="BP62" s="34" t="e">
        <f t="shared" si="33"/>
        <v>#REF!</v>
      </c>
      <c r="BQ62" s="34" t="e">
        <f t="shared" si="33"/>
        <v>#REF!</v>
      </c>
      <c r="BR62" s="32"/>
      <c r="BS62" s="32"/>
      <c r="BT62" s="32"/>
      <c r="BU62" s="32"/>
      <c r="BV62" s="32"/>
      <c r="BW62" s="32"/>
      <c r="BX62" s="32"/>
      <c r="BY62" s="32"/>
      <c r="BZ62" s="32"/>
      <c r="CA62" s="32"/>
      <c r="CB62" s="32"/>
      <c r="CC62" s="32"/>
    </row>
    <row r="63" spans="1:81" s="36" customFormat="1" ht="12" hidden="1" customHeight="1" x14ac:dyDescent="0.2">
      <c r="A63" s="34" t="s">
        <v>8</v>
      </c>
      <c r="B63" s="34"/>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2"/>
      <c r="BS63" s="32"/>
      <c r="BT63" s="32"/>
      <c r="BU63" s="32"/>
      <c r="BV63" s="32"/>
      <c r="BW63" s="32"/>
      <c r="BX63" s="32"/>
      <c r="BY63" s="32"/>
      <c r="BZ63" s="32"/>
      <c r="CA63" s="32"/>
      <c r="CB63" s="32"/>
      <c r="CC63" s="32"/>
    </row>
    <row r="64" spans="1:81" s="9" customFormat="1" ht="12" hidden="1" customHeight="1" x14ac:dyDescent="0.2">
      <c r="A64" s="8" t="s">
        <v>13</v>
      </c>
      <c r="B64" s="34"/>
      <c r="C64" s="34" t="e">
        <f>C25-(C25*0.2)</f>
        <v>#REF!</v>
      </c>
      <c r="D64" s="34"/>
      <c r="E64" s="34"/>
      <c r="F64" s="34" t="e">
        <f>F25-(F25*0.2)</f>
        <v>#REF!</v>
      </c>
      <c r="G64" s="34"/>
      <c r="H64" s="34" t="e">
        <f>H25-(H25*0.2)</f>
        <v>#REF!</v>
      </c>
      <c r="I64" s="34"/>
      <c r="J64" s="34" t="e">
        <f>J25-(J25*0.2)</f>
        <v>#REF!</v>
      </c>
      <c r="K64" s="34"/>
      <c r="L64" s="34"/>
      <c r="M64" s="34"/>
      <c r="N64" s="34"/>
      <c r="O64" s="34"/>
      <c r="P64" s="34" t="e">
        <f>P25-(P25*0.2)</f>
        <v>#REF!</v>
      </c>
      <c r="Q64" s="34"/>
      <c r="R64" s="34"/>
      <c r="S64" s="34" t="e">
        <f>S25-(S25*0.2)</f>
        <v>#REF!</v>
      </c>
      <c r="T64" s="34" t="e">
        <f>T25-(T25*0.2)</f>
        <v>#REF!</v>
      </c>
      <c r="U64" s="34" t="e">
        <f>U25-(U25*0.2)</f>
        <v>#REF!</v>
      </c>
      <c r="V64" s="34"/>
      <c r="W64" s="34"/>
      <c r="X64" s="34"/>
      <c r="Y64" s="34" t="e">
        <f>Y25-(Y25*0.2)</f>
        <v>#REF!</v>
      </c>
      <c r="Z64" s="34" t="e">
        <f>Z25-(Z25*0.2)</f>
        <v>#REF!</v>
      </c>
      <c r="AA64" s="34" t="e">
        <f>AA25-(AA25*0.2)</f>
        <v>#REF!</v>
      </c>
      <c r="AB64" s="34" t="e">
        <f>AB25-(AB25*0.2)</f>
        <v>#REF!</v>
      </c>
      <c r="AC64" s="34"/>
      <c r="AD64" s="34" t="e">
        <f>AD25-(AD25*0.2)</f>
        <v>#REF!</v>
      </c>
      <c r="AE64" s="34"/>
      <c r="AF64" s="34"/>
      <c r="AG64" s="34" t="e">
        <f t="shared" ref="AG64:AL64" si="34">AG25-(AG25*0.2)</f>
        <v>#REF!</v>
      </c>
      <c r="AH64" s="34" t="e">
        <f t="shared" si="34"/>
        <v>#REF!</v>
      </c>
      <c r="AI64" s="34" t="e">
        <f t="shared" si="34"/>
        <v>#REF!</v>
      </c>
      <c r="AJ64" s="34" t="e">
        <f t="shared" si="34"/>
        <v>#REF!</v>
      </c>
      <c r="AK64" s="34" t="e">
        <f t="shared" si="34"/>
        <v>#REF!</v>
      </c>
      <c r="AL64" s="34" t="e">
        <f t="shared" si="34"/>
        <v>#REF!</v>
      </c>
      <c r="AM64" s="34"/>
      <c r="AN64" s="34"/>
      <c r="AO64" s="34"/>
      <c r="AP64" s="34"/>
      <c r="AQ64" s="34"/>
      <c r="AR64" s="34"/>
      <c r="AS64" s="34"/>
      <c r="AT64" s="34"/>
      <c r="AU64" s="34"/>
      <c r="AV64" s="34"/>
      <c r="AW64" s="34"/>
      <c r="AX64" s="34"/>
      <c r="AY64" s="34"/>
      <c r="AZ64" s="34"/>
      <c r="BA64" s="34"/>
      <c r="BB64" s="34" t="e">
        <f>BB25-(BB25*0.2)</f>
        <v>#REF!</v>
      </c>
      <c r="BC64" s="34"/>
      <c r="BD64" s="34"/>
      <c r="BE64" s="34"/>
      <c r="BF64" s="34"/>
      <c r="BG64" s="34"/>
      <c r="BH64" s="34"/>
      <c r="BI64" s="34"/>
      <c r="BJ64" s="34"/>
      <c r="BK64" s="34"/>
      <c r="BL64" s="34" t="e">
        <f t="shared" ref="BL64:BQ64" si="35">BL25-(BL25*0.2)</f>
        <v>#REF!</v>
      </c>
      <c r="BM64" s="34" t="e">
        <f t="shared" si="35"/>
        <v>#REF!</v>
      </c>
      <c r="BN64" s="34" t="e">
        <f t="shared" si="35"/>
        <v>#REF!</v>
      </c>
      <c r="BO64" s="34" t="e">
        <f t="shared" si="35"/>
        <v>#REF!</v>
      </c>
      <c r="BP64" s="34" t="e">
        <f t="shared" si="35"/>
        <v>#REF!</v>
      </c>
      <c r="BQ64" s="34" t="e">
        <f t="shared" si="35"/>
        <v>#REF!</v>
      </c>
      <c r="BR64" s="32"/>
      <c r="BS64" s="32"/>
      <c r="BT64" s="32"/>
      <c r="BU64" s="32"/>
      <c r="BV64" s="32"/>
      <c r="BW64" s="32"/>
      <c r="BX64" s="32"/>
      <c r="BY64" s="32"/>
      <c r="BZ64" s="32"/>
      <c r="CA64" s="32"/>
      <c r="CB64" s="32"/>
      <c r="CC64" s="32"/>
    </row>
    <row r="65" spans="1:81" s="36" customFormat="1" ht="12" hidden="1" customHeight="1" x14ac:dyDescent="0.2">
      <c r="A65" s="34" t="s">
        <v>9</v>
      </c>
      <c r="B65" s="34"/>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c r="BO65" s="34"/>
      <c r="BP65" s="34"/>
      <c r="BQ65" s="34"/>
      <c r="BR65" s="32"/>
      <c r="BS65" s="32"/>
      <c r="BT65" s="32"/>
      <c r="BU65" s="32"/>
      <c r="BV65" s="32"/>
      <c r="BW65" s="32"/>
      <c r="BX65" s="32"/>
      <c r="BY65" s="32"/>
      <c r="BZ65" s="32"/>
      <c r="CA65" s="32"/>
      <c r="CB65" s="32"/>
      <c r="CC65" s="32"/>
    </row>
    <row r="66" spans="1:81" s="9" customFormat="1" ht="12" hidden="1" customHeight="1" x14ac:dyDescent="0.2">
      <c r="A66" s="8" t="s">
        <v>15</v>
      </c>
      <c r="B66" s="34"/>
      <c r="C66" s="34" t="e">
        <f>C27-(C27*0.2)</f>
        <v>#REF!</v>
      </c>
      <c r="D66" s="34"/>
      <c r="E66" s="34"/>
      <c r="F66" s="34" t="e">
        <f>F27-(F27*0.2)</f>
        <v>#REF!</v>
      </c>
      <c r="G66" s="34"/>
      <c r="H66" s="34" t="e">
        <f>H27-(H27*0.2)</f>
        <v>#REF!</v>
      </c>
      <c r="I66" s="34"/>
      <c r="J66" s="34" t="e">
        <f>J27-(J27*0.2)</f>
        <v>#REF!</v>
      </c>
      <c r="K66" s="34"/>
      <c r="L66" s="34"/>
      <c r="M66" s="34"/>
      <c r="N66" s="34"/>
      <c r="O66" s="34"/>
      <c r="P66" s="34" t="e">
        <f>P27-(P27*0.2)</f>
        <v>#REF!</v>
      </c>
      <c r="Q66" s="34"/>
      <c r="R66" s="34"/>
      <c r="S66" s="34" t="e">
        <f>S27-(S27*0.2)</f>
        <v>#REF!</v>
      </c>
      <c r="T66" s="34" t="e">
        <f>T27-(T27*0.2)</f>
        <v>#REF!</v>
      </c>
      <c r="U66" s="34" t="e">
        <f>U27-(U27*0.2)</f>
        <v>#REF!</v>
      </c>
      <c r="V66" s="34"/>
      <c r="W66" s="34"/>
      <c r="X66" s="34"/>
      <c r="Y66" s="34" t="e">
        <f>Y27-(Y27*0.2)</f>
        <v>#REF!</v>
      </c>
      <c r="Z66" s="34" t="e">
        <f>Z27-(Z27*0.2)</f>
        <v>#REF!</v>
      </c>
      <c r="AA66" s="34" t="e">
        <f>AA27-(AA27*0.2)</f>
        <v>#REF!</v>
      </c>
      <c r="AB66" s="34" t="e">
        <f>AB27-(AB27*0.2)</f>
        <v>#REF!</v>
      </c>
      <c r="AC66" s="34"/>
      <c r="AD66" s="34" t="e">
        <f>AD27-(AD27*0.2)</f>
        <v>#REF!</v>
      </c>
      <c r="AE66" s="34"/>
      <c r="AF66" s="34"/>
      <c r="AG66" s="34" t="e">
        <f t="shared" ref="AG66:AL66" si="36">AG27-(AG27*0.2)</f>
        <v>#REF!</v>
      </c>
      <c r="AH66" s="34" t="e">
        <f t="shared" si="36"/>
        <v>#REF!</v>
      </c>
      <c r="AI66" s="34" t="e">
        <f t="shared" si="36"/>
        <v>#REF!</v>
      </c>
      <c r="AJ66" s="34" t="e">
        <f t="shared" si="36"/>
        <v>#REF!</v>
      </c>
      <c r="AK66" s="34" t="e">
        <f t="shared" si="36"/>
        <v>#REF!</v>
      </c>
      <c r="AL66" s="34" t="e">
        <f t="shared" si="36"/>
        <v>#REF!</v>
      </c>
      <c r="AM66" s="34"/>
      <c r="AN66" s="34"/>
      <c r="AO66" s="34"/>
      <c r="AP66" s="34"/>
      <c r="AQ66" s="34"/>
      <c r="AR66" s="34"/>
      <c r="AS66" s="34"/>
      <c r="AT66" s="34"/>
      <c r="AU66" s="34"/>
      <c r="AV66" s="34"/>
      <c r="AW66" s="34"/>
      <c r="AX66" s="34"/>
      <c r="AY66" s="34"/>
      <c r="AZ66" s="34"/>
      <c r="BA66" s="34"/>
      <c r="BB66" s="34" t="e">
        <f>BB27-(BB27*0.2)</f>
        <v>#REF!</v>
      </c>
      <c r="BC66" s="34"/>
      <c r="BD66" s="34"/>
      <c r="BE66" s="34"/>
      <c r="BF66" s="34"/>
      <c r="BG66" s="34"/>
      <c r="BH66" s="34"/>
      <c r="BI66" s="34"/>
      <c r="BJ66" s="34"/>
      <c r="BK66" s="34"/>
      <c r="BL66" s="34" t="e">
        <f t="shared" ref="BL66:BQ66" si="37">BL27-(BL27*0.2)</f>
        <v>#REF!</v>
      </c>
      <c r="BM66" s="34" t="e">
        <f t="shared" si="37"/>
        <v>#REF!</v>
      </c>
      <c r="BN66" s="34" t="e">
        <f t="shared" si="37"/>
        <v>#REF!</v>
      </c>
      <c r="BO66" s="34" t="e">
        <f t="shared" si="37"/>
        <v>#REF!</v>
      </c>
      <c r="BP66" s="34" t="e">
        <f t="shared" si="37"/>
        <v>#REF!</v>
      </c>
      <c r="BQ66" s="34" t="e">
        <f t="shared" si="37"/>
        <v>#REF!</v>
      </c>
      <c r="BR66" s="32"/>
      <c r="BS66" s="32"/>
      <c r="BT66" s="32"/>
      <c r="BU66" s="32"/>
      <c r="BV66" s="32"/>
      <c r="BW66" s="32"/>
      <c r="BX66" s="32"/>
      <c r="BY66" s="32"/>
      <c r="BZ66" s="32"/>
      <c r="CA66" s="32"/>
      <c r="CB66" s="32"/>
      <c r="CC66" s="32"/>
    </row>
    <row r="67" spans="1:81" s="36" customFormat="1" ht="12" hidden="1" customHeight="1" x14ac:dyDescent="0.2">
      <c r="A67" s="34" t="s">
        <v>11</v>
      </c>
      <c r="B67" s="34"/>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2"/>
      <c r="BS67" s="32"/>
      <c r="BT67" s="32"/>
      <c r="BU67" s="32"/>
      <c r="BV67" s="32"/>
      <c r="BW67" s="32"/>
      <c r="BX67" s="32"/>
      <c r="BY67" s="32"/>
      <c r="BZ67" s="32"/>
      <c r="CA67" s="32"/>
      <c r="CB67" s="32"/>
      <c r="CC67" s="32"/>
    </row>
    <row r="68" spans="1:81" s="9" customFormat="1" ht="12" hidden="1" customHeight="1" x14ac:dyDescent="0.2">
      <c r="A68" s="8" t="s">
        <v>37</v>
      </c>
      <c r="B68" s="34"/>
      <c r="C68" s="34">
        <f>C29-(C29*0.2)</f>
        <v>76000</v>
      </c>
      <c r="D68" s="34"/>
      <c r="E68" s="34"/>
      <c r="F68" s="34">
        <f>F29-(F29*0.2)</f>
        <v>76000</v>
      </c>
      <c r="G68" s="34"/>
      <c r="H68" s="34">
        <f>H29-(H29*0.2)</f>
        <v>76000</v>
      </c>
      <c r="I68" s="34"/>
      <c r="J68" s="34">
        <f>J29-(J29*0.2)</f>
        <v>76000</v>
      </c>
      <c r="K68" s="34"/>
      <c r="L68" s="34"/>
      <c r="M68" s="34"/>
      <c r="N68" s="34"/>
      <c r="O68" s="34"/>
      <c r="P68" s="34">
        <f>P29-(P29*0.2)</f>
        <v>76000</v>
      </c>
      <c r="Q68" s="34"/>
      <c r="R68" s="34"/>
      <c r="S68" s="34">
        <f t="shared" ref="S68:U69" si="38">S29-(S29*0.2)</f>
        <v>76000</v>
      </c>
      <c r="T68" s="34">
        <f t="shared" si="38"/>
        <v>76000</v>
      </c>
      <c r="U68" s="34">
        <f t="shared" si="38"/>
        <v>76000</v>
      </c>
      <c r="V68" s="34"/>
      <c r="W68" s="34"/>
      <c r="X68" s="34"/>
      <c r="Y68" s="34">
        <f t="shared" ref="Y68:AB69" si="39">Y29-(Y29*0.2)</f>
        <v>76000</v>
      </c>
      <c r="Z68" s="34">
        <f t="shared" si="39"/>
        <v>76000</v>
      </c>
      <c r="AA68" s="34">
        <f t="shared" si="39"/>
        <v>76000</v>
      </c>
      <c r="AB68" s="34">
        <f t="shared" si="39"/>
        <v>76000</v>
      </c>
      <c r="AC68" s="34"/>
      <c r="AD68" s="34">
        <f>AD29-(AD29*0.2)</f>
        <v>76000</v>
      </c>
      <c r="AE68" s="34"/>
      <c r="AF68" s="34"/>
      <c r="AG68" s="34">
        <f t="shared" ref="AG68:AL69" si="40">AG29-(AG29*0.2)</f>
        <v>76000</v>
      </c>
      <c r="AH68" s="34">
        <f t="shared" si="40"/>
        <v>76000</v>
      </c>
      <c r="AI68" s="34">
        <f t="shared" si="40"/>
        <v>76000</v>
      </c>
      <c r="AJ68" s="34">
        <f t="shared" si="40"/>
        <v>76000</v>
      </c>
      <c r="AK68" s="34">
        <f t="shared" si="40"/>
        <v>76000</v>
      </c>
      <c r="AL68" s="34">
        <f t="shared" si="40"/>
        <v>76000</v>
      </c>
      <c r="AM68" s="34"/>
      <c r="AN68" s="34"/>
      <c r="AO68" s="34"/>
      <c r="AP68" s="34"/>
      <c r="AQ68" s="34"/>
      <c r="AR68" s="34"/>
      <c r="AS68" s="34"/>
      <c r="AT68" s="34"/>
      <c r="AU68" s="34"/>
      <c r="AV68" s="34"/>
      <c r="AW68" s="34"/>
      <c r="AX68" s="34"/>
      <c r="AY68" s="34"/>
      <c r="AZ68" s="34"/>
      <c r="BA68" s="34"/>
      <c r="BB68" s="34">
        <f>BB29-(BB29*0.2)</f>
        <v>76000</v>
      </c>
      <c r="BC68" s="34"/>
      <c r="BD68" s="34"/>
      <c r="BE68" s="34"/>
      <c r="BF68" s="34"/>
      <c r="BG68" s="34"/>
      <c r="BH68" s="34"/>
      <c r="BI68" s="34"/>
      <c r="BJ68" s="34"/>
      <c r="BK68" s="34"/>
      <c r="BL68" s="34">
        <f t="shared" ref="BL68:BN69" si="41">BL29-(BL29*0.2)</f>
        <v>76000</v>
      </c>
      <c r="BM68" s="34">
        <f t="shared" si="41"/>
        <v>76000</v>
      </c>
      <c r="BN68" s="34">
        <f t="shared" si="41"/>
        <v>76000</v>
      </c>
      <c r="BO68" s="34">
        <f t="shared" ref="BO68:BQ69" si="42">BO29-(BO29*0.2)</f>
        <v>76000</v>
      </c>
      <c r="BP68" s="34">
        <f t="shared" si="42"/>
        <v>76000</v>
      </c>
      <c r="BQ68" s="34">
        <f t="shared" si="42"/>
        <v>76000</v>
      </c>
      <c r="BR68" s="32"/>
      <c r="BS68" s="32"/>
      <c r="BT68" s="32"/>
      <c r="BU68" s="32"/>
      <c r="BV68" s="32"/>
      <c r="BW68" s="32"/>
      <c r="BX68" s="32"/>
      <c r="BY68" s="32"/>
      <c r="BZ68" s="32"/>
      <c r="CA68" s="32"/>
      <c r="CB68" s="32"/>
      <c r="CC68" s="32"/>
    </row>
    <row r="69" spans="1:81" s="9" customFormat="1" ht="12" hidden="1" customHeight="1" x14ac:dyDescent="0.2">
      <c r="A69" s="8">
        <v>2</v>
      </c>
      <c r="B69" s="34"/>
      <c r="C69" s="34">
        <f>C30-(C30*0.2)</f>
        <v>76000</v>
      </c>
      <c r="D69" s="34"/>
      <c r="E69" s="34"/>
      <c r="F69" s="34">
        <f>F30-(F30*0.2)</f>
        <v>76000</v>
      </c>
      <c r="G69" s="34"/>
      <c r="H69" s="34">
        <f>H30-(H30*0.2)</f>
        <v>76000</v>
      </c>
      <c r="I69" s="34"/>
      <c r="J69" s="34">
        <f>J30-(J30*0.2)</f>
        <v>76000</v>
      </c>
      <c r="K69" s="34"/>
      <c r="L69" s="34"/>
      <c r="M69" s="34"/>
      <c r="N69" s="34"/>
      <c r="O69" s="34"/>
      <c r="P69" s="34">
        <f>P30-(P30*0.2)</f>
        <v>76000</v>
      </c>
      <c r="Q69" s="34"/>
      <c r="R69" s="34"/>
      <c r="S69" s="34">
        <f t="shared" si="38"/>
        <v>76000</v>
      </c>
      <c r="T69" s="34">
        <f t="shared" si="38"/>
        <v>76000</v>
      </c>
      <c r="U69" s="34">
        <f t="shared" si="38"/>
        <v>76000</v>
      </c>
      <c r="V69" s="34"/>
      <c r="W69" s="34"/>
      <c r="X69" s="34"/>
      <c r="Y69" s="34">
        <f t="shared" si="39"/>
        <v>76000</v>
      </c>
      <c r="Z69" s="34">
        <f t="shared" si="39"/>
        <v>76000</v>
      </c>
      <c r="AA69" s="34">
        <f t="shared" si="39"/>
        <v>76000</v>
      </c>
      <c r="AB69" s="34">
        <f t="shared" si="39"/>
        <v>76000</v>
      </c>
      <c r="AC69" s="34"/>
      <c r="AD69" s="34">
        <f>AD30-(AD30*0.2)</f>
        <v>76000</v>
      </c>
      <c r="AE69" s="34"/>
      <c r="AF69" s="34"/>
      <c r="AG69" s="34">
        <f t="shared" si="40"/>
        <v>76000</v>
      </c>
      <c r="AH69" s="34">
        <f t="shared" si="40"/>
        <v>76000</v>
      </c>
      <c r="AI69" s="34">
        <f t="shared" si="40"/>
        <v>76000</v>
      </c>
      <c r="AJ69" s="34">
        <f t="shared" si="40"/>
        <v>76000</v>
      </c>
      <c r="AK69" s="34">
        <f t="shared" si="40"/>
        <v>76000</v>
      </c>
      <c r="AL69" s="34">
        <f t="shared" si="40"/>
        <v>76000</v>
      </c>
      <c r="AM69" s="34"/>
      <c r="AN69" s="34"/>
      <c r="AO69" s="34"/>
      <c r="AP69" s="34"/>
      <c r="AQ69" s="34"/>
      <c r="AR69" s="34"/>
      <c r="AS69" s="34"/>
      <c r="AT69" s="34"/>
      <c r="AU69" s="34"/>
      <c r="AV69" s="34"/>
      <c r="AW69" s="34"/>
      <c r="AX69" s="34"/>
      <c r="AY69" s="34"/>
      <c r="AZ69" s="34"/>
      <c r="BA69" s="34"/>
      <c r="BB69" s="34">
        <f>BB30-(BB30*0.2)</f>
        <v>76000</v>
      </c>
      <c r="BC69" s="34"/>
      <c r="BD69" s="34"/>
      <c r="BE69" s="34"/>
      <c r="BF69" s="34"/>
      <c r="BG69" s="34"/>
      <c r="BH69" s="34"/>
      <c r="BI69" s="34"/>
      <c r="BJ69" s="34"/>
      <c r="BK69" s="34"/>
      <c r="BL69" s="34">
        <f t="shared" si="41"/>
        <v>76000</v>
      </c>
      <c r="BM69" s="34">
        <f t="shared" si="41"/>
        <v>76000</v>
      </c>
      <c r="BN69" s="34">
        <f t="shared" si="41"/>
        <v>76000</v>
      </c>
      <c r="BO69" s="34">
        <f t="shared" si="42"/>
        <v>76000</v>
      </c>
      <c r="BP69" s="34">
        <f t="shared" si="42"/>
        <v>76000</v>
      </c>
      <c r="BQ69" s="34">
        <f t="shared" si="42"/>
        <v>76000</v>
      </c>
      <c r="BR69" s="32"/>
      <c r="BS69" s="32"/>
      <c r="BT69" s="32"/>
      <c r="BU69" s="32"/>
      <c r="BV69" s="32"/>
      <c r="BW69" s="32"/>
      <c r="BX69" s="32"/>
      <c r="BY69" s="32"/>
      <c r="BZ69" s="32"/>
      <c r="CA69" s="32"/>
      <c r="CB69" s="32"/>
      <c r="CC69" s="32"/>
    </row>
    <row r="70" spans="1:81" s="36" customFormat="1" ht="12" hidden="1" customHeight="1" x14ac:dyDescent="0.2">
      <c r="A70" s="34" t="s">
        <v>10</v>
      </c>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34"/>
      <c r="BN70" s="34"/>
      <c r="BO70" s="34"/>
      <c r="BP70" s="34"/>
      <c r="BQ70" s="34"/>
      <c r="BR70" s="32"/>
      <c r="BS70" s="32"/>
      <c r="BT70" s="32"/>
      <c r="BU70" s="32"/>
      <c r="BV70" s="32"/>
      <c r="BW70" s="32"/>
      <c r="BX70" s="32"/>
      <c r="BY70" s="32"/>
      <c r="BZ70" s="32"/>
      <c r="CA70" s="32"/>
      <c r="CB70" s="32"/>
      <c r="CC70" s="32"/>
    </row>
    <row r="71" spans="1:81" s="9" customFormat="1" ht="12" hidden="1" customHeight="1" x14ac:dyDescent="0.2">
      <c r="A71" s="8" t="s">
        <v>13</v>
      </c>
      <c r="B71" s="34"/>
      <c r="C71" s="34">
        <f>C32-(C32*0.2)</f>
        <v>60000</v>
      </c>
      <c r="D71" s="34"/>
      <c r="E71" s="34"/>
      <c r="F71" s="34">
        <f>F32-(F32*0.2)</f>
        <v>60000</v>
      </c>
      <c r="G71" s="34"/>
      <c r="H71" s="34">
        <f>H32-(H32*0.2)</f>
        <v>60000</v>
      </c>
      <c r="I71" s="34"/>
      <c r="J71" s="34">
        <f>J32-(J32*0.2)</f>
        <v>60000</v>
      </c>
      <c r="K71" s="34"/>
      <c r="L71" s="34"/>
      <c r="M71" s="34"/>
      <c r="N71" s="34"/>
      <c r="O71" s="34"/>
      <c r="P71" s="34">
        <f>P32-(P32*0.2)</f>
        <v>60000</v>
      </c>
      <c r="Q71" s="34"/>
      <c r="R71" s="34"/>
      <c r="S71" s="34">
        <f>S32-(S32*0.2)</f>
        <v>60000</v>
      </c>
      <c r="T71" s="34">
        <f>T32-(T32*0.2)</f>
        <v>60000</v>
      </c>
      <c r="U71" s="34">
        <f>U32-(U32*0.2)</f>
        <v>60000</v>
      </c>
      <c r="V71" s="34"/>
      <c r="W71" s="34"/>
      <c r="X71" s="34"/>
      <c r="Y71" s="34">
        <f>Y32-(Y32*0.2)</f>
        <v>60000</v>
      </c>
      <c r="Z71" s="34">
        <f>Z32-(Z32*0.2)</f>
        <v>60000</v>
      </c>
      <c r="AA71" s="34">
        <f>AA32-(AA32*0.2)</f>
        <v>60000</v>
      </c>
      <c r="AB71" s="34">
        <f>AB32-(AB32*0.2)</f>
        <v>60000</v>
      </c>
      <c r="AC71" s="34"/>
      <c r="AD71" s="34">
        <f>AD32-(AD32*0.2)</f>
        <v>60000</v>
      </c>
      <c r="AE71" s="34"/>
      <c r="AF71" s="34"/>
      <c r="AG71" s="34">
        <f t="shared" ref="AG71:AL71" si="43">AG32-(AG32*0.2)</f>
        <v>60000</v>
      </c>
      <c r="AH71" s="34">
        <f t="shared" si="43"/>
        <v>60000</v>
      </c>
      <c r="AI71" s="34">
        <f t="shared" si="43"/>
        <v>60000</v>
      </c>
      <c r="AJ71" s="34">
        <f t="shared" si="43"/>
        <v>60000</v>
      </c>
      <c r="AK71" s="34">
        <f t="shared" si="43"/>
        <v>60000</v>
      </c>
      <c r="AL71" s="34">
        <f t="shared" si="43"/>
        <v>60000</v>
      </c>
      <c r="AM71" s="34"/>
      <c r="AN71" s="34"/>
      <c r="AO71" s="34"/>
      <c r="AP71" s="34"/>
      <c r="AQ71" s="34"/>
      <c r="AR71" s="34"/>
      <c r="AS71" s="34"/>
      <c r="AT71" s="34"/>
      <c r="AU71" s="34"/>
      <c r="AV71" s="34"/>
      <c r="AW71" s="34"/>
      <c r="AX71" s="34"/>
      <c r="AY71" s="34"/>
      <c r="AZ71" s="34"/>
      <c r="BA71" s="34"/>
      <c r="BB71" s="34">
        <f>BB32-(BB32*0.2)</f>
        <v>60000</v>
      </c>
      <c r="BC71" s="34"/>
      <c r="BD71" s="34"/>
      <c r="BE71" s="34"/>
      <c r="BF71" s="34"/>
      <c r="BG71" s="34"/>
      <c r="BH71" s="34"/>
      <c r="BI71" s="34"/>
      <c r="BJ71" s="34"/>
      <c r="BK71" s="34"/>
      <c r="BL71" s="34">
        <f t="shared" ref="BL71:BQ71" si="44">BL32-(BL32*0.2)</f>
        <v>60000</v>
      </c>
      <c r="BM71" s="34">
        <f t="shared" si="44"/>
        <v>60000</v>
      </c>
      <c r="BN71" s="34">
        <f t="shared" si="44"/>
        <v>60000</v>
      </c>
      <c r="BO71" s="34">
        <f t="shared" si="44"/>
        <v>60000</v>
      </c>
      <c r="BP71" s="34">
        <f t="shared" si="44"/>
        <v>60000</v>
      </c>
      <c r="BQ71" s="34">
        <f t="shared" si="44"/>
        <v>60000</v>
      </c>
      <c r="BR71" s="32"/>
      <c r="BS71" s="32"/>
      <c r="BT71" s="32"/>
      <c r="BU71" s="32"/>
      <c r="BV71" s="32"/>
      <c r="BW71" s="32"/>
      <c r="BX71" s="32"/>
      <c r="BY71" s="32"/>
      <c r="BZ71" s="32"/>
      <c r="CA71" s="32"/>
      <c r="CB71" s="32"/>
      <c r="CC71" s="32"/>
    </row>
    <row r="72" spans="1:81" s="9" customFormat="1" ht="12" hidden="1" customHeight="1" x14ac:dyDescent="0.2">
      <c r="A72" s="8"/>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4"/>
      <c r="BK72" s="34"/>
      <c r="BL72" s="34"/>
      <c r="BM72" s="34"/>
      <c r="BN72" s="34"/>
      <c r="BO72" s="34"/>
      <c r="BP72" s="34"/>
      <c r="BQ72" s="34"/>
      <c r="BR72" s="32"/>
      <c r="BS72" s="32"/>
      <c r="BT72" s="32"/>
      <c r="BU72" s="32"/>
      <c r="BV72" s="32"/>
      <c r="BW72" s="32"/>
      <c r="BX72" s="32"/>
      <c r="BY72" s="32"/>
      <c r="BZ72" s="32"/>
      <c r="CA72" s="32"/>
      <c r="CB72" s="32"/>
      <c r="CC72" s="32"/>
    </row>
    <row r="74" spans="1:81" s="6" customFormat="1" ht="12.75" customHeight="1" x14ac:dyDescent="0.2">
      <c r="A74" s="94" t="s">
        <v>74</v>
      </c>
    </row>
    <row r="75" spans="1:81" s="6" customFormat="1" ht="12.75" customHeight="1" x14ac:dyDescent="0.2">
      <c r="A75" s="68" t="s">
        <v>75</v>
      </c>
    </row>
    <row r="76" spans="1:81" s="6" customFormat="1" ht="12.75" customHeight="1" x14ac:dyDescent="0.2">
      <c r="A76" s="69" t="s">
        <v>76</v>
      </c>
    </row>
    <row r="77" spans="1:81" s="6" customFormat="1" ht="12.75" customHeight="1" x14ac:dyDescent="0.2">
      <c r="A77" s="69" t="s">
        <v>77</v>
      </c>
    </row>
    <row r="78" spans="1:81" s="6" customFormat="1" ht="12.75" customHeight="1" x14ac:dyDescent="0.2">
      <c r="A78" s="69" t="s">
        <v>78</v>
      </c>
    </row>
    <row r="79" spans="1:81" s="6" customFormat="1" ht="12.75" customHeight="1" x14ac:dyDescent="0.2">
      <c r="A79" s="69" t="s">
        <v>79</v>
      </c>
    </row>
    <row r="80" spans="1:81" s="6" customFormat="1" ht="12.75" customHeight="1" x14ac:dyDescent="0.2">
      <c r="A80" s="69" t="s">
        <v>80</v>
      </c>
    </row>
    <row r="81" spans="1:82" s="6" customFormat="1" ht="12.75" customHeight="1" x14ac:dyDescent="0.2"/>
    <row r="82" spans="1:82" s="6" customFormat="1" ht="12" x14ac:dyDescent="0.2">
      <c r="A82" s="11" t="s">
        <v>51</v>
      </c>
      <c r="B82" s="86"/>
      <c r="C82" s="87"/>
      <c r="D82" s="87"/>
      <c r="E82" s="87"/>
      <c r="F82" s="87"/>
      <c r="G82" s="87"/>
      <c r="H82" s="87"/>
      <c r="I82" s="87"/>
      <c r="J82" s="87"/>
      <c r="K82" s="87"/>
      <c r="L82" s="87"/>
      <c r="M82" s="87"/>
      <c r="N82" s="87"/>
      <c r="O82" s="87"/>
      <c r="P82" s="87"/>
      <c r="Q82" s="87"/>
      <c r="R82" s="87"/>
      <c r="S82" s="87"/>
      <c r="T82" s="87"/>
      <c r="U82" s="87"/>
      <c r="V82" s="87"/>
      <c r="W82" s="87"/>
      <c r="X82" s="87"/>
      <c r="Y82" s="87"/>
      <c r="Z82" s="87"/>
      <c r="AA82" s="87"/>
      <c r="AB82" s="87"/>
      <c r="AC82" s="87"/>
      <c r="AD82" s="87"/>
      <c r="AE82" s="87"/>
      <c r="AF82" s="87"/>
      <c r="AG82" s="87"/>
      <c r="AH82" s="87"/>
      <c r="AI82" s="87"/>
      <c r="AJ82" s="87"/>
      <c r="AK82" s="87"/>
      <c r="AL82" s="87"/>
      <c r="AM82" s="87"/>
      <c r="AN82" s="87"/>
      <c r="AO82" s="87"/>
      <c r="AP82" s="87"/>
      <c r="AQ82" s="87"/>
      <c r="AR82" s="87"/>
      <c r="AS82" s="87"/>
      <c r="AT82" s="87"/>
      <c r="AU82" s="87"/>
      <c r="AV82" s="87"/>
      <c r="AW82" s="87"/>
      <c r="AX82" s="87"/>
      <c r="AY82" s="87"/>
      <c r="AZ82" s="87"/>
      <c r="BA82" s="87"/>
      <c r="BB82" s="87"/>
      <c r="BC82" s="87"/>
      <c r="BD82" s="87"/>
      <c r="BE82" s="87"/>
      <c r="BF82" s="87"/>
      <c r="BG82" s="87"/>
      <c r="BH82" s="87"/>
      <c r="BI82" s="87"/>
      <c r="BJ82" s="87"/>
      <c r="BK82" s="87"/>
      <c r="BL82" s="87"/>
      <c r="BM82" s="87"/>
      <c r="BN82" s="87"/>
      <c r="BO82" s="87"/>
      <c r="BP82" s="87"/>
      <c r="BQ82" s="87"/>
      <c r="BR82" s="87"/>
      <c r="BS82" s="87"/>
      <c r="BT82" s="87"/>
      <c r="BU82" s="87"/>
      <c r="BV82" s="87"/>
      <c r="BW82" s="87"/>
      <c r="BX82" s="87"/>
    </row>
    <row r="83" spans="1:82" s="33" customFormat="1" ht="26.25" customHeight="1" x14ac:dyDescent="0.2">
      <c r="A83" s="64" t="s">
        <v>62</v>
      </c>
      <c r="B83" s="80" t="e">
        <f>B3</f>
        <v>#REF!</v>
      </c>
      <c r="C83" s="80" t="e">
        <f t="shared" ref="C83:AG83" si="45">C3</f>
        <v>#REF!</v>
      </c>
      <c r="D83" s="80" t="e">
        <f t="shared" si="45"/>
        <v>#REF!</v>
      </c>
      <c r="E83" s="80" t="e">
        <f t="shared" si="45"/>
        <v>#REF!</v>
      </c>
      <c r="F83" s="80" t="e">
        <f t="shared" si="45"/>
        <v>#REF!</v>
      </c>
      <c r="G83" s="80" t="e">
        <f t="shared" si="45"/>
        <v>#REF!</v>
      </c>
      <c r="H83" s="80" t="e">
        <f t="shared" si="45"/>
        <v>#REF!</v>
      </c>
      <c r="I83" s="80" t="e">
        <f t="shared" si="45"/>
        <v>#REF!</v>
      </c>
      <c r="J83" s="80" t="e">
        <f t="shared" si="45"/>
        <v>#REF!</v>
      </c>
      <c r="K83" s="80" t="e">
        <f t="shared" si="45"/>
        <v>#REF!</v>
      </c>
      <c r="L83" s="80" t="e">
        <f t="shared" si="45"/>
        <v>#REF!</v>
      </c>
      <c r="M83" s="80" t="e">
        <f t="shared" si="45"/>
        <v>#REF!</v>
      </c>
      <c r="N83" s="80" t="e">
        <f t="shared" si="45"/>
        <v>#REF!</v>
      </c>
      <c r="O83" s="80" t="e">
        <f t="shared" si="45"/>
        <v>#REF!</v>
      </c>
      <c r="P83" s="80" t="e">
        <f t="shared" si="45"/>
        <v>#REF!</v>
      </c>
      <c r="Q83" s="80" t="e">
        <f t="shared" si="45"/>
        <v>#REF!</v>
      </c>
      <c r="R83" s="80" t="e">
        <f t="shared" si="45"/>
        <v>#REF!</v>
      </c>
      <c r="S83" s="80" t="e">
        <f t="shared" si="45"/>
        <v>#REF!</v>
      </c>
      <c r="T83" s="80" t="e">
        <f t="shared" si="45"/>
        <v>#REF!</v>
      </c>
      <c r="U83" s="80" t="e">
        <f t="shared" si="45"/>
        <v>#REF!</v>
      </c>
      <c r="V83" s="80" t="e">
        <f t="shared" si="45"/>
        <v>#REF!</v>
      </c>
      <c r="W83" s="80" t="e">
        <f t="shared" si="45"/>
        <v>#REF!</v>
      </c>
      <c r="X83" s="80" t="e">
        <f t="shared" si="45"/>
        <v>#REF!</v>
      </c>
      <c r="Y83" s="80" t="e">
        <f t="shared" si="45"/>
        <v>#REF!</v>
      </c>
      <c r="Z83" s="80" t="e">
        <f t="shared" si="45"/>
        <v>#REF!</v>
      </c>
      <c r="AA83" s="80" t="e">
        <f t="shared" si="45"/>
        <v>#REF!</v>
      </c>
      <c r="AB83" s="80" t="e">
        <f t="shared" si="45"/>
        <v>#REF!</v>
      </c>
      <c r="AC83" s="80" t="e">
        <f t="shared" si="45"/>
        <v>#REF!</v>
      </c>
      <c r="AD83" s="80" t="e">
        <f t="shared" si="45"/>
        <v>#REF!</v>
      </c>
      <c r="AE83" s="80" t="e">
        <f t="shared" si="45"/>
        <v>#REF!</v>
      </c>
      <c r="AF83" s="80" t="e">
        <f t="shared" si="45"/>
        <v>#REF!</v>
      </c>
      <c r="AG83" s="111" t="e">
        <f t="shared" si="45"/>
        <v>#REF!</v>
      </c>
      <c r="AH83" s="113" t="e">
        <f>AH3</f>
        <v>#REF!</v>
      </c>
      <c r="AI83" s="113" t="e">
        <f t="shared" ref="AI83:BK84" si="46">AI3</f>
        <v>#REF!</v>
      </c>
      <c r="AJ83" s="113" t="e">
        <f t="shared" si="46"/>
        <v>#REF!</v>
      </c>
      <c r="AK83" s="113" t="e">
        <f t="shared" si="46"/>
        <v>#REF!</v>
      </c>
      <c r="AL83" s="113" t="e">
        <f t="shared" si="46"/>
        <v>#REF!</v>
      </c>
      <c r="AM83" s="113" t="e">
        <f t="shared" si="46"/>
        <v>#REF!</v>
      </c>
      <c r="AN83" s="113" t="e">
        <f t="shared" si="46"/>
        <v>#REF!</v>
      </c>
      <c r="AO83" s="113" t="e">
        <f t="shared" si="46"/>
        <v>#REF!</v>
      </c>
      <c r="AP83" s="113" t="e">
        <f t="shared" si="46"/>
        <v>#REF!</v>
      </c>
      <c r="AQ83" s="113" t="e">
        <f t="shared" si="46"/>
        <v>#REF!</v>
      </c>
      <c r="AR83" s="113" t="e">
        <f t="shared" si="46"/>
        <v>#REF!</v>
      </c>
      <c r="AS83" s="113" t="e">
        <f t="shared" si="46"/>
        <v>#REF!</v>
      </c>
      <c r="AT83" s="113" t="e">
        <f t="shared" si="46"/>
        <v>#REF!</v>
      </c>
      <c r="AU83" s="113" t="e">
        <f t="shared" si="46"/>
        <v>#REF!</v>
      </c>
      <c r="AV83" s="113" t="e">
        <f t="shared" si="46"/>
        <v>#REF!</v>
      </c>
      <c r="AW83" s="113" t="e">
        <f t="shared" si="46"/>
        <v>#REF!</v>
      </c>
      <c r="AX83" s="113" t="e">
        <f t="shared" si="46"/>
        <v>#REF!</v>
      </c>
      <c r="AY83" s="113" t="e">
        <f t="shared" si="46"/>
        <v>#REF!</v>
      </c>
      <c r="AZ83" s="113" t="e">
        <f t="shared" si="46"/>
        <v>#REF!</v>
      </c>
      <c r="BA83" s="113" t="e">
        <f t="shared" si="46"/>
        <v>#REF!</v>
      </c>
      <c r="BB83" s="113" t="e">
        <f t="shared" si="46"/>
        <v>#REF!</v>
      </c>
      <c r="BC83" s="113" t="e">
        <f t="shared" si="46"/>
        <v>#REF!</v>
      </c>
      <c r="BD83" s="113" t="e">
        <f t="shared" si="46"/>
        <v>#REF!</v>
      </c>
      <c r="BE83" s="113" t="e">
        <f t="shared" si="46"/>
        <v>#REF!</v>
      </c>
      <c r="BF83" s="113" t="e">
        <f t="shared" si="46"/>
        <v>#REF!</v>
      </c>
      <c r="BG83" s="113" t="e">
        <f t="shared" si="46"/>
        <v>#REF!</v>
      </c>
      <c r="BH83" s="113" t="e">
        <f t="shared" si="46"/>
        <v>#REF!</v>
      </c>
      <c r="BI83" s="113" t="e">
        <f t="shared" si="46"/>
        <v>#REF!</v>
      </c>
      <c r="BJ83" s="113" t="e">
        <f t="shared" si="46"/>
        <v>#REF!</v>
      </c>
      <c r="BK83" s="113" t="e">
        <f t="shared" si="46"/>
        <v>#REF!</v>
      </c>
      <c r="BL83" s="113" t="e">
        <f t="shared" ref="BL83:CD83" si="47">BL3</f>
        <v>#REF!</v>
      </c>
      <c r="BM83" s="113" t="e">
        <f t="shared" si="47"/>
        <v>#REF!</v>
      </c>
      <c r="BN83" s="113" t="e">
        <f t="shared" si="47"/>
        <v>#REF!</v>
      </c>
      <c r="BO83" s="113" t="e">
        <f t="shared" si="47"/>
        <v>#REF!</v>
      </c>
      <c r="BP83" s="113" t="e">
        <f t="shared" si="47"/>
        <v>#REF!</v>
      </c>
      <c r="BQ83" s="113" t="e">
        <f t="shared" si="47"/>
        <v>#REF!</v>
      </c>
      <c r="BR83" s="113" t="e">
        <f t="shared" si="47"/>
        <v>#REF!</v>
      </c>
      <c r="BS83" s="113" t="e">
        <f t="shared" si="47"/>
        <v>#REF!</v>
      </c>
      <c r="BT83" s="113" t="e">
        <f t="shared" si="47"/>
        <v>#REF!</v>
      </c>
      <c r="BU83" s="113" t="e">
        <f t="shared" si="47"/>
        <v>#REF!</v>
      </c>
      <c r="BV83" s="113" t="e">
        <f t="shared" si="47"/>
        <v>#REF!</v>
      </c>
      <c r="BW83" s="113" t="e">
        <f t="shared" si="47"/>
        <v>#REF!</v>
      </c>
      <c r="BX83" s="113" t="e">
        <f t="shared" si="47"/>
        <v>#REF!</v>
      </c>
      <c r="BY83" s="113" t="e">
        <f t="shared" si="47"/>
        <v>#REF!</v>
      </c>
      <c r="BZ83" s="113" t="e">
        <f t="shared" si="47"/>
        <v>#REF!</v>
      </c>
      <c r="CA83" s="113" t="e">
        <f t="shared" si="47"/>
        <v>#REF!</v>
      </c>
      <c r="CB83" s="113" t="e">
        <f t="shared" si="47"/>
        <v>#REF!</v>
      </c>
      <c r="CC83" s="113" t="e">
        <f t="shared" si="47"/>
        <v>#REF!</v>
      </c>
      <c r="CD83" s="113" t="e">
        <f t="shared" si="47"/>
        <v>#REF!</v>
      </c>
    </row>
    <row r="84" spans="1:82" s="33" customFormat="1" ht="26.25" customHeight="1" x14ac:dyDescent="0.2">
      <c r="A84" s="107"/>
      <c r="B84" s="110"/>
      <c r="C84" s="110"/>
      <c r="D84" s="110"/>
      <c r="E84" s="110"/>
      <c r="F84" s="110"/>
      <c r="G84" s="110"/>
      <c r="H84" s="110"/>
      <c r="I84" s="110"/>
      <c r="J84" s="110"/>
      <c r="K84" s="110"/>
      <c r="L84" s="110"/>
      <c r="M84" s="110"/>
      <c r="N84" s="110"/>
      <c r="O84" s="110"/>
      <c r="P84" s="110"/>
      <c r="Q84" s="110"/>
      <c r="R84" s="110"/>
      <c r="S84" s="110"/>
      <c r="T84" s="110"/>
      <c r="U84" s="110"/>
      <c r="V84" s="110"/>
      <c r="W84" s="110"/>
      <c r="X84" s="110"/>
      <c r="Y84" s="110"/>
      <c r="Z84" s="110"/>
      <c r="AA84" s="110"/>
      <c r="AB84" s="110"/>
      <c r="AC84" s="110"/>
      <c r="AD84" s="110"/>
      <c r="AE84" s="110"/>
      <c r="AF84" s="110"/>
      <c r="AG84" s="110"/>
      <c r="AH84" s="113" t="e">
        <f>AH4</f>
        <v>#REF!</v>
      </c>
      <c r="AI84" s="113" t="e">
        <f t="shared" si="46"/>
        <v>#REF!</v>
      </c>
      <c r="AJ84" s="113" t="e">
        <f t="shared" si="46"/>
        <v>#REF!</v>
      </c>
      <c r="AK84" s="113" t="e">
        <f t="shared" si="46"/>
        <v>#REF!</v>
      </c>
      <c r="AL84" s="113" t="e">
        <f t="shared" si="46"/>
        <v>#REF!</v>
      </c>
      <c r="AM84" s="113" t="e">
        <f t="shared" si="46"/>
        <v>#REF!</v>
      </c>
      <c r="AN84" s="113" t="e">
        <f t="shared" si="46"/>
        <v>#REF!</v>
      </c>
      <c r="AO84" s="113" t="e">
        <f t="shared" si="46"/>
        <v>#REF!</v>
      </c>
      <c r="AP84" s="113" t="e">
        <f t="shared" si="46"/>
        <v>#REF!</v>
      </c>
      <c r="AQ84" s="113" t="e">
        <f t="shared" si="46"/>
        <v>#REF!</v>
      </c>
      <c r="AR84" s="113" t="e">
        <f t="shared" si="46"/>
        <v>#REF!</v>
      </c>
      <c r="AS84" s="113" t="e">
        <f t="shared" si="46"/>
        <v>#REF!</v>
      </c>
      <c r="AT84" s="113" t="e">
        <f t="shared" si="46"/>
        <v>#REF!</v>
      </c>
      <c r="AU84" s="113" t="e">
        <f t="shared" si="46"/>
        <v>#REF!</v>
      </c>
      <c r="AV84" s="113" t="e">
        <f t="shared" si="46"/>
        <v>#REF!</v>
      </c>
      <c r="AW84" s="113" t="e">
        <f t="shared" si="46"/>
        <v>#REF!</v>
      </c>
      <c r="AX84" s="113" t="e">
        <f t="shared" si="46"/>
        <v>#REF!</v>
      </c>
      <c r="AY84" s="113" t="e">
        <f t="shared" si="46"/>
        <v>#REF!</v>
      </c>
      <c r="AZ84" s="113" t="e">
        <f t="shared" si="46"/>
        <v>#REF!</v>
      </c>
      <c r="BA84" s="113" t="e">
        <f t="shared" si="46"/>
        <v>#REF!</v>
      </c>
      <c r="BB84" s="113" t="e">
        <f t="shared" si="46"/>
        <v>#REF!</v>
      </c>
      <c r="BC84" s="113" t="e">
        <f t="shared" si="46"/>
        <v>#REF!</v>
      </c>
      <c r="BD84" s="113" t="e">
        <f t="shared" si="46"/>
        <v>#REF!</v>
      </c>
      <c r="BE84" s="113" t="e">
        <f t="shared" si="46"/>
        <v>#REF!</v>
      </c>
      <c r="BF84" s="113" t="e">
        <f t="shared" si="46"/>
        <v>#REF!</v>
      </c>
      <c r="BG84" s="113" t="e">
        <f t="shared" si="46"/>
        <v>#REF!</v>
      </c>
      <c r="BH84" s="113" t="e">
        <f t="shared" si="46"/>
        <v>#REF!</v>
      </c>
      <c r="BI84" s="113" t="e">
        <f t="shared" si="46"/>
        <v>#REF!</v>
      </c>
      <c r="BJ84" s="113" t="e">
        <f t="shared" si="46"/>
        <v>#REF!</v>
      </c>
      <c r="BK84" s="113" t="e">
        <f t="shared" si="46"/>
        <v>#REF!</v>
      </c>
      <c r="BL84" s="113" t="e">
        <f t="shared" ref="BL84:CD84" si="48">BL4</f>
        <v>#REF!</v>
      </c>
      <c r="BM84" s="113" t="e">
        <f t="shared" si="48"/>
        <v>#REF!</v>
      </c>
      <c r="BN84" s="113" t="e">
        <f t="shared" si="48"/>
        <v>#REF!</v>
      </c>
      <c r="BO84" s="113" t="e">
        <f t="shared" si="48"/>
        <v>#REF!</v>
      </c>
      <c r="BP84" s="113" t="e">
        <f t="shared" si="48"/>
        <v>#REF!</v>
      </c>
      <c r="BQ84" s="113" t="e">
        <f t="shared" si="48"/>
        <v>#REF!</v>
      </c>
      <c r="BR84" s="113" t="e">
        <f t="shared" si="48"/>
        <v>#REF!</v>
      </c>
      <c r="BS84" s="113" t="e">
        <f t="shared" si="48"/>
        <v>#REF!</v>
      </c>
      <c r="BT84" s="113" t="e">
        <f t="shared" si="48"/>
        <v>#REF!</v>
      </c>
      <c r="BU84" s="113" t="e">
        <f t="shared" si="48"/>
        <v>#REF!</v>
      </c>
      <c r="BV84" s="113" t="e">
        <f t="shared" si="48"/>
        <v>#REF!</v>
      </c>
      <c r="BW84" s="113" t="e">
        <f t="shared" si="48"/>
        <v>#REF!</v>
      </c>
      <c r="BX84" s="113" t="e">
        <f t="shared" si="48"/>
        <v>#REF!</v>
      </c>
      <c r="BY84" s="113" t="e">
        <f t="shared" si="48"/>
        <v>#REF!</v>
      </c>
      <c r="BZ84" s="113" t="e">
        <f t="shared" si="48"/>
        <v>#REF!</v>
      </c>
      <c r="CA84" s="113" t="e">
        <f t="shared" si="48"/>
        <v>#REF!</v>
      </c>
      <c r="CB84" s="113" t="e">
        <f t="shared" si="48"/>
        <v>#REF!</v>
      </c>
      <c r="CC84" s="113" t="e">
        <f t="shared" si="48"/>
        <v>#REF!</v>
      </c>
      <c r="CD84" s="113" t="e">
        <f t="shared" si="48"/>
        <v>#REF!</v>
      </c>
    </row>
    <row r="85" spans="1:82" s="36" customFormat="1" ht="12" customHeight="1" x14ac:dyDescent="0.2">
      <c r="A85" s="65" t="s">
        <v>63</v>
      </c>
      <c r="B85" s="35"/>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35"/>
      <c r="AN85" s="35"/>
      <c r="AO85" s="35"/>
      <c r="AP85" s="35"/>
      <c r="AQ85" s="35"/>
      <c r="AR85" s="35"/>
      <c r="AS85" s="35"/>
      <c r="AT85" s="35"/>
      <c r="AU85" s="35"/>
      <c r="AV85" s="35"/>
      <c r="AW85" s="35"/>
      <c r="AX85" s="35"/>
      <c r="AY85" s="35"/>
      <c r="AZ85" s="35"/>
      <c r="BA85" s="35"/>
      <c r="BB85" s="35"/>
      <c r="BC85" s="35"/>
      <c r="BD85" s="35"/>
      <c r="BE85" s="35"/>
      <c r="BF85" s="35"/>
      <c r="BG85" s="35"/>
      <c r="BH85" s="35"/>
      <c r="BI85" s="35"/>
      <c r="BJ85" s="35"/>
      <c r="BK85" s="35"/>
      <c r="BL85" s="35"/>
      <c r="BM85" s="35"/>
      <c r="BN85" s="35"/>
      <c r="BO85" s="35"/>
      <c r="BP85" s="35"/>
      <c r="BQ85" s="35"/>
      <c r="BR85" s="35"/>
      <c r="BS85" s="35"/>
      <c r="BT85" s="35"/>
      <c r="BU85" s="35"/>
      <c r="BV85" s="35"/>
      <c r="BW85" s="35"/>
      <c r="BX85" s="35"/>
      <c r="BY85" s="35"/>
      <c r="BZ85" s="35"/>
      <c r="CA85" s="35"/>
      <c r="CB85" s="35"/>
      <c r="CC85" s="35"/>
      <c r="CD85" s="35"/>
    </row>
    <row r="86" spans="1:82" s="36" customFormat="1" ht="12" customHeight="1" x14ac:dyDescent="0.2">
      <c r="A86" s="52">
        <v>1</v>
      </c>
      <c r="B86" s="43" t="e">
        <f>B6*0.8*0.9</f>
        <v>#REF!</v>
      </c>
      <c r="C86" s="43" t="e">
        <f t="shared" ref="C86:AV87" si="49">C6*0.8*0.9</f>
        <v>#REF!</v>
      </c>
      <c r="D86" s="43" t="e">
        <f t="shared" si="49"/>
        <v>#REF!</v>
      </c>
      <c r="E86" s="43" t="e">
        <f t="shared" si="49"/>
        <v>#REF!</v>
      </c>
      <c r="F86" s="43" t="e">
        <f t="shared" si="49"/>
        <v>#REF!</v>
      </c>
      <c r="G86" s="43" t="e">
        <f t="shared" si="49"/>
        <v>#REF!</v>
      </c>
      <c r="H86" s="43" t="e">
        <f t="shared" si="49"/>
        <v>#REF!</v>
      </c>
      <c r="I86" s="43" t="e">
        <f t="shared" si="49"/>
        <v>#REF!</v>
      </c>
      <c r="J86" s="43" t="e">
        <f t="shared" si="49"/>
        <v>#REF!</v>
      </c>
      <c r="K86" s="43" t="e">
        <f t="shared" si="49"/>
        <v>#REF!</v>
      </c>
      <c r="L86" s="43" t="e">
        <f t="shared" si="49"/>
        <v>#REF!</v>
      </c>
      <c r="M86" s="43" t="e">
        <f t="shared" si="49"/>
        <v>#REF!</v>
      </c>
      <c r="N86" s="43" t="e">
        <f t="shared" si="49"/>
        <v>#REF!</v>
      </c>
      <c r="O86" s="43" t="e">
        <f t="shared" si="49"/>
        <v>#REF!</v>
      </c>
      <c r="P86" s="43" t="e">
        <f t="shared" si="49"/>
        <v>#REF!</v>
      </c>
      <c r="Q86" s="43" t="e">
        <f t="shared" si="49"/>
        <v>#REF!</v>
      </c>
      <c r="R86" s="43" t="e">
        <f t="shared" si="49"/>
        <v>#REF!</v>
      </c>
      <c r="S86" s="43" t="e">
        <f t="shared" si="49"/>
        <v>#REF!</v>
      </c>
      <c r="T86" s="43" t="e">
        <f t="shared" si="49"/>
        <v>#REF!</v>
      </c>
      <c r="U86" s="43" t="e">
        <f t="shared" si="49"/>
        <v>#REF!</v>
      </c>
      <c r="V86" s="43" t="e">
        <f t="shared" si="49"/>
        <v>#REF!</v>
      </c>
      <c r="W86" s="43" t="e">
        <f t="shared" si="49"/>
        <v>#REF!</v>
      </c>
      <c r="X86" s="43" t="e">
        <f t="shared" si="49"/>
        <v>#REF!</v>
      </c>
      <c r="Y86" s="43" t="e">
        <f t="shared" si="49"/>
        <v>#REF!</v>
      </c>
      <c r="Z86" s="43" t="e">
        <f t="shared" si="49"/>
        <v>#REF!</v>
      </c>
      <c r="AA86" s="43" t="e">
        <f t="shared" si="49"/>
        <v>#REF!</v>
      </c>
      <c r="AB86" s="43" t="e">
        <f t="shared" si="49"/>
        <v>#REF!</v>
      </c>
      <c r="AC86" s="43" t="e">
        <f t="shared" si="49"/>
        <v>#REF!</v>
      </c>
      <c r="AD86" s="43" t="e">
        <f t="shared" si="49"/>
        <v>#REF!</v>
      </c>
      <c r="AE86" s="43" t="e">
        <f t="shared" si="49"/>
        <v>#REF!</v>
      </c>
      <c r="AF86" s="43" t="e">
        <f t="shared" si="49"/>
        <v>#REF!</v>
      </c>
      <c r="AG86" s="43" t="e">
        <f t="shared" si="49"/>
        <v>#REF!</v>
      </c>
      <c r="AH86" s="43" t="e">
        <f t="shared" si="49"/>
        <v>#REF!</v>
      </c>
      <c r="AI86" s="43" t="e">
        <f t="shared" si="49"/>
        <v>#REF!</v>
      </c>
      <c r="AJ86" s="43" t="e">
        <f t="shared" si="49"/>
        <v>#REF!</v>
      </c>
      <c r="AK86" s="43" t="e">
        <f t="shared" si="49"/>
        <v>#REF!</v>
      </c>
      <c r="AL86" s="43" t="e">
        <f t="shared" si="49"/>
        <v>#REF!</v>
      </c>
      <c r="AM86" s="43" t="e">
        <f t="shared" si="49"/>
        <v>#REF!</v>
      </c>
      <c r="AN86" s="43" t="e">
        <f t="shared" si="49"/>
        <v>#REF!</v>
      </c>
      <c r="AO86" s="43" t="e">
        <f t="shared" si="49"/>
        <v>#REF!</v>
      </c>
      <c r="AP86" s="43" t="e">
        <f t="shared" si="49"/>
        <v>#REF!</v>
      </c>
      <c r="AQ86" s="43" t="e">
        <f t="shared" si="49"/>
        <v>#REF!</v>
      </c>
      <c r="AR86" s="43" t="e">
        <f t="shared" si="49"/>
        <v>#REF!</v>
      </c>
      <c r="AS86" s="43" t="e">
        <f t="shared" si="49"/>
        <v>#REF!</v>
      </c>
      <c r="AT86" s="43" t="e">
        <f t="shared" si="49"/>
        <v>#REF!</v>
      </c>
      <c r="AU86" s="43" t="e">
        <f t="shared" si="49"/>
        <v>#REF!</v>
      </c>
      <c r="AV86" s="43" t="e">
        <f t="shared" si="49"/>
        <v>#REF!</v>
      </c>
      <c r="AW86" s="148" t="e">
        <f>AW6*0.87*0.9</f>
        <v>#REF!</v>
      </c>
      <c r="AX86" s="148" t="e">
        <f t="shared" ref="AX86:BG87" si="50">AX6*0.87*0.9</f>
        <v>#REF!</v>
      </c>
      <c r="AY86" s="57" t="e">
        <f t="shared" si="50"/>
        <v>#REF!</v>
      </c>
      <c r="AZ86" s="57" t="e">
        <f t="shared" si="50"/>
        <v>#REF!</v>
      </c>
      <c r="BA86" s="57" t="e">
        <f t="shared" si="50"/>
        <v>#REF!</v>
      </c>
      <c r="BB86" s="57" t="e">
        <f t="shared" si="50"/>
        <v>#REF!</v>
      </c>
      <c r="BC86" s="57" t="e">
        <f t="shared" si="50"/>
        <v>#REF!</v>
      </c>
      <c r="BD86" s="57" t="e">
        <f t="shared" si="50"/>
        <v>#REF!</v>
      </c>
      <c r="BE86" s="57" t="e">
        <f t="shared" si="50"/>
        <v>#REF!</v>
      </c>
      <c r="BF86" s="57" t="e">
        <f t="shared" si="50"/>
        <v>#REF!</v>
      </c>
      <c r="BG86" s="57" t="e">
        <f t="shared" si="50"/>
        <v>#REF!</v>
      </c>
      <c r="BH86" s="57" t="e">
        <f>BH6*0.87*0.85</f>
        <v>#REF!</v>
      </c>
      <c r="BI86" s="57" t="e">
        <f t="shared" ref="BI86:BK101" si="51">BI6*0.87*0.85</f>
        <v>#REF!</v>
      </c>
      <c r="BJ86" s="57" t="e">
        <f t="shared" si="51"/>
        <v>#REF!</v>
      </c>
      <c r="BK86" s="57" t="e">
        <f t="shared" si="51"/>
        <v>#REF!</v>
      </c>
      <c r="BL86" s="57" t="e">
        <f t="shared" ref="BL86:CD86" si="52">BL6*0.87*0.85</f>
        <v>#REF!</v>
      </c>
      <c r="BM86" s="57" t="e">
        <f t="shared" si="52"/>
        <v>#REF!</v>
      </c>
      <c r="BN86" s="57" t="e">
        <f t="shared" si="52"/>
        <v>#REF!</v>
      </c>
      <c r="BO86" s="57" t="e">
        <f t="shared" si="52"/>
        <v>#REF!</v>
      </c>
      <c r="BP86" s="57" t="e">
        <f t="shared" si="52"/>
        <v>#REF!</v>
      </c>
      <c r="BQ86" s="57" t="e">
        <f t="shared" si="52"/>
        <v>#REF!</v>
      </c>
      <c r="BR86" s="57" t="e">
        <f t="shared" si="52"/>
        <v>#REF!</v>
      </c>
      <c r="BS86" s="57" t="e">
        <f t="shared" si="52"/>
        <v>#REF!</v>
      </c>
      <c r="BT86" s="57" t="e">
        <f t="shared" si="52"/>
        <v>#REF!</v>
      </c>
      <c r="BU86" s="57" t="e">
        <f t="shared" si="52"/>
        <v>#REF!</v>
      </c>
      <c r="BV86" s="57" t="e">
        <f t="shared" si="52"/>
        <v>#REF!</v>
      </c>
      <c r="BW86" s="57" t="e">
        <f t="shared" si="52"/>
        <v>#REF!</v>
      </c>
      <c r="BX86" s="57" t="e">
        <f t="shared" si="52"/>
        <v>#REF!</v>
      </c>
      <c r="BY86" s="57" t="e">
        <f t="shared" si="52"/>
        <v>#REF!</v>
      </c>
      <c r="BZ86" s="57" t="e">
        <f t="shared" si="52"/>
        <v>#REF!</v>
      </c>
      <c r="CA86" s="57" t="e">
        <f t="shared" si="52"/>
        <v>#REF!</v>
      </c>
      <c r="CB86" s="57" t="e">
        <f t="shared" si="52"/>
        <v>#REF!</v>
      </c>
      <c r="CC86" s="57" t="e">
        <f t="shared" si="52"/>
        <v>#REF!</v>
      </c>
      <c r="CD86" s="57" t="e">
        <f t="shared" si="52"/>
        <v>#REF!</v>
      </c>
    </row>
    <row r="87" spans="1:82" s="36" customFormat="1" ht="12" customHeight="1" x14ac:dyDescent="0.2">
      <c r="A87" s="52">
        <v>2</v>
      </c>
      <c r="B87" s="43" t="e">
        <f t="shared" ref="B87:Q93" si="53">B7*0.8*0.9</f>
        <v>#REF!</v>
      </c>
      <c r="C87" s="43" t="e">
        <f t="shared" si="49"/>
        <v>#REF!</v>
      </c>
      <c r="D87" s="43" t="e">
        <f t="shared" si="49"/>
        <v>#REF!</v>
      </c>
      <c r="E87" s="43" t="e">
        <f t="shared" si="49"/>
        <v>#REF!</v>
      </c>
      <c r="F87" s="43" t="e">
        <f t="shared" si="49"/>
        <v>#REF!</v>
      </c>
      <c r="G87" s="43" t="e">
        <f t="shared" si="49"/>
        <v>#REF!</v>
      </c>
      <c r="H87" s="43" t="e">
        <f t="shared" si="49"/>
        <v>#REF!</v>
      </c>
      <c r="I87" s="43" t="e">
        <f t="shared" si="49"/>
        <v>#REF!</v>
      </c>
      <c r="J87" s="43" t="e">
        <f t="shared" si="49"/>
        <v>#REF!</v>
      </c>
      <c r="K87" s="43" t="e">
        <f t="shared" si="49"/>
        <v>#REF!</v>
      </c>
      <c r="L87" s="43" t="e">
        <f t="shared" si="49"/>
        <v>#REF!</v>
      </c>
      <c r="M87" s="43" t="e">
        <f t="shared" si="49"/>
        <v>#REF!</v>
      </c>
      <c r="N87" s="43" t="e">
        <f t="shared" si="49"/>
        <v>#REF!</v>
      </c>
      <c r="O87" s="43" t="e">
        <f t="shared" si="49"/>
        <v>#REF!</v>
      </c>
      <c r="P87" s="43" t="e">
        <f t="shared" si="49"/>
        <v>#REF!</v>
      </c>
      <c r="Q87" s="43" t="e">
        <f t="shared" si="49"/>
        <v>#REF!</v>
      </c>
      <c r="R87" s="43" t="e">
        <f t="shared" si="49"/>
        <v>#REF!</v>
      </c>
      <c r="S87" s="43" t="e">
        <f t="shared" si="49"/>
        <v>#REF!</v>
      </c>
      <c r="T87" s="43" t="e">
        <f t="shared" si="49"/>
        <v>#REF!</v>
      </c>
      <c r="U87" s="43" t="e">
        <f t="shared" si="49"/>
        <v>#REF!</v>
      </c>
      <c r="V87" s="43" t="e">
        <f t="shared" si="49"/>
        <v>#REF!</v>
      </c>
      <c r="W87" s="43" t="e">
        <f t="shared" si="49"/>
        <v>#REF!</v>
      </c>
      <c r="X87" s="43" t="e">
        <f t="shared" si="49"/>
        <v>#REF!</v>
      </c>
      <c r="Y87" s="43" t="e">
        <f t="shared" si="49"/>
        <v>#REF!</v>
      </c>
      <c r="Z87" s="43" t="e">
        <f t="shared" si="49"/>
        <v>#REF!</v>
      </c>
      <c r="AA87" s="43" t="e">
        <f t="shared" si="49"/>
        <v>#REF!</v>
      </c>
      <c r="AB87" s="43" t="e">
        <f t="shared" si="49"/>
        <v>#REF!</v>
      </c>
      <c r="AC87" s="43" t="e">
        <f t="shared" si="49"/>
        <v>#REF!</v>
      </c>
      <c r="AD87" s="43" t="e">
        <f t="shared" si="49"/>
        <v>#REF!</v>
      </c>
      <c r="AE87" s="43" t="e">
        <f t="shared" si="49"/>
        <v>#REF!</v>
      </c>
      <c r="AF87" s="43" t="e">
        <f t="shared" si="49"/>
        <v>#REF!</v>
      </c>
      <c r="AG87" s="43" t="e">
        <f t="shared" si="49"/>
        <v>#REF!</v>
      </c>
      <c r="AH87" s="43" t="e">
        <f t="shared" si="49"/>
        <v>#REF!</v>
      </c>
      <c r="AI87" s="43" t="e">
        <f t="shared" si="49"/>
        <v>#REF!</v>
      </c>
      <c r="AJ87" s="43" t="e">
        <f t="shared" si="49"/>
        <v>#REF!</v>
      </c>
      <c r="AK87" s="43" t="e">
        <f t="shared" si="49"/>
        <v>#REF!</v>
      </c>
      <c r="AL87" s="43" t="e">
        <f t="shared" si="49"/>
        <v>#REF!</v>
      </c>
      <c r="AM87" s="43" t="e">
        <f t="shared" si="49"/>
        <v>#REF!</v>
      </c>
      <c r="AN87" s="43" t="e">
        <f t="shared" si="49"/>
        <v>#REF!</v>
      </c>
      <c r="AO87" s="43" t="e">
        <f t="shared" si="49"/>
        <v>#REF!</v>
      </c>
      <c r="AP87" s="43" t="e">
        <f t="shared" si="49"/>
        <v>#REF!</v>
      </c>
      <c r="AQ87" s="43" t="e">
        <f t="shared" si="49"/>
        <v>#REF!</v>
      </c>
      <c r="AR87" s="43" t="e">
        <f t="shared" si="49"/>
        <v>#REF!</v>
      </c>
      <c r="AS87" s="43" t="e">
        <f t="shared" si="49"/>
        <v>#REF!</v>
      </c>
      <c r="AT87" s="43" t="e">
        <f t="shared" si="49"/>
        <v>#REF!</v>
      </c>
      <c r="AU87" s="43" t="e">
        <f t="shared" si="49"/>
        <v>#REF!</v>
      </c>
      <c r="AV87" s="43" t="e">
        <f t="shared" si="49"/>
        <v>#REF!</v>
      </c>
      <c r="AW87" s="148" t="e">
        <f>AW7*0.87*0.9</f>
        <v>#REF!</v>
      </c>
      <c r="AX87" s="148" t="e">
        <f t="shared" si="50"/>
        <v>#REF!</v>
      </c>
      <c r="AY87" s="57" t="e">
        <f t="shared" si="50"/>
        <v>#REF!</v>
      </c>
      <c r="AZ87" s="57" t="e">
        <f t="shared" si="50"/>
        <v>#REF!</v>
      </c>
      <c r="BA87" s="57" t="e">
        <f t="shared" si="50"/>
        <v>#REF!</v>
      </c>
      <c r="BB87" s="57" t="e">
        <f t="shared" si="50"/>
        <v>#REF!</v>
      </c>
      <c r="BC87" s="57" t="e">
        <f t="shared" si="50"/>
        <v>#REF!</v>
      </c>
      <c r="BD87" s="57" t="e">
        <f t="shared" si="50"/>
        <v>#REF!</v>
      </c>
      <c r="BE87" s="57" t="e">
        <f t="shared" si="50"/>
        <v>#REF!</v>
      </c>
      <c r="BF87" s="57" t="e">
        <f t="shared" si="50"/>
        <v>#REF!</v>
      </c>
      <c r="BG87" s="57" t="e">
        <f t="shared" si="50"/>
        <v>#REF!</v>
      </c>
      <c r="BH87" s="57" t="e">
        <f>BH7*0.87*0.85</f>
        <v>#REF!</v>
      </c>
      <c r="BI87" s="57" t="e">
        <f>BI7*0.87*0.85</f>
        <v>#REF!</v>
      </c>
      <c r="BJ87" s="57" t="e">
        <f>BJ7*0.87*0.85</f>
        <v>#REF!</v>
      </c>
      <c r="BK87" s="57" t="e">
        <f>BK7*0.87*0.85</f>
        <v>#REF!</v>
      </c>
      <c r="BL87" s="57" t="e">
        <f t="shared" ref="BL87:CD87" si="54">BL7*0.87*0.85</f>
        <v>#REF!</v>
      </c>
      <c r="BM87" s="57" t="e">
        <f t="shared" si="54"/>
        <v>#REF!</v>
      </c>
      <c r="BN87" s="57" t="e">
        <f t="shared" si="54"/>
        <v>#REF!</v>
      </c>
      <c r="BO87" s="57" t="e">
        <f t="shared" si="54"/>
        <v>#REF!</v>
      </c>
      <c r="BP87" s="57" t="e">
        <f t="shared" si="54"/>
        <v>#REF!</v>
      </c>
      <c r="BQ87" s="57" t="e">
        <f t="shared" si="54"/>
        <v>#REF!</v>
      </c>
      <c r="BR87" s="57" t="e">
        <f t="shared" si="54"/>
        <v>#REF!</v>
      </c>
      <c r="BS87" s="57" t="e">
        <f t="shared" si="54"/>
        <v>#REF!</v>
      </c>
      <c r="BT87" s="57" t="e">
        <f t="shared" si="54"/>
        <v>#REF!</v>
      </c>
      <c r="BU87" s="57" t="e">
        <f t="shared" si="54"/>
        <v>#REF!</v>
      </c>
      <c r="BV87" s="57" t="e">
        <f t="shared" si="54"/>
        <v>#REF!</v>
      </c>
      <c r="BW87" s="57" t="e">
        <f t="shared" si="54"/>
        <v>#REF!</v>
      </c>
      <c r="BX87" s="57" t="e">
        <f t="shared" si="54"/>
        <v>#REF!</v>
      </c>
      <c r="BY87" s="57" t="e">
        <f t="shared" si="54"/>
        <v>#REF!</v>
      </c>
      <c r="BZ87" s="57" t="e">
        <f t="shared" si="54"/>
        <v>#REF!</v>
      </c>
      <c r="CA87" s="57" t="e">
        <f t="shared" si="54"/>
        <v>#REF!</v>
      </c>
      <c r="CB87" s="57" t="e">
        <f t="shared" si="54"/>
        <v>#REF!</v>
      </c>
      <c r="CC87" s="57" t="e">
        <f t="shared" si="54"/>
        <v>#REF!</v>
      </c>
      <c r="CD87" s="57" t="e">
        <f t="shared" si="54"/>
        <v>#REF!</v>
      </c>
    </row>
    <row r="88" spans="1:82" s="36" customFormat="1" ht="12" customHeight="1" x14ac:dyDescent="0.2">
      <c r="A88" s="66" t="s">
        <v>64</v>
      </c>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57"/>
      <c r="AX88" s="57"/>
      <c r="AY88" s="57"/>
      <c r="AZ88" s="57"/>
      <c r="BA88" s="57"/>
      <c r="BB88" s="57"/>
      <c r="BC88" s="57"/>
      <c r="BD88" s="57"/>
      <c r="BE88" s="57"/>
      <c r="BF88" s="57"/>
      <c r="BG88" s="57"/>
      <c r="BH88" s="57"/>
      <c r="BI88" s="57"/>
      <c r="BJ88" s="57"/>
      <c r="BK88" s="57"/>
      <c r="BL88" s="57"/>
      <c r="BM88" s="57"/>
      <c r="BN88" s="57"/>
      <c r="BO88" s="57"/>
      <c r="BP88" s="57"/>
      <c r="BQ88" s="57"/>
      <c r="BR88" s="57"/>
      <c r="BS88" s="57"/>
      <c r="BT88" s="57"/>
      <c r="BU88" s="57"/>
      <c r="BV88" s="57"/>
      <c r="BW88" s="57"/>
      <c r="BX88" s="57"/>
      <c r="BY88" s="57"/>
      <c r="BZ88" s="57"/>
      <c r="CA88" s="57"/>
      <c r="CB88" s="57"/>
      <c r="CC88" s="57"/>
      <c r="CD88" s="57"/>
    </row>
    <row r="89" spans="1:82" s="9" customFormat="1" ht="12" customHeight="1" x14ac:dyDescent="0.2">
      <c r="A89" s="8">
        <v>1</v>
      </c>
      <c r="B89" s="43" t="e">
        <f t="shared" si="53"/>
        <v>#REF!</v>
      </c>
      <c r="C89" s="43" t="e">
        <f t="shared" si="53"/>
        <v>#REF!</v>
      </c>
      <c r="D89" s="43" t="e">
        <f t="shared" si="53"/>
        <v>#REF!</v>
      </c>
      <c r="E89" s="43" t="e">
        <f t="shared" si="53"/>
        <v>#REF!</v>
      </c>
      <c r="F89" s="43" t="e">
        <f t="shared" si="53"/>
        <v>#REF!</v>
      </c>
      <c r="G89" s="43" t="e">
        <f t="shared" si="53"/>
        <v>#REF!</v>
      </c>
      <c r="H89" s="43" t="e">
        <f t="shared" si="53"/>
        <v>#REF!</v>
      </c>
      <c r="I89" s="43" t="e">
        <f t="shared" si="53"/>
        <v>#REF!</v>
      </c>
      <c r="J89" s="43" t="e">
        <f t="shared" si="53"/>
        <v>#REF!</v>
      </c>
      <c r="K89" s="43" t="e">
        <f t="shared" si="53"/>
        <v>#REF!</v>
      </c>
      <c r="L89" s="43" t="e">
        <f t="shared" si="53"/>
        <v>#REF!</v>
      </c>
      <c r="M89" s="43" t="e">
        <f t="shared" si="53"/>
        <v>#REF!</v>
      </c>
      <c r="N89" s="43" t="e">
        <f t="shared" si="53"/>
        <v>#REF!</v>
      </c>
      <c r="O89" s="43" t="e">
        <f t="shared" si="53"/>
        <v>#REF!</v>
      </c>
      <c r="P89" s="43" t="e">
        <f t="shared" si="53"/>
        <v>#REF!</v>
      </c>
      <c r="Q89" s="43" t="e">
        <f t="shared" si="53"/>
        <v>#REF!</v>
      </c>
      <c r="R89" s="43" t="e">
        <f t="shared" ref="R89:AV90" si="55">R9*0.8*0.9</f>
        <v>#REF!</v>
      </c>
      <c r="S89" s="43" t="e">
        <f t="shared" si="55"/>
        <v>#REF!</v>
      </c>
      <c r="T89" s="43" t="e">
        <f t="shared" si="55"/>
        <v>#REF!</v>
      </c>
      <c r="U89" s="43" t="e">
        <f t="shared" si="55"/>
        <v>#REF!</v>
      </c>
      <c r="V89" s="43" t="e">
        <f t="shared" si="55"/>
        <v>#REF!</v>
      </c>
      <c r="W89" s="43" t="e">
        <f t="shared" si="55"/>
        <v>#REF!</v>
      </c>
      <c r="X89" s="43" t="e">
        <f t="shared" si="55"/>
        <v>#REF!</v>
      </c>
      <c r="Y89" s="43" t="e">
        <f t="shared" si="55"/>
        <v>#REF!</v>
      </c>
      <c r="Z89" s="43" t="e">
        <f t="shared" si="55"/>
        <v>#REF!</v>
      </c>
      <c r="AA89" s="43" t="e">
        <f t="shared" si="55"/>
        <v>#REF!</v>
      </c>
      <c r="AB89" s="43" t="e">
        <f t="shared" si="55"/>
        <v>#REF!</v>
      </c>
      <c r="AC89" s="43" t="e">
        <f t="shared" si="55"/>
        <v>#REF!</v>
      </c>
      <c r="AD89" s="43" t="e">
        <f t="shared" si="55"/>
        <v>#REF!</v>
      </c>
      <c r="AE89" s="43" t="e">
        <f t="shared" si="55"/>
        <v>#REF!</v>
      </c>
      <c r="AF89" s="43" t="e">
        <f t="shared" si="55"/>
        <v>#REF!</v>
      </c>
      <c r="AG89" s="43" t="e">
        <f t="shared" si="55"/>
        <v>#REF!</v>
      </c>
      <c r="AH89" s="43" t="e">
        <f t="shared" si="55"/>
        <v>#REF!</v>
      </c>
      <c r="AI89" s="43" t="e">
        <f t="shared" si="55"/>
        <v>#REF!</v>
      </c>
      <c r="AJ89" s="43" t="e">
        <f t="shared" si="55"/>
        <v>#REF!</v>
      </c>
      <c r="AK89" s="43" t="e">
        <f t="shared" si="55"/>
        <v>#REF!</v>
      </c>
      <c r="AL89" s="43" t="e">
        <f t="shared" si="55"/>
        <v>#REF!</v>
      </c>
      <c r="AM89" s="43" t="e">
        <f t="shared" si="55"/>
        <v>#REF!</v>
      </c>
      <c r="AN89" s="43" t="e">
        <f t="shared" si="55"/>
        <v>#REF!</v>
      </c>
      <c r="AO89" s="43" t="e">
        <f t="shared" si="55"/>
        <v>#REF!</v>
      </c>
      <c r="AP89" s="43" t="e">
        <f t="shared" si="55"/>
        <v>#REF!</v>
      </c>
      <c r="AQ89" s="43" t="e">
        <f t="shared" si="55"/>
        <v>#REF!</v>
      </c>
      <c r="AR89" s="43" t="e">
        <f t="shared" si="55"/>
        <v>#REF!</v>
      </c>
      <c r="AS89" s="43" t="e">
        <f t="shared" si="55"/>
        <v>#REF!</v>
      </c>
      <c r="AT89" s="43" t="e">
        <f t="shared" si="55"/>
        <v>#REF!</v>
      </c>
      <c r="AU89" s="43" t="e">
        <f t="shared" si="55"/>
        <v>#REF!</v>
      </c>
      <c r="AV89" s="43" t="e">
        <f t="shared" si="55"/>
        <v>#REF!</v>
      </c>
      <c r="AW89" s="148" t="e">
        <f t="shared" ref="AW89:BG99" si="56">AW9*0.87*0.9</f>
        <v>#REF!</v>
      </c>
      <c r="AX89" s="148" t="e">
        <f t="shared" si="56"/>
        <v>#REF!</v>
      </c>
      <c r="AY89" s="57" t="e">
        <f t="shared" si="56"/>
        <v>#REF!</v>
      </c>
      <c r="AZ89" s="57" t="e">
        <f t="shared" si="56"/>
        <v>#REF!</v>
      </c>
      <c r="BA89" s="57" t="e">
        <f t="shared" si="56"/>
        <v>#REF!</v>
      </c>
      <c r="BB89" s="57" t="e">
        <f t="shared" si="56"/>
        <v>#REF!</v>
      </c>
      <c r="BC89" s="57" t="e">
        <f t="shared" si="56"/>
        <v>#REF!</v>
      </c>
      <c r="BD89" s="57" t="e">
        <f t="shared" si="56"/>
        <v>#REF!</v>
      </c>
      <c r="BE89" s="57" t="e">
        <f t="shared" si="56"/>
        <v>#REF!</v>
      </c>
      <c r="BF89" s="57" t="e">
        <f t="shared" si="56"/>
        <v>#REF!</v>
      </c>
      <c r="BG89" s="57" t="e">
        <f t="shared" si="56"/>
        <v>#REF!</v>
      </c>
      <c r="BH89" s="57" t="e">
        <f>BH9*0.87*0.85</f>
        <v>#REF!</v>
      </c>
      <c r="BI89" s="57" t="e">
        <f t="shared" si="51"/>
        <v>#REF!</v>
      </c>
      <c r="BJ89" s="57" t="e">
        <f t="shared" si="51"/>
        <v>#REF!</v>
      </c>
      <c r="BK89" s="57" t="e">
        <f t="shared" si="51"/>
        <v>#REF!</v>
      </c>
      <c r="BL89" s="57" t="e">
        <f t="shared" ref="BL89:CD89" si="57">BL9*0.87*0.85</f>
        <v>#REF!</v>
      </c>
      <c r="BM89" s="57" t="e">
        <f t="shared" si="57"/>
        <v>#REF!</v>
      </c>
      <c r="BN89" s="57" t="e">
        <f t="shared" si="57"/>
        <v>#REF!</v>
      </c>
      <c r="BO89" s="57" t="e">
        <f t="shared" si="57"/>
        <v>#REF!</v>
      </c>
      <c r="BP89" s="57" t="e">
        <f t="shared" si="57"/>
        <v>#REF!</v>
      </c>
      <c r="BQ89" s="57" t="e">
        <f t="shared" si="57"/>
        <v>#REF!</v>
      </c>
      <c r="BR89" s="57" t="e">
        <f t="shared" si="57"/>
        <v>#REF!</v>
      </c>
      <c r="BS89" s="57" t="e">
        <f t="shared" si="57"/>
        <v>#REF!</v>
      </c>
      <c r="BT89" s="57" t="e">
        <f t="shared" si="57"/>
        <v>#REF!</v>
      </c>
      <c r="BU89" s="57" t="e">
        <f t="shared" si="57"/>
        <v>#REF!</v>
      </c>
      <c r="BV89" s="57" t="e">
        <f t="shared" si="57"/>
        <v>#REF!</v>
      </c>
      <c r="BW89" s="57" t="e">
        <f t="shared" si="57"/>
        <v>#REF!</v>
      </c>
      <c r="BX89" s="57" t="e">
        <f t="shared" si="57"/>
        <v>#REF!</v>
      </c>
      <c r="BY89" s="57" t="e">
        <f t="shared" si="57"/>
        <v>#REF!</v>
      </c>
      <c r="BZ89" s="57" t="e">
        <f t="shared" si="57"/>
        <v>#REF!</v>
      </c>
      <c r="CA89" s="57" t="e">
        <f t="shared" si="57"/>
        <v>#REF!</v>
      </c>
      <c r="CB89" s="57" t="e">
        <f t="shared" si="57"/>
        <v>#REF!</v>
      </c>
      <c r="CC89" s="57" t="e">
        <f t="shared" si="57"/>
        <v>#REF!</v>
      </c>
      <c r="CD89" s="57" t="e">
        <f t="shared" si="57"/>
        <v>#REF!</v>
      </c>
    </row>
    <row r="90" spans="1:82" s="9" customFormat="1" ht="12" customHeight="1" x14ac:dyDescent="0.2">
      <c r="A90" s="8">
        <v>2</v>
      </c>
      <c r="B90" s="43" t="e">
        <f t="shared" si="53"/>
        <v>#REF!</v>
      </c>
      <c r="C90" s="43" t="e">
        <f t="shared" si="53"/>
        <v>#REF!</v>
      </c>
      <c r="D90" s="43" t="e">
        <f t="shared" si="53"/>
        <v>#REF!</v>
      </c>
      <c r="E90" s="43" t="e">
        <f t="shared" si="53"/>
        <v>#REF!</v>
      </c>
      <c r="F90" s="43" t="e">
        <f t="shared" si="53"/>
        <v>#REF!</v>
      </c>
      <c r="G90" s="43" t="e">
        <f t="shared" si="53"/>
        <v>#REF!</v>
      </c>
      <c r="H90" s="43" t="e">
        <f t="shared" si="53"/>
        <v>#REF!</v>
      </c>
      <c r="I90" s="43" t="e">
        <f t="shared" si="53"/>
        <v>#REF!</v>
      </c>
      <c r="J90" s="43" t="e">
        <f t="shared" si="53"/>
        <v>#REF!</v>
      </c>
      <c r="K90" s="43" t="e">
        <f t="shared" si="53"/>
        <v>#REF!</v>
      </c>
      <c r="L90" s="43" t="e">
        <f t="shared" si="53"/>
        <v>#REF!</v>
      </c>
      <c r="M90" s="43" t="e">
        <f t="shared" si="53"/>
        <v>#REF!</v>
      </c>
      <c r="N90" s="43" t="e">
        <f t="shared" si="53"/>
        <v>#REF!</v>
      </c>
      <c r="O90" s="43" t="e">
        <f t="shared" si="53"/>
        <v>#REF!</v>
      </c>
      <c r="P90" s="43" t="e">
        <f t="shared" si="53"/>
        <v>#REF!</v>
      </c>
      <c r="Q90" s="43" t="e">
        <f t="shared" si="53"/>
        <v>#REF!</v>
      </c>
      <c r="R90" s="43" t="e">
        <f t="shared" si="55"/>
        <v>#REF!</v>
      </c>
      <c r="S90" s="43" t="e">
        <f t="shared" si="55"/>
        <v>#REF!</v>
      </c>
      <c r="T90" s="43" t="e">
        <f t="shared" si="55"/>
        <v>#REF!</v>
      </c>
      <c r="U90" s="43" t="e">
        <f t="shared" si="55"/>
        <v>#REF!</v>
      </c>
      <c r="V90" s="43" t="e">
        <f t="shared" si="55"/>
        <v>#REF!</v>
      </c>
      <c r="W90" s="43" t="e">
        <f t="shared" si="55"/>
        <v>#REF!</v>
      </c>
      <c r="X90" s="43" t="e">
        <f t="shared" si="55"/>
        <v>#REF!</v>
      </c>
      <c r="Y90" s="43" t="e">
        <f t="shared" si="55"/>
        <v>#REF!</v>
      </c>
      <c r="Z90" s="43" t="e">
        <f t="shared" si="55"/>
        <v>#REF!</v>
      </c>
      <c r="AA90" s="43" t="e">
        <f t="shared" si="55"/>
        <v>#REF!</v>
      </c>
      <c r="AB90" s="43" t="e">
        <f t="shared" si="55"/>
        <v>#REF!</v>
      </c>
      <c r="AC90" s="43" t="e">
        <f t="shared" si="55"/>
        <v>#REF!</v>
      </c>
      <c r="AD90" s="43" t="e">
        <f t="shared" si="55"/>
        <v>#REF!</v>
      </c>
      <c r="AE90" s="43" t="e">
        <f t="shared" si="55"/>
        <v>#REF!</v>
      </c>
      <c r="AF90" s="43" t="e">
        <f t="shared" si="55"/>
        <v>#REF!</v>
      </c>
      <c r="AG90" s="43" t="e">
        <f t="shared" si="55"/>
        <v>#REF!</v>
      </c>
      <c r="AH90" s="43" t="e">
        <f t="shared" si="55"/>
        <v>#REF!</v>
      </c>
      <c r="AI90" s="43" t="e">
        <f t="shared" si="55"/>
        <v>#REF!</v>
      </c>
      <c r="AJ90" s="43" t="e">
        <f t="shared" si="55"/>
        <v>#REF!</v>
      </c>
      <c r="AK90" s="43" t="e">
        <f t="shared" si="55"/>
        <v>#REF!</v>
      </c>
      <c r="AL90" s="43" t="e">
        <f t="shared" si="55"/>
        <v>#REF!</v>
      </c>
      <c r="AM90" s="43" t="e">
        <f t="shared" si="55"/>
        <v>#REF!</v>
      </c>
      <c r="AN90" s="43" t="e">
        <f t="shared" si="55"/>
        <v>#REF!</v>
      </c>
      <c r="AO90" s="43" t="e">
        <f t="shared" si="55"/>
        <v>#REF!</v>
      </c>
      <c r="AP90" s="43" t="e">
        <f t="shared" si="55"/>
        <v>#REF!</v>
      </c>
      <c r="AQ90" s="43" t="e">
        <f t="shared" si="55"/>
        <v>#REF!</v>
      </c>
      <c r="AR90" s="43" t="e">
        <f t="shared" si="55"/>
        <v>#REF!</v>
      </c>
      <c r="AS90" s="43" t="e">
        <f t="shared" si="55"/>
        <v>#REF!</v>
      </c>
      <c r="AT90" s="43" t="e">
        <f t="shared" si="55"/>
        <v>#REF!</v>
      </c>
      <c r="AU90" s="43" t="e">
        <f t="shared" si="55"/>
        <v>#REF!</v>
      </c>
      <c r="AV90" s="43" t="e">
        <f t="shared" si="55"/>
        <v>#REF!</v>
      </c>
      <c r="AW90" s="148" t="e">
        <f t="shared" si="56"/>
        <v>#REF!</v>
      </c>
      <c r="AX90" s="148" t="e">
        <f t="shared" si="56"/>
        <v>#REF!</v>
      </c>
      <c r="AY90" s="57" t="e">
        <f t="shared" si="56"/>
        <v>#REF!</v>
      </c>
      <c r="AZ90" s="57" t="e">
        <f t="shared" si="56"/>
        <v>#REF!</v>
      </c>
      <c r="BA90" s="57" t="e">
        <f t="shared" si="56"/>
        <v>#REF!</v>
      </c>
      <c r="BB90" s="57" t="e">
        <f t="shared" si="56"/>
        <v>#REF!</v>
      </c>
      <c r="BC90" s="57" t="e">
        <f t="shared" si="56"/>
        <v>#REF!</v>
      </c>
      <c r="BD90" s="57" t="e">
        <f t="shared" si="56"/>
        <v>#REF!</v>
      </c>
      <c r="BE90" s="57" t="e">
        <f t="shared" si="56"/>
        <v>#REF!</v>
      </c>
      <c r="BF90" s="57" t="e">
        <f t="shared" si="56"/>
        <v>#REF!</v>
      </c>
      <c r="BG90" s="57" t="e">
        <f t="shared" si="56"/>
        <v>#REF!</v>
      </c>
      <c r="BH90" s="57" t="e">
        <f>BH10*0.87*0.85</f>
        <v>#REF!</v>
      </c>
      <c r="BI90" s="57" t="e">
        <f t="shared" si="51"/>
        <v>#REF!</v>
      </c>
      <c r="BJ90" s="57" t="e">
        <f t="shared" si="51"/>
        <v>#REF!</v>
      </c>
      <c r="BK90" s="57" t="e">
        <f t="shared" si="51"/>
        <v>#REF!</v>
      </c>
      <c r="BL90" s="57" t="e">
        <f t="shared" ref="BL90:CD90" si="58">BL10*0.87*0.85</f>
        <v>#REF!</v>
      </c>
      <c r="BM90" s="57" t="e">
        <f t="shared" si="58"/>
        <v>#REF!</v>
      </c>
      <c r="BN90" s="57" t="e">
        <f t="shared" si="58"/>
        <v>#REF!</v>
      </c>
      <c r="BO90" s="57" t="e">
        <f t="shared" si="58"/>
        <v>#REF!</v>
      </c>
      <c r="BP90" s="57" t="e">
        <f t="shared" si="58"/>
        <v>#REF!</v>
      </c>
      <c r="BQ90" s="57" t="e">
        <f t="shared" si="58"/>
        <v>#REF!</v>
      </c>
      <c r="BR90" s="57" t="e">
        <f t="shared" si="58"/>
        <v>#REF!</v>
      </c>
      <c r="BS90" s="57" t="e">
        <f t="shared" si="58"/>
        <v>#REF!</v>
      </c>
      <c r="BT90" s="57" t="e">
        <f t="shared" si="58"/>
        <v>#REF!</v>
      </c>
      <c r="BU90" s="57" t="e">
        <f t="shared" si="58"/>
        <v>#REF!</v>
      </c>
      <c r="BV90" s="57" t="e">
        <f t="shared" si="58"/>
        <v>#REF!</v>
      </c>
      <c r="BW90" s="57" t="e">
        <f t="shared" si="58"/>
        <v>#REF!</v>
      </c>
      <c r="BX90" s="57" t="e">
        <f t="shared" si="58"/>
        <v>#REF!</v>
      </c>
      <c r="BY90" s="57" t="e">
        <f t="shared" si="58"/>
        <v>#REF!</v>
      </c>
      <c r="BZ90" s="57" t="e">
        <f t="shared" si="58"/>
        <v>#REF!</v>
      </c>
      <c r="CA90" s="57" t="e">
        <f t="shared" si="58"/>
        <v>#REF!</v>
      </c>
      <c r="CB90" s="57" t="e">
        <f t="shared" si="58"/>
        <v>#REF!</v>
      </c>
      <c r="CC90" s="57" t="e">
        <f t="shared" si="58"/>
        <v>#REF!</v>
      </c>
      <c r="CD90" s="57" t="e">
        <f t="shared" si="58"/>
        <v>#REF!</v>
      </c>
    </row>
    <row r="91" spans="1:82" s="36" customFormat="1" ht="12" customHeight="1" x14ac:dyDescent="0.2">
      <c r="A91" s="66" t="s">
        <v>65</v>
      </c>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57"/>
      <c r="AX91" s="57"/>
      <c r="AY91" s="57"/>
      <c r="AZ91" s="57"/>
      <c r="BA91" s="57"/>
      <c r="BB91" s="57"/>
      <c r="BC91" s="57"/>
      <c r="BD91" s="57"/>
      <c r="BE91" s="57"/>
      <c r="BF91" s="57"/>
      <c r="BG91" s="57"/>
      <c r="BH91" s="57"/>
      <c r="BI91" s="57"/>
      <c r="BJ91" s="57"/>
      <c r="BK91" s="57"/>
      <c r="BL91" s="57"/>
      <c r="BM91" s="57"/>
      <c r="BN91" s="57"/>
      <c r="BO91" s="57"/>
      <c r="BP91" s="57"/>
      <c r="BQ91" s="57"/>
      <c r="BR91" s="57"/>
      <c r="BS91" s="57"/>
      <c r="BT91" s="57"/>
      <c r="BU91" s="57"/>
      <c r="BV91" s="57"/>
      <c r="BW91" s="57"/>
      <c r="BX91" s="57"/>
      <c r="BY91" s="57"/>
      <c r="BZ91" s="57"/>
      <c r="CA91" s="57"/>
      <c r="CB91" s="57"/>
      <c r="CC91" s="57"/>
      <c r="CD91" s="57"/>
    </row>
    <row r="92" spans="1:82" s="9" customFormat="1" ht="12" customHeight="1" x14ac:dyDescent="0.2">
      <c r="A92" s="8">
        <v>1</v>
      </c>
      <c r="B92" s="43" t="e">
        <f t="shared" si="53"/>
        <v>#REF!</v>
      </c>
      <c r="C92" s="43" t="e">
        <f t="shared" si="53"/>
        <v>#REF!</v>
      </c>
      <c r="D92" s="43" t="e">
        <f t="shared" si="53"/>
        <v>#REF!</v>
      </c>
      <c r="E92" s="43" t="e">
        <f t="shared" si="53"/>
        <v>#REF!</v>
      </c>
      <c r="F92" s="43" t="e">
        <f t="shared" si="53"/>
        <v>#REF!</v>
      </c>
      <c r="G92" s="43" t="e">
        <f t="shared" si="53"/>
        <v>#REF!</v>
      </c>
      <c r="H92" s="43" t="e">
        <f t="shared" si="53"/>
        <v>#REF!</v>
      </c>
      <c r="I92" s="43" t="e">
        <f t="shared" si="53"/>
        <v>#REF!</v>
      </c>
      <c r="J92" s="43" t="e">
        <f t="shared" si="53"/>
        <v>#REF!</v>
      </c>
      <c r="K92" s="43" t="e">
        <f t="shared" si="53"/>
        <v>#REF!</v>
      </c>
      <c r="L92" s="43" t="e">
        <f t="shared" si="53"/>
        <v>#REF!</v>
      </c>
      <c r="M92" s="43" t="e">
        <f t="shared" si="53"/>
        <v>#REF!</v>
      </c>
      <c r="N92" s="43" t="e">
        <f t="shared" si="53"/>
        <v>#REF!</v>
      </c>
      <c r="O92" s="43" t="e">
        <f t="shared" si="53"/>
        <v>#REF!</v>
      </c>
      <c r="P92" s="43" t="e">
        <f t="shared" si="53"/>
        <v>#REF!</v>
      </c>
      <c r="Q92" s="43" t="e">
        <f t="shared" si="53"/>
        <v>#REF!</v>
      </c>
      <c r="R92" s="43" t="e">
        <f t="shared" ref="R92:AV93" si="59">R12*0.8*0.9</f>
        <v>#REF!</v>
      </c>
      <c r="S92" s="43" t="e">
        <f t="shared" si="59"/>
        <v>#REF!</v>
      </c>
      <c r="T92" s="43" t="e">
        <f t="shared" si="59"/>
        <v>#REF!</v>
      </c>
      <c r="U92" s="43" t="e">
        <f t="shared" si="59"/>
        <v>#REF!</v>
      </c>
      <c r="V92" s="43" t="e">
        <f t="shared" si="59"/>
        <v>#REF!</v>
      </c>
      <c r="W92" s="43" t="e">
        <f t="shared" si="59"/>
        <v>#REF!</v>
      </c>
      <c r="X92" s="43" t="e">
        <f t="shared" si="59"/>
        <v>#REF!</v>
      </c>
      <c r="Y92" s="43" t="e">
        <f t="shared" si="59"/>
        <v>#REF!</v>
      </c>
      <c r="Z92" s="43" t="e">
        <f t="shared" si="59"/>
        <v>#REF!</v>
      </c>
      <c r="AA92" s="43" t="e">
        <f t="shared" si="59"/>
        <v>#REF!</v>
      </c>
      <c r="AB92" s="43" t="e">
        <f t="shared" si="59"/>
        <v>#REF!</v>
      </c>
      <c r="AC92" s="43" t="e">
        <f t="shared" si="59"/>
        <v>#REF!</v>
      </c>
      <c r="AD92" s="43" t="e">
        <f t="shared" si="59"/>
        <v>#REF!</v>
      </c>
      <c r="AE92" s="43" t="e">
        <f t="shared" si="59"/>
        <v>#REF!</v>
      </c>
      <c r="AF92" s="43" t="e">
        <f t="shared" si="59"/>
        <v>#REF!</v>
      </c>
      <c r="AG92" s="43" t="e">
        <f t="shared" si="59"/>
        <v>#REF!</v>
      </c>
      <c r="AH92" s="43" t="e">
        <f t="shared" si="59"/>
        <v>#REF!</v>
      </c>
      <c r="AI92" s="43" t="e">
        <f t="shared" si="59"/>
        <v>#REF!</v>
      </c>
      <c r="AJ92" s="43" t="e">
        <f t="shared" si="59"/>
        <v>#REF!</v>
      </c>
      <c r="AK92" s="43" t="e">
        <f t="shared" si="59"/>
        <v>#REF!</v>
      </c>
      <c r="AL92" s="43" t="e">
        <f t="shared" si="59"/>
        <v>#REF!</v>
      </c>
      <c r="AM92" s="43" t="e">
        <f t="shared" si="59"/>
        <v>#REF!</v>
      </c>
      <c r="AN92" s="43" t="e">
        <f t="shared" si="59"/>
        <v>#REF!</v>
      </c>
      <c r="AO92" s="43" t="e">
        <f t="shared" si="59"/>
        <v>#REF!</v>
      </c>
      <c r="AP92" s="43" t="e">
        <f t="shared" si="59"/>
        <v>#REF!</v>
      </c>
      <c r="AQ92" s="43" t="e">
        <f t="shared" si="59"/>
        <v>#REF!</v>
      </c>
      <c r="AR92" s="43" t="e">
        <f t="shared" si="59"/>
        <v>#REF!</v>
      </c>
      <c r="AS92" s="43" t="e">
        <f t="shared" si="59"/>
        <v>#REF!</v>
      </c>
      <c r="AT92" s="43" t="e">
        <f t="shared" si="59"/>
        <v>#REF!</v>
      </c>
      <c r="AU92" s="43" t="e">
        <f t="shared" si="59"/>
        <v>#REF!</v>
      </c>
      <c r="AV92" s="43" t="e">
        <f t="shared" si="59"/>
        <v>#REF!</v>
      </c>
      <c r="AW92" s="148" t="e">
        <f t="shared" si="56"/>
        <v>#REF!</v>
      </c>
      <c r="AX92" s="148" t="e">
        <f t="shared" si="56"/>
        <v>#REF!</v>
      </c>
      <c r="AY92" s="57" t="e">
        <f t="shared" si="56"/>
        <v>#REF!</v>
      </c>
      <c r="AZ92" s="57" t="e">
        <f t="shared" si="56"/>
        <v>#REF!</v>
      </c>
      <c r="BA92" s="57" t="e">
        <f t="shared" si="56"/>
        <v>#REF!</v>
      </c>
      <c r="BB92" s="57" t="e">
        <f t="shared" si="56"/>
        <v>#REF!</v>
      </c>
      <c r="BC92" s="57" t="e">
        <f t="shared" si="56"/>
        <v>#REF!</v>
      </c>
      <c r="BD92" s="57" t="e">
        <f t="shared" si="56"/>
        <v>#REF!</v>
      </c>
      <c r="BE92" s="57" t="e">
        <f t="shared" si="56"/>
        <v>#REF!</v>
      </c>
      <c r="BF92" s="57" t="e">
        <f t="shared" si="56"/>
        <v>#REF!</v>
      </c>
      <c r="BG92" s="57" t="e">
        <f t="shared" si="56"/>
        <v>#REF!</v>
      </c>
      <c r="BH92" s="57" t="e">
        <f>BH12*0.87*0.85</f>
        <v>#REF!</v>
      </c>
      <c r="BI92" s="57" t="e">
        <f t="shared" si="51"/>
        <v>#REF!</v>
      </c>
      <c r="BJ92" s="57" t="e">
        <f t="shared" si="51"/>
        <v>#REF!</v>
      </c>
      <c r="BK92" s="57" t="e">
        <f t="shared" si="51"/>
        <v>#REF!</v>
      </c>
      <c r="BL92" s="57" t="e">
        <f t="shared" ref="BL92:CD92" si="60">BL12*0.87*0.85</f>
        <v>#REF!</v>
      </c>
      <c r="BM92" s="57" t="e">
        <f t="shared" si="60"/>
        <v>#REF!</v>
      </c>
      <c r="BN92" s="57" t="e">
        <f t="shared" si="60"/>
        <v>#REF!</v>
      </c>
      <c r="BO92" s="57" t="e">
        <f t="shared" si="60"/>
        <v>#REF!</v>
      </c>
      <c r="BP92" s="57" t="e">
        <f t="shared" si="60"/>
        <v>#REF!</v>
      </c>
      <c r="BQ92" s="57" t="e">
        <f t="shared" si="60"/>
        <v>#REF!</v>
      </c>
      <c r="BR92" s="57" t="e">
        <f t="shared" si="60"/>
        <v>#REF!</v>
      </c>
      <c r="BS92" s="57" t="e">
        <f t="shared" si="60"/>
        <v>#REF!</v>
      </c>
      <c r="BT92" s="57" t="e">
        <f t="shared" si="60"/>
        <v>#REF!</v>
      </c>
      <c r="BU92" s="57" t="e">
        <f t="shared" si="60"/>
        <v>#REF!</v>
      </c>
      <c r="BV92" s="57" t="e">
        <f t="shared" si="60"/>
        <v>#REF!</v>
      </c>
      <c r="BW92" s="57" t="e">
        <f t="shared" si="60"/>
        <v>#REF!</v>
      </c>
      <c r="BX92" s="57" t="e">
        <f t="shared" si="60"/>
        <v>#REF!</v>
      </c>
      <c r="BY92" s="57" t="e">
        <f t="shared" si="60"/>
        <v>#REF!</v>
      </c>
      <c r="BZ92" s="57" t="e">
        <f t="shared" si="60"/>
        <v>#REF!</v>
      </c>
      <c r="CA92" s="57" t="e">
        <f t="shared" si="60"/>
        <v>#REF!</v>
      </c>
      <c r="CB92" s="57" t="e">
        <f t="shared" si="60"/>
        <v>#REF!</v>
      </c>
      <c r="CC92" s="57" t="e">
        <f t="shared" si="60"/>
        <v>#REF!</v>
      </c>
      <c r="CD92" s="57" t="e">
        <f t="shared" si="60"/>
        <v>#REF!</v>
      </c>
    </row>
    <row r="93" spans="1:82" s="9" customFormat="1" ht="12" customHeight="1" x14ac:dyDescent="0.2">
      <c r="A93" s="8">
        <v>2</v>
      </c>
      <c r="B93" s="43" t="e">
        <f t="shared" si="53"/>
        <v>#REF!</v>
      </c>
      <c r="C93" s="43" t="e">
        <f t="shared" si="53"/>
        <v>#REF!</v>
      </c>
      <c r="D93" s="43" t="e">
        <f t="shared" si="53"/>
        <v>#REF!</v>
      </c>
      <c r="E93" s="43" t="e">
        <f t="shared" si="53"/>
        <v>#REF!</v>
      </c>
      <c r="F93" s="43" t="e">
        <f t="shared" si="53"/>
        <v>#REF!</v>
      </c>
      <c r="G93" s="43" t="e">
        <f t="shared" si="53"/>
        <v>#REF!</v>
      </c>
      <c r="H93" s="43" t="e">
        <f t="shared" si="53"/>
        <v>#REF!</v>
      </c>
      <c r="I93" s="43" t="e">
        <f t="shared" si="53"/>
        <v>#REF!</v>
      </c>
      <c r="J93" s="43" t="e">
        <f t="shared" si="53"/>
        <v>#REF!</v>
      </c>
      <c r="K93" s="43" t="e">
        <f t="shared" si="53"/>
        <v>#REF!</v>
      </c>
      <c r="L93" s="43" t="e">
        <f t="shared" si="53"/>
        <v>#REF!</v>
      </c>
      <c r="M93" s="43" t="e">
        <f t="shared" si="53"/>
        <v>#REF!</v>
      </c>
      <c r="N93" s="43" t="e">
        <f t="shared" si="53"/>
        <v>#REF!</v>
      </c>
      <c r="O93" s="43" t="e">
        <f t="shared" si="53"/>
        <v>#REF!</v>
      </c>
      <c r="P93" s="43" t="e">
        <f t="shared" si="53"/>
        <v>#REF!</v>
      </c>
      <c r="Q93" s="43" t="e">
        <f t="shared" si="53"/>
        <v>#REF!</v>
      </c>
      <c r="R93" s="43" t="e">
        <f t="shared" si="59"/>
        <v>#REF!</v>
      </c>
      <c r="S93" s="43" t="e">
        <f t="shared" si="59"/>
        <v>#REF!</v>
      </c>
      <c r="T93" s="43" t="e">
        <f t="shared" si="59"/>
        <v>#REF!</v>
      </c>
      <c r="U93" s="43" t="e">
        <f t="shared" si="59"/>
        <v>#REF!</v>
      </c>
      <c r="V93" s="43" t="e">
        <f t="shared" si="59"/>
        <v>#REF!</v>
      </c>
      <c r="W93" s="43" t="e">
        <f t="shared" si="59"/>
        <v>#REF!</v>
      </c>
      <c r="X93" s="43" t="e">
        <f t="shared" si="59"/>
        <v>#REF!</v>
      </c>
      <c r="Y93" s="43" t="e">
        <f t="shared" si="59"/>
        <v>#REF!</v>
      </c>
      <c r="Z93" s="43" t="e">
        <f t="shared" si="59"/>
        <v>#REF!</v>
      </c>
      <c r="AA93" s="43" t="e">
        <f t="shared" si="59"/>
        <v>#REF!</v>
      </c>
      <c r="AB93" s="43" t="e">
        <f t="shared" si="59"/>
        <v>#REF!</v>
      </c>
      <c r="AC93" s="43" t="e">
        <f t="shared" si="59"/>
        <v>#REF!</v>
      </c>
      <c r="AD93" s="43" t="e">
        <f t="shared" si="59"/>
        <v>#REF!</v>
      </c>
      <c r="AE93" s="43" t="e">
        <f t="shared" si="59"/>
        <v>#REF!</v>
      </c>
      <c r="AF93" s="43" t="e">
        <f t="shared" si="59"/>
        <v>#REF!</v>
      </c>
      <c r="AG93" s="43" t="e">
        <f t="shared" si="59"/>
        <v>#REF!</v>
      </c>
      <c r="AH93" s="43" t="e">
        <f t="shared" si="59"/>
        <v>#REF!</v>
      </c>
      <c r="AI93" s="43" t="e">
        <f t="shared" si="59"/>
        <v>#REF!</v>
      </c>
      <c r="AJ93" s="43" t="e">
        <f t="shared" si="59"/>
        <v>#REF!</v>
      </c>
      <c r="AK93" s="43" t="e">
        <f t="shared" si="59"/>
        <v>#REF!</v>
      </c>
      <c r="AL93" s="43" t="e">
        <f t="shared" si="59"/>
        <v>#REF!</v>
      </c>
      <c r="AM93" s="43" t="e">
        <f t="shared" si="59"/>
        <v>#REF!</v>
      </c>
      <c r="AN93" s="43" t="e">
        <f t="shared" si="59"/>
        <v>#REF!</v>
      </c>
      <c r="AO93" s="43" t="e">
        <f t="shared" si="59"/>
        <v>#REF!</v>
      </c>
      <c r="AP93" s="43" t="e">
        <f t="shared" si="59"/>
        <v>#REF!</v>
      </c>
      <c r="AQ93" s="43" t="e">
        <f t="shared" si="59"/>
        <v>#REF!</v>
      </c>
      <c r="AR93" s="43" t="e">
        <f t="shared" si="59"/>
        <v>#REF!</v>
      </c>
      <c r="AS93" s="43" t="e">
        <f t="shared" si="59"/>
        <v>#REF!</v>
      </c>
      <c r="AT93" s="43" t="e">
        <f t="shared" si="59"/>
        <v>#REF!</v>
      </c>
      <c r="AU93" s="43" t="e">
        <f t="shared" si="59"/>
        <v>#REF!</v>
      </c>
      <c r="AV93" s="43" t="e">
        <f t="shared" si="59"/>
        <v>#REF!</v>
      </c>
      <c r="AW93" s="148" t="e">
        <f t="shared" si="56"/>
        <v>#REF!</v>
      </c>
      <c r="AX93" s="148" t="e">
        <f t="shared" si="56"/>
        <v>#REF!</v>
      </c>
      <c r="AY93" s="57" t="e">
        <f t="shared" si="56"/>
        <v>#REF!</v>
      </c>
      <c r="AZ93" s="57" t="e">
        <f t="shared" si="56"/>
        <v>#REF!</v>
      </c>
      <c r="BA93" s="57" t="e">
        <f t="shared" si="56"/>
        <v>#REF!</v>
      </c>
      <c r="BB93" s="57" t="e">
        <f t="shared" si="56"/>
        <v>#REF!</v>
      </c>
      <c r="BC93" s="57" t="e">
        <f t="shared" si="56"/>
        <v>#REF!</v>
      </c>
      <c r="BD93" s="57" t="e">
        <f t="shared" si="56"/>
        <v>#REF!</v>
      </c>
      <c r="BE93" s="57" t="e">
        <f t="shared" si="56"/>
        <v>#REF!</v>
      </c>
      <c r="BF93" s="57" t="e">
        <f t="shared" si="56"/>
        <v>#REF!</v>
      </c>
      <c r="BG93" s="57" t="e">
        <f t="shared" si="56"/>
        <v>#REF!</v>
      </c>
      <c r="BH93" s="57" t="e">
        <f>BH13*0.87*0.85</f>
        <v>#REF!</v>
      </c>
      <c r="BI93" s="57" t="e">
        <f t="shared" si="51"/>
        <v>#REF!</v>
      </c>
      <c r="BJ93" s="57" t="e">
        <f t="shared" si="51"/>
        <v>#REF!</v>
      </c>
      <c r="BK93" s="57" t="e">
        <f t="shared" si="51"/>
        <v>#REF!</v>
      </c>
      <c r="BL93" s="57" t="e">
        <f t="shared" ref="BL93:CD93" si="61">BL13*0.87*0.85</f>
        <v>#REF!</v>
      </c>
      <c r="BM93" s="57" t="e">
        <f t="shared" si="61"/>
        <v>#REF!</v>
      </c>
      <c r="BN93" s="57" t="e">
        <f t="shared" si="61"/>
        <v>#REF!</v>
      </c>
      <c r="BO93" s="57" t="e">
        <f t="shared" si="61"/>
        <v>#REF!</v>
      </c>
      <c r="BP93" s="57" t="e">
        <f t="shared" si="61"/>
        <v>#REF!</v>
      </c>
      <c r="BQ93" s="57" t="e">
        <f t="shared" si="61"/>
        <v>#REF!</v>
      </c>
      <c r="BR93" s="57" t="e">
        <f t="shared" si="61"/>
        <v>#REF!</v>
      </c>
      <c r="BS93" s="57" t="e">
        <f t="shared" si="61"/>
        <v>#REF!</v>
      </c>
      <c r="BT93" s="57" t="e">
        <f t="shared" si="61"/>
        <v>#REF!</v>
      </c>
      <c r="BU93" s="57" t="e">
        <f t="shared" si="61"/>
        <v>#REF!</v>
      </c>
      <c r="BV93" s="57" t="e">
        <f t="shared" si="61"/>
        <v>#REF!</v>
      </c>
      <c r="BW93" s="57" t="e">
        <f t="shared" si="61"/>
        <v>#REF!</v>
      </c>
      <c r="BX93" s="57" t="e">
        <f t="shared" si="61"/>
        <v>#REF!</v>
      </c>
      <c r="BY93" s="57" t="e">
        <f t="shared" si="61"/>
        <v>#REF!</v>
      </c>
      <c r="BZ93" s="57" t="e">
        <f t="shared" si="61"/>
        <v>#REF!</v>
      </c>
      <c r="CA93" s="57" t="e">
        <f t="shared" si="61"/>
        <v>#REF!</v>
      </c>
      <c r="CB93" s="57" t="e">
        <f t="shared" si="61"/>
        <v>#REF!</v>
      </c>
      <c r="CC93" s="57" t="e">
        <f t="shared" si="61"/>
        <v>#REF!</v>
      </c>
      <c r="CD93" s="57" t="e">
        <f t="shared" si="61"/>
        <v>#REF!</v>
      </c>
    </row>
    <row r="94" spans="1:82" s="9" customFormat="1" ht="12" customHeight="1" x14ac:dyDescent="0.2">
      <c r="A94" s="145" t="s">
        <v>66</v>
      </c>
      <c r="B94" s="85"/>
      <c r="C94" s="85"/>
      <c r="D94" s="85"/>
      <c r="E94" s="85"/>
      <c r="F94" s="85"/>
      <c r="G94" s="85"/>
      <c r="H94" s="85"/>
      <c r="I94" s="85"/>
      <c r="J94" s="85"/>
      <c r="K94" s="85"/>
      <c r="L94" s="85"/>
      <c r="M94" s="85"/>
      <c r="N94" s="85"/>
      <c r="O94" s="85"/>
      <c r="P94" s="85"/>
      <c r="Q94" s="85"/>
      <c r="R94" s="85"/>
      <c r="S94" s="85"/>
      <c r="T94" s="85"/>
      <c r="U94" s="85"/>
      <c r="V94" s="85"/>
      <c r="W94" s="85"/>
      <c r="X94" s="85"/>
      <c r="Y94" s="85"/>
      <c r="Z94" s="85"/>
      <c r="AA94" s="85"/>
      <c r="AB94" s="85"/>
      <c r="AC94" s="85"/>
      <c r="AD94" s="85"/>
      <c r="AE94" s="85"/>
      <c r="AF94" s="85"/>
      <c r="AG94" s="85"/>
      <c r="AH94" s="85"/>
      <c r="AI94" s="85"/>
      <c r="AJ94" s="85"/>
      <c r="AK94" s="85"/>
      <c r="AL94" s="85"/>
      <c r="AM94" s="85"/>
      <c r="AN94" s="34"/>
      <c r="AO94" s="34"/>
      <c r="AP94" s="34"/>
      <c r="AQ94" s="34"/>
      <c r="AR94" s="34"/>
      <c r="AS94" s="34"/>
      <c r="AT94" s="34"/>
      <c r="AU94" s="34"/>
      <c r="AV94" s="34"/>
      <c r="AW94" s="57"/>
      <c r="AX94" s="57"/>
      <c r="AY94" s="57"/>
      <c r="AZ94" s="57"/>
      <c r="BA94" s="57"/>
      <c r="BB94" s="57"/>
      <c r="BC94" s="57"/>
      <c r="BD94" s="57"/>
      <c r="BE94" s="57"/>
      <c r="BF94" s="57"/>
      <c r="BG94" s="57"/>
      <c r="BH94" s="57"/>
      <c r="BI94" s="57"/>
      <c r="BJ94" s="57"/>
      <c r="BK94" s="57"/>
      <c r="BL94" s="57"/>
      <c r="BM94" s="57"/>
      <c r="BN94" s="57"/>
      <c r="BO94" s="57"/>
      <c r="BP94" s="57"/>
      <c r="BQ94" s="57"/>
      <c r="BR94" s="57"/>
      <c r="BS94" s="57"/>
      <c r="BT94" s="57"/>
      <c r="BU94" s="57"/>
      <c r="BV94" s="57"/>
      <c r="BW94" s="57"/>
      <c r="BX94" s="57"/>
      <c r="BY94" s="57"/>
      <c r="BZ94" s="57"/>
      <c r="CA94" s="57"/>
      <c r="CB94" s="57"/>
      <c r="CC94" s="57"/>
      <c r="CD94" s="57"/>
    </row>
    <row r="95" spans="1:82" s="9" customFormat="1" ht="12" customHeight="1" x14ac:dyDescent="0.2">
      <c r="A95" s="52" t="s">
        <v>37</v>
      </c>
      <c r="B95" s="85"/>
      <c r="C95" s="85"/>
      <c r="D95" s="85"/>
      <c r="E95" s="85"/>
      <c r="F95" s="85"/>
      <c r="G95" s="85"/>
      <c r="H95" s="85"/>
      <c r="I95" s="85"/>
      <c r="J95" s="85"/>
      <c r="K95" s="85"/>
      <c r="L95" s="85"/>
      <c r="M95" s="85"/>
      <c r="N95" s="85"/>
      <c r="O95" s="85"/>
      <c r="P95" s="85"/>
      <c r="Q95" s="85"/>
      <c r="R95" s="85"/>
      <c r="S95" s="85"/>
      <c r="T95" s="85"/>
      <c r="U95" s="85"/>
      <c r="V95" s="85"/>
      <c r="W95" s="85"/>
      <c r="X95" s="85"/>
      <c r="Y95" s="85"/>
      <c r="Z95" s="85"/>
      <c r="AA95" s="85"/>
      <c r="AB95" s="85"/>
      <c r="AC95" s="85"/>
      <c r="AD95" s="85"/>
      <c r="AE95" s="85"/>
      <c r="AF95" s="85"/>
      <c r="AG95" s="85"/>
      <c r="AH95" s="85"/>
      <c r="AI95" s="85"/>
      <c r="AJ95" s="85"/>
      <c r="AK95" s="85"/>
      <c r="AL95" s="85"/>
      <c r="AM95" s="85"/>
      <c r="AN95" s="53" t="e">
        <f>AN15*0.8*0.9</f>
        <v>#REF!</v>
      </c>
      <c r="AO95" s="43" t="e">
        <f t="shared" ref="AO95:AV96" si="62">AO15*0.8*0.9</f>
        <v>#REF!</v>
      </c>
      <c r="AP95" s="43" t="e">
        <f t="shared" si="62"/>
        <v>#REF!</v>
      </c>
      <c r="AQ95" s="43" t="e">
        <f t="shared" si="62"/>
        <v>#REF!</v>
      </c>
      <c r="AR95" s="43" t="e">
        <f t="shared" si="62"/>
        <v>#REF!</v>
      </c>
      <c r="AS95" s="43" t="e">
        <f t="shared" si="62"/>
        <v>#REF!</v>
      </c>
      <c r="AT95" s="43" t="e">
        <f t="shared" si="62"/>
        <v>#REF!</v>
      </c>
      <c r="AU95" s="43" t="e">
        <f t="shared" si="62"/>
        <v>#REF!</v>
      </c>
      <c r="AV95" s="43" t="e">
        <f t="shared" si="62"/>
        <v>#REF!</v>
      </c>
      <c r="AW95" s="148" t="e">
        <f t="shared" si="56"/>
        <v>#REF!</v>
      </c>
      <c r="AX95" s="148" t="e">
        <f t="shared" si="56"/>
        <v>#REF!</v>
      </c>
      <c r="AY95" s="57" t="e">
        <f t="shared" si="56"/>
        <v>#REF!</v>
      </c>
      <c r="AZ95" s="57" t="e">
        <f t="shared" si="56"/>
        <v>#REF!</v>
      </c>
      <c r="BA95" s="57" t="e">
        <f t="shared" si="56"/>
        <v>#REF!</v>
      </c>
      <c r="BB95" s="57" t="e">
        <f t="shared" si="56"/>
        <v>#REF!</v>
      </c>
      <c r="BC95" s="57" t="e">
        <f t="shared" si="56"/>
        <v>#REF!</v>
      </c>
      <c r="BD95" s="57" t="e">
        <f t="shared" si="56"/>
        <v>#REF!</v>
      </c>
      <c r="BE95" s="57" t="e">
        <f t="shared" si="56"/>
        <v>#REF!</v>
      </c>
      <c r="BF95" s="57" t="e">
        <f t="shared" si="56"/>
        <v>#REF!</v>
      </c>
      <c r="BG95" s="57" t="e">
        <f t="shared" si="56"/>
        <v>#REF!</v>
      </c>
      <c r="BH95" s="57" t="e">
        <f>BH15*0.87*0.85</f>
        <v>#REF!</v>
      </c>
      <c r="BI95" s="57" t="e">
        <f t="shared" si="51"/>
        <v>#REF!</v>
      </c>
      <c r="BJ95" s="57" t="e">
        <f t="shared" si="51"/>
        <v>#REF!</v>
      </c>
      <c r="BK95" s="57" t="e">
        <f t="shared" si="51"/>
        <v>#REF!</v>
      </c>
      <c r="BL95" s="57" t="e">
        <f t="shared" ref="BL95:CD95" si="63">BL15*0.87*0.85</f>
        <v>#REF!</v>
      </c>
      <c r="BM95" s="57" t="e">
        <f t="shared" si="63"/>
        <v>#REF!</v>
      </c>
      <c r="BN95" s="57" t="e">
        <f t="shared" si="63"/>
        <v>#REF!</v>
      </c>
      <c r="BO95" s="57" t="e">
        <f t="shared" si="63"/>
        <v>#REF!</v>
      </c>
      <c r="BP95" s="57" t="e">
        <f t="shared" si="63"/>
        <v>#REF!</v>
      </c>
      <c r="BQ95" s="57" t="e">
        <f t="shared" si="63"/>
        <v>#REF!</v>
      </c>
      <c r="BR95" s="57" t="e">
        <f t="shared" si="63"/>
        <v>#REF!</v>
      </c>
      <c r="BS95" s="57" t="e">
        <f t="shared" si="63"/>
        <v>#REF!</v>
      </c>
      <c r="BT95" s="57" t="e">
        <f t="shared" si="63"/>
        <v>#REF!</v>
      </c>
      <c r="BU95" s="57" t="e">
        <f t="shared" si="63"/>
        <v>#REF!</v>
      </c>
      <c r="BV95" s="57" t="e">
        <f t="shared" si="63"/>
        <v>#REF!</v>
      </c>
      <c r="BW95" s="57" t="e">
        <f t="shared" si="63"/>
        <v>#REF!</v>
      </c>
      <c r="BX95" s="57" t="e">
        <f t="shared" si="63"/>
        <v>#REF!</v>
      </c>
      <c r="BY95" s="57" t="e">
        <f t="shared" si="63"/>
        <v>#REF!</v>
      </c>
      <c r="BZ95" s="57" t="e">
        <f t="shared" si="63"/>
        <v>#REF!</v>
      </c>
      <c r="CA95" s="57" t="e">
        <f t="shared" si="63"/>
        <v>#REF!</v>
      </c>
      <c r="CB95" s="57" t="e">
        <f t="shared" si="63"/>
        <v>#REF!</v>
      </c>
      <c r="CC95" s="57" t="e">
        <f t="shared" si="63"/>
        <v>#REF!</v>
      </c>
      <c r="CD95" s="57" t="e">
        <f t="shared" si="63"/>
        <v>#REF!</v>
      </c>
    </row>
    <row r="96" spans="1:82" s="9" customFormat="1" ht="12" customHeight="1" x14ac:dyDescent="0.2">
      <c r="A96" s="52">
        <v>2</v>
      </c>
      <c r="B96" s="85"/>
      <c r="C96" s="85"/>
      <c r="D96" s="85"/>
      <c r="E96" s="85"/>
      <c r="F96" s="85"/>
      <c r="G96" s="85"/>
      <c r="H96" s="85"/>
      <c r="I96" s="85"/>
      <c r="J96" s="85"/>
      <c r="K96" s="85"/>
      <c r="L96" s="85"/>
      <c r="M96" s="85"/>
      <c r="N96" s="85"/>
      <c r="O96" s="85"/>
      <c r="P96" s="85"/>
      <c r="Q96" s="85"/>
      <c r="R96" s="85"/>
      <c r="S96" s="85"/>
      <c r="T96" s="85"/>
      <c r="U96" s="85"/>
      <c r="V96" s="85"/>
      <c r="W96" s="85"/>
      <c r="X96" s="85"/>
      <c r="Y96" s="85"/>
      <c r="Z96" s="85"/>
      <c r="AA96" s="85"/>
      <c r="AB96" s="85"/>
      <c r="AC96" s="85"/>
      <c r="AD96" s="85"/>
      <c r="AE96" s="85"/>
      <c r="AF96" s="85"/>
      <c r="AG96" s="85"/>
      <c r="AH96" s="85"/>
      <c r="AI96" s="85"/>
      <c r="AJ96" s="85"/>
      <c r="AK96" s="85"/>
      <c r="AL96" s="85"/>
      <c r="AM96" s="85"/>
      <c r="AN96" s="53" t="e">
        <f>AN16*0.8*0.9</f>
        <v>#REF!</v>
      </c>
      <c r="AO96" s="43" t="e">
        <f t="shared" si="62"/>
        <v>#REF!</v>
      </c>
      <c r="AP96" s="43" t="e">
        <f t="shared" si="62"/>
        <v>#REF!</v>
      </c>
      <c r="AQ96" s="43" t="e">
        <f t="shared" si="62"/>
        <v>#REF!</v>
      </c>
      <c r="AR96" s="43" t="e">
        <f t="shared" si="62"/>
        <v>#REF!</v>
      </c>
      <c r="AS96" s="43" t="e">
        <f t="shared" si="62"/>
        <v>#REF!</v>
      </c>
      <c r="AT96" s="43" t="e">
        <f t="shared" si="62"/>
        <v>#REF!</v>
      </c>
      <c r="AU96" s="43" t="e">
        <f t="shared" si="62"/>
        <v>#REF!</v>
      </c>
      <c r="AV96" s="43" t="e">
        <f t="shared" si="62"/>
        <v>#REF!</v>
      </c>
      <c r="AW96" s="148" t="e">
        <f t="shared" si="56"/>
        <v>#REF!</v>
      </c>
      <c r="AX96" s="148" t="e">
        <f t="shared" si="56"/>
        <v>#REF!</v>
      </c>
      <c r="AY96" s="57" t="e">
        <f t="shared" si="56"/>
        <v>#REF!</v>
      </c>
      <c r="AZ96" s="57" t="e">
        <f t="shared" si="56"/>
        <v>#REF!</v>
      </c>
      <c r="BA96" s="57" t="e">
        <f t="shared" si="56"/>
        <v>#REF!</v>
      </c>
      <c r="BB96" s="57" t="e">
        <f t="shared" si="56"/>
        <v>#REF!</v>
      </c>
      <c r="BC96" s="57" t="e">
        <f t="shared" si="56"/>
        <v>#REF!</v>
      </c>
      <c r="BD96" s="57" t="e">
        <f t="shared" si="56"/>
        <v>#REF!</v>
      </c>
      <c r="BE96" s="57" t="e">
        <f t="shared" si="56"/>
        <v>#REF!</v>
      </c>
      <c r="BF96" s="57" t="e">
        <f t="shared" si="56"/>
        <v>#REF!</v>
      </c>
      <c r="BG96" s="57" t="e">
        <f t="shared" si="56"/>
        <v>#REF!</v>
      </c>
      <c r="BH96" s="57" t="e">
        <f>BH16*0.87*0.85</f>
        <v>#REF!</v>
      </c>
      <c r="BI96" s="57" t="e">
        <f t="shared" si="51"/>
        <v>#REF!</v>
      </c>
      <c r="BJ96" s="57" t="e">
        <f t="shared" si="51"/>
        <v>#REF!</v>
      </c>
      <c r="BK96" s="57" t="e">
        <f t="shared" si="51"/>
        <v>#REF!</v>
      </c>
      <c r="BL96" s="57" t="e">
        <f t="shared" ref="BL96:CD96" si="64">BL16*0.87*0.85</f>
        <v>#REF!</v>
      </c>
      <c r="BM96" s="57" t="e">
        <f t="shared" si="64"/>
        <v>#REF!</v>
      </c>
      <c r="BN96" s="57" t="e">
        <f t="shared" si="64"/>
        <v>#REF!</v>
      </c>
      <c r="BO96" s="57" t="e">
        <f t="shared" si="64"/>
        <v>#REF!</v>
      </c>
      <c r="BP96" s="57" t="e">
        <f t="shared" si="64"/>
        <v>#REF!</v>
      </c>
      <c r="BQ96" s="57" t="e">
        <f t="shared" si="64"/>
        <v>#REF!</v>
      </c>
      <c r="BR96" s="57" t="e">
        <f t="shared" si="64"/>
        <v>#REF!</v>
      </c>
      <c r="BS96" s="57" t="e">
        <f t="shared" si="64"/>
        <v>#REF!</v>
      </c>
      <c r="BT96" s="57" t="e">
        <f t="shared" si="64"/>
        <v>#REF!</v>
      </c>
      <c r="BU96" s="57" t="e">
        <f t="shared" si="64"/>
        <v>#REF!</v>
      </c>
      <c r="BV96" s="57" t="e">
        <f t="shared" si="64"/>
        <v>#REF!</v>
      </c>
      <c r="BW96" s="57" t="e">
        <f t="shared" si="64"/>
        <v>#REF!</v>
      </c>
      <c r="BX96" s="57" t="e">
        <f t="shared" si="64"/>
        <v>#REF!</v>
      </c>
      <c r="BY96" s="57" t="e">
        <f t="shared" si="64"/>
        <v>#REF!</v>
      </c>
      <c r="BZ96" s="57" t="e">
        <f t="shared" si="64"/>
        <v>#REF!</v>
      </c>
      <c r="CA96" s="57" t="e">
        <f t="shared" si="64"/>
        <v>#REF!</v>
      </c>
      <c r="CB96" s="57" t="e">
        <f t="shared" si="64"/>
        <v>#REF!</v>
      </c>
      <c r="CC96" s="57" t="e">
        <f t="shared" si="64"/>
        <v>#REF!</v>
      </c>
      <c r="CD96" s="57" t="e">
        <f t="shared" si="64"/>
        <v>#REF!</v>
      </c>
    </row>
    <row r="97" spans="1:82" s="9" customFormat="1" ht="12" customHeight="1" x14ac:dyDescent="0.2">
      <c r="A97" s="145" t="s">
        <v>67</v>
      </c>
      <c r="B97" s="85"/>
      <c r="C97" s="85"/>
      <c r="D97" s="85"/>
      <c r="E97" s="85"/>
      <c r="F97" s="85"/>
      <c r="G97" s="85"/>
      <c r="H97" s="85"/>
      <c r="I97" s="85"/>
      <c r="J97" s="85"/>
      <c r="K97" s="85"/>
      <c r="L97" s="85"/>
      <c r="M97" s="85"/>
      <c r="N97" s="85"/>
      <c r="O97" s="85"/>
      <c r="P97" s="85"/>
      <c r="Q97" s="85"/>
      <c r="R97" s="85"/>
      <c r="S97" s="85"/>
      <c r="T97" s="85"/>
      <c r="U97" s="85"/>
      <c r="V97" s="85"/>
      <c r="W97" s="85"/>
      <c r="X97" s="85"/>
      <c r="Y97" s="85"/>
      <c r="Z97" s="85"/>
      <c r="AA97" s="85"/>
      <c r="AB97" s="85"/>
      <c r="AC97" s="85"/>
      <c r="AD97" s="85"/>
      <c r="AE97" s="85"/>
      <c r="AF97" s="85"/>
      <c r="AG97" s="85"/>
      <c r="AH97" s="85"/>
      <c r="AI97" s="85"/>
      <c r="AJ97" s="85"/>
      <c r="AK97" s="85"/>
      <c r="AL97" s="85"/>
      <c r="AM97" s="85"/>
      <c r="AN97" s="34"/>
      <c r="AO97" s="43"/>
      <c r="AP97" s="43"/>
      <c r="AQ97" s="43"/>
      <c r="AR97" s="43"/>
      <c r="AS97" s="43"/>
      <c r="AT97" s="43"/>
      <c r="AU97" s="43"/>
      <c r="AV97" s="43"/>
      <c r="AW97" s="57"/>
      <c r="AX97" s="57"/>
      <c r="AY97" s="57"/>
      <c r="AZ97" s="57"/>
      <c r="BA97" s="57"/>
      <c r="BB97" s="57"/>
      <c r="BC97" s="57"/>
      <c r="BD97" s="57"/>
      <c r="BE97" s="57"/>
      <c r="BF97" s="57"/>
      <c r="BG97" s="57"/>
      <c r="BH97" s="57"/>
      <c r="BI97" s="57"/>
      <c r="BJ97" s="57"/>
      <c r="BK97" s="57"/>
      <c r="BL97" s="57"/>
      <c r="BM97" s="57"/>
      <c r="BN97" s="57"/>
      <c r="BO97" s="57"/>
      <c r="BP97" s="57"/>
      <c r="BQ97" s="57"/>
      <c r="BR97" s="57"/>
      <c r="BS97" s="57"/>
      <c r="BT97" s="57"/>
      <c r="BU97" s="57"/>
      <c r="BV97" s="57"/>
      <c r="BW97" s="57"/>
      <c r="BX97" s="57"/>
      <c r="BY97" s="57"/>
      <c r="BZ97" s="57"/>
      <c r="CA97" s="57"/>
      <c r="CB97" s="57"/>
      <c r="CC97" s="57"/>
      <c r="CD97" s="57"/>
    </row>
    <row r="98" spans="1:82" s="9" customFormat="1" ht="12" customHeight="1" x14ac:dyDescent="0.2">
      <c r="A98" s="52" t="s">
        <v>37</v>
      </c>
      <c r="B98" s="85"/>
      <c r="C98" s="85"/>
      <c r="D98" s="85"/>
      <c r="E98" s="85"/>
      <c r="F98" s="85"/>
      <c r="G98" s="85"/>
      <c r="H98" s="85"/>
      <c r="I98" s="85"/>
      <c r="J98" s="85"/>
      <c r="K98" s="85"/>
      <c r="L98" s="85"/>
      <c r="M98" s="85"/>
      <c r="N98" s="85"/>
      <c r="O98" s="85"/>
      <c r="P98" s="85"/>
      <c r="Q98" s="85"/>
      <c r="R98" s="85"/>
      <c r="S98" s="85"/>
      <c r="T98" s="85"/>
      <c r="U98" s="85"/>
      <c r="V98" s="85"/>
      <c r="W98" s="85"/>
      <c r="X98" s="85"/>
      <c r="Y98" s="85"/>
      <c r="Z98" s="85"/>
      <c r="AA98" s="85"/>
      <c r="AB98" s="85"/>
      <c r="AC98" s="85"/>
      <c r="AD98" s="85"/>
      <c r="AE98" s="85"/>
      <c r="AF98" s="85"/>
      <c r="AG98" s="85"/>
      <c r="AH98" s="85"/>
      <c r="AI98" s="85"/>
      <c r="AJ98" s="85"/>
      <c r="AK98" s="85"/>
      <c r="AL98" s="85"/>
      <c r="AM98" s="85"/>
      <c r="AN98" s="53" t="e">
        <f t="shared" ref="AN98:AV105" si="65">AN18*0.8*0.9</f>
        <v>#REF!</v>
      </c>
      <c r="AO98" s="43" t="e">
        <f t="shared" si="65"/>
        <v>#REF!</v>
      </c>
      <c r="AP98" s="43" t="e">
        <f t="shared" si="65"/>
        <v>#REF!</v>
      </c>
      <c r="AQ98" s="43" t="e">
        <f t="shared" si="65"/>
        <v>#REF!</v>
      </c>
      <c r="AR98" s="43" t="e">
        <f t="shared" si="65"/>
        <v>#REF!</v>
      </c>
      <c r="AS98" s="43" t="e">
        <f t="shared" si="65"/>
        <v>#REF!</v>
      </c>
      <c r="AT98" s="43" t="e">
        <f t="shared" si="65"/>
        <v>#REF!</v>
      </c>
      <c r="AU98" s="43" t="e">
        <f t="shared" si="65"/>
        <v>#REF!</v>
      </c>
      <c r="AV98" s="43" t="e">
        <f t="shared" si="65"/>
        <v>#REF!</v>
      </c>
      <c r="AW98" s="148" t="e">
        <f t="shared" si="56"/>
        <v>#REF!</v>
      </c>
      <c r="AX98" s="148" t="e">
        <f t="shared" si="56"/>
        <v>#REF!</v>
      </c>
      <c r="AY98" s="57" t="e">
        <f t="shared" si="56"/>
        <v>#REF!</v>
      </c>
      <c r="AZ98" s="57" t="e">
        <f t="shared" si="56"/>
        <v>#REF!</v>
      </c>
      <c r="BA98" s="57" t="e">
        <f t="shared" si="56"/>
        <v>#REF!</v>
      </c>
      <c r="BB98" s="57" t="e">
        <f t="shared" si="56"/>
        <v>#REF!</v>
      </c>
      <c r="BC98" s="57" t="e">
        <f t="shared" si="56"/>
        <v>#REF!</v>
      </c>
      <c r="BD98" s="57" t="e">
        <f t="shared" si="56"/>
        <v>#REF!</v>
      </c>
      <c r="BE98" s="57" t="e">
        <f t="shared" si="56"/>
        <v>#REF!</v>
      </c>
      <c r="BF98" s="57" t="e">
        <f t="shared" si="56"/>
        <v>#REF!</v>
      </c>
      <c r="BG98" s="57" t="e">
        <f t="shared" si="56"/>
        <v>#REF!</v>
      </c>
      <c r="BH98" s="57" t="e">
        <f>BH18*0.87*0.85</f>
        <v>#REF!</v>
      </c>
      <c r="BI98" s="57" t="e">
        <f t="shared" si="51"/>
        <v>#REF!</v>
      </c>
      <c r="BJ98" s="57" t="e">
        <f t="shared" si="51"/>
        <v>#REF!</v>
      </c>
      <c r="BK98" s="57" t="e">
        <f t="shared" si="51"/>
        <v>#REF!</v>
      </c>
      <c r="BL98" s="57" t="e">
        <f t="shared" ref="BL98:CD98" si="66">BL18*0.87*0.85</f>
        <v>#REF!</v>
      </c>
      <c r="BM98" s="57" t="e">
        <f t="shared" si="66"/>
        <v>#REF!</v>
      </c>
      <c r="BN98" s="57" t="e">
        <f t="shared" si="66"/>
        <v>#REF!</v>
      </c>
      <c r="BO98" s="57" t="e">
        <f t="shared" si="66"/>
        <v>#REF!</v>
      </c>
      <c r="BP98" s="57" t="e">
        <f t="shared" si="66"/>
        <v>#REF!</v>
      </c>
      <c r="BQ98" s="57" t="e">
        <f t="shared" si="66"/>
        <v>#REF!</v>
      </c>
      <c r="BR98" s="57" t="e">
        <f t="shared" si="66"/>
        <v>#REF!</v>
      </c>
      <c r="BS98" s="57" t="e">
        <f t="shared" si="66"/>
        <v>#REF!</v>
      </c>
      <c r="BT98" s="57" t="e">
        <f t="shared" si="66"/>
        <v>#REF!</v>
      </c>
      <c r="BU98" s="57" t="e">
        <f t="shared" si="66"/>
        <v>#REF!</v>
      </c>
      <c r="BV98" s="57" t="e">
        <f t="shared" si="66"/>
        <v>#REF!</v>
      </c>
      <c r="BW98" s="57" t="e">
        <f t="shared" si="66"/>
        <v>#REF!</v>
      </c>
      <c r="BX98" s="57" t="e">
        <f t="shared" si="66"/>
        <v>#REF!</v>
      </c>
      <c r="BY98" s="57" t="e">
        <f t="shared" si="66"/>
        <v>#REF!</v>
      </c>
      <c r="BZ98" s="57" t="e">
        <f t="shared" si="66"/>
        <v>#REF!</v>
      </c>
      <c r="CA98" s="57" t="e">
        <f t="shared" si="66"/>
        <v>#REF!</v>
      </c>
      <c r="CB98" s="57" t="e">
        <f t="shared" si="66"/>
        <v>#REF!</v>
      </c>
      <c r="CC98" s="57" t="e">
        <f t="shared" si="66"/>
        <v>#REF!</v>
      </c>
      <c r="CD98" s="57" t="e">
        <f t="shared" si="66"/>
        <v>#REF!</v>
      </c>
    </row>
    <row r="99" spans="1:82" s="9" customFormat="1" ht="12" customHeight="1" x14ac:dyDescent="0.2">
      <c r="A99" s="52">
        <v>2</v>
      </c>
      <c r="B99" s="85"/>
      <c r="C99" s="85"/>
      <c r="D99" s="85"/>
      <c r="E99" s="85"/>
      <c r="F99" s="85"/>
      <c r="G99" s="85"/>
      <c r="H99" s="85"/>
      <c r="I99" s="85"/>
      <c r="J99" s="85"/>
      <c r="K99" s="85"/>
      <c r="L99" s="85"/>
      <c r="M99" s="85"/>
      <c r="N99" s="85"/>
      <c r="O99" s="85"/>
      <c r="P99" s="85"/>
      <c r="Q99" s="85"/>
      <c r="R99" s="85"/>
      <c r="S99" s="85"/>
      <c r="T99" s="85"/>
      <c r="U99" s="85"/>
      <c r="V99" s="85"/>
      <c r="W99" s="85"/>
      <c r="X99" s="85"/>
      <c r="Y99" s="85"/>
      <c r="Z99" s="85"/>
      <c r="AA99" s="85"/>
      <c r="AB99" s="85"/>
      <c r="AC99" s="85"/>
      <c r="AD99" s="85"/>
      <c r="AE99" s="85"/>
      <c r="AF99" s="85"/>
      <c r="AG99" s="85"/>
      <c r="AH99" s="85"/>
      <c r="AI99" s="85"/>
      <c r="AJ99" s="85"/>
      <c r="AK99" s="85"/>
      <c r="AL99" s="85"/>
      <c r="AM99" s="85"/>
      <c r="AN99" s="53" t="e">
        <f t="shared" si="65"/>
        <v>#REF!</v>
      </c>
      <c r="AO99" s="43" t="e">
        <f t="shared" si="65"/>
        <v>#REF!</v>
      </c>
      <c r="AP99" s="43" t="e">
        <f t="shared" si="65"/>
        <v>#REF!</v>
      </c>
      <c r="AQ99" s="43" t="e">
        <f t="shared" si="65"/>
        <v>#REF!</v>
      </c>
      <c r="AR99" s="43" t="e">
        <f t="shared" si="65"/>
        <v>#REF!</v>
      </c>
      <c r="AS99" s="43" t="e">
        <f t="shared" si="65"/>
        <v>#REF!</v>
      </c>
      <c r="AT99" s="43" t="e">
        <f t="shared" si="65"/>
        <v>#REF!</v>
      </c>
      <c r="AU99" s="43" t="e">
        <f t="shared" si="65"/>
        <v>#REF!</v>
      </c>
      <c r="AV99" s="43" t="e">
        <f t="shared" si="65"/>
        <v>#REF!</v>
      </c>
      <c r="AW99" s="148" t="e">
        <f t="shared" si="56"/>
        <v>#REF!</v>
      </c>
      <c r="AX99" s="148" t="e">
        <f t="shared" si="56"/>
        <v>#REF!</v>
      </c>
      <c r="AY99" s="57" t="e">
        <f t="shared" si="56"/>
        <v>#REF!</v>
      </c>
      <c r="AZ99" s="57" t="e">
        <f t="shared" si="56"/>
        <v>#REF!</v>
      </c>
      <c r="BA99" s="57" t="e">
        <f t="shared" si="56"/>
        <v>#REF!</v>
      </c>
      <c r="BB99" s="57" t="e">
        <f t="shared" si="56"/>
        <v>#REF!</v>
      </c>
      <c r="BC99" s="57" t="e">
        <f t="shared" si="56"/>
        <v>#REF!</v>
      </c>
      <c r="BD99" s="57" t="e">
        <f t="shared" si="56"/>
        <v>#REF!</v>
      </c>
      <c r="BE99" s="57" t="e">
        <f t="shared" si="56"/>
        <v>#REF!</v>
      </c>
      <c r="BF99" s="57" t="e">
        <f t="shared" si="56"/>
        <v>#REF!</v>
      </c>
      <c r="BG99" s="57" t="e">
        <f t="shared" si="56"/>
        <v>#REF!</v>
      </c>
      <c r="BH99" s="57" t="e">
        <f>BH19*0.87*0.85</f>
        <v>#REF!</v>
      </c>
      <c r="BI99" s="57" t="e">
        <f t="shared" si="51"/>
        <v>#REF!</v>
      </c>
      <c r="BJ99" s="57" t="e">
        <f t="shared" si="51"/>
        <v>#REF!</v>
      </c>
      <c r="BK99" s="57" t="e">
        <f t="shared" si="51"/>
        <v>#REF!</v>
      </c>
      <c r="BL99" s="57" t="e">
        <f t="shared" ref="BL99:CD99" si="67">BL19*0.87*0.85</f>
        <v>#REF!</v>
      </c>
      <c r="BM99" s="57" t="e">
        <f t="shared" si="67"/>
        <v>#REF!</v>
      </c>
      <c r="BN99" s="57" t="e">
        <f t="shared" si="67"/>
        <v>#REF!</v>
      </c>
      <c r="BO99" s="57" t="e">
        <f t="shared" si="67"/>
        <v>#REF!</v>
      </c>
      <c r="BP99" s="57" t="e">
        <f t="shared" si="67"/>
        <v>#REF!</v>
      </c>
      <c r="BQ99" s="57" t="e">
        <f t="shared" si="67"/>
        <v>#REF!</v>
      </c>
      <c r="BR99" s="57" t="e">
        <f t="shared" si="67"/>
        <v>#REF!</v>
      </c>
      <c r="BS99" s="57" t="e">
        <f t="shared" si="67"/>
        <v>#REF!</v>
      </c>
      <c r="BT99" s="57" t="e">
        <f t="shared" si="67"/>
        <v>#REF!</v>
      </c>
      <c r="BU99" s="57" t="e">
        <f t="shared" si="67"/>
        <v>#REF!</v>
      </c>
      <c r="BV99" s="57" t="e">
        <f t="shared" si="67"/>
        <v>#REF!</v>
      </c>
      <c r="BW99" s="57" t="e">
        <f t="shared" si="67"/>
        <v>#REF!</v>
      </c>
      <c r="BX99" s="57" t="e">
        <f t="shared" si="67"/>
        <v>#REF!</v>
      </c>
      <c r="BY99" s="57" t="e">
        <f t="shared" si="67"/>
        <v>#REF!</v>
      </c>
      <c r="BZ99" s="57" t="e">
        <f t="shared" si="67"/>
        <v>#REF!</v>
      </c>
      <c r="CA99" s="57" t="e">
        <f t="shared" si="67"/>
        <v>#REF!</v>
      </c>
      <c r="CB99" s="57" t="e">
        <f t="shared" si="67"/>
        <v>#REF!</v>
      </c>
      <c r="CC99" s="57" t="e">
        <f t="shared" si="67"/>
        <v>#REF!</v>
      </c>
      <c r="CD99" s="57" t="e">
        <f t="shared" si="67"/>
        <v>#REF!</v>
      </c>
    </row>
    <row r="100" spans="1:82" s="9" customFormat="1" ht="12" customHeight="1" x14ac:dyDescent="0.2">
      <c r="A100" s="145" t="s">
        <v>68</v>
      </c>
      <c r="B100" s="85"/>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c r="AA100" s="85"/>
      <c r="AB100" s="85"/>
      <c r="AC100" s="85"/>
      <c r="AD100" s="85"/>
      <c r="AE100" s="85"/>
      <c r="AF100" s="85"/>
      <c r="AG100" s="85"/>
      <c r="AH100" s="85"/>
      <c r="AI100" s="85"/>
      <c r="AJ100" s="85"/>
      <c r="AK100" s="85"/>
      <c r="AL100" s="85"/>
      <c r="AM100" s="85"/>
      <c r="AN100" s="34"/>
      <c r="AO100" s="43"/>
      <c r="AP100" s="43"/>
      <c r="AQ100" s="43"/>
      <c r="AR100" s="43"/>
      <c r="AS100" s="43"/>
      <c r="AT100" s="43"/>
      <c r="AU100" s="43"/>
      <c r="AV100" s="43"/>
      <c r="AW100" s="57"/>
      <c r="AX100" s="57"/>
      <c r="AY100" s="57"/>
      <c r="AZ100" s="57"/>
      <c r="BA100" s="57"/>
      <c r="BB100" s="57"/>
      <c r="BC100" s="57"/>
      <c r="BD100" s="57"/>
      <c r="BE100" s="57"/>
      <c r="BF100" s="57"/>
      <c r="BG100" s="57"/>
      <c r="BH100" s="57"/>
      <c r="BI100" s="57"/>
      <c r="BJ100" s="57"/>
      <c r="BK100" s="57"/>
      <c r="BL100" s="57"/>
      <c r="BM100" s="57"/>
      <c r="BN100" s="57"/>
      <c r="BO100" s="57"/>
      <c r="BP100" s="57"/>
      <c r="BQ100" s="57"/>
      <c r="BR100" s="57"/>
      <c r="BS100" s="57"/>
      <c r="BT100" s="57"/>
      <c r="BU100" s="57"/>
      <c r="BV100" s="57"/>
      <c r="BW100" s="57"/>
      <c r="BX100" s="57"/>
      <c r="BY100" s="57"/>
      <c r="BZ100" s="57"/>
      <c r="CA100" s="57"/>
      <c r="CB100" s="57"/>
      <c r="CC100" s="57"/>
      <c r="CD100" s="57"/>
    </row>
    <row r="101" spans="1:82" s="9" customFormat="1" ht="12" customHeight="1" x14ac:dyDescent="0.2">
      <c r="A101" s="52" t="s">
        <v>14</v>
      </c>
      <c r="B101" s="85"/>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5"/>
      <c r="AH101" s="85"/>
      <c r="AI101" s="85"/>
      <c r="AJ101" s="85"/>
      <c r="AK101" s="85"/>
      <c r="AL101" s="85"/>
      <c r="AM101" s="85"/>
      <c r="AN101" s="53" t="e">
        <f t="shared" si="65"/>
        <v>#REF!</v>
      </c>
      <c r="AO101" s="43" t="e">
        <f t="shared" si="65"/>
        <v>#REF!</v>
      </c>
      <c r="AP101" s="43" t="e">
        <f t="shared" si="65"/>
        <v>#REF!</v>
      </c>
      <c r="AQ101" s="43" t="e">
        <f t="shared" si="65"/>
        <v>#REF!</v>
      </c>
      <c r="AR101" s="43" t="e">
        <f t="shared" si="65"/>
        <v>#REF!</v>
      </c>
      <c r="AS101" s="43" t="e">
        <f t="shared" si="65"/>
        <v>#REF!</v>
      </c>
      <c r="AT101" s="43" t="e">
        <f t="shared" si="65"/>
        <v>#REF!</v>
      </c>
      <c r="AU101" s="43" t="e">
        <f t="shared" si="65"/>
        <v>#REF!</v>
      </c>
      <c r="AV101" s="43" t="e">
        <f t="shared" si="65"/>
        <v>#REF!</v>
      </c>
      <c r="AW101" s="148" t="e">
        <f t="shared" ref="AW101:BG105" si="68">AW21*0.87*0.9</f>
        <v>#REF!</v>
      </c>
      <c r="AX101" s="148" t="e">
        <f t="shared" si="68"/>
        <v>#REF!</v>
      </c>
      <c r="AY101" s="57" t="e">
        <f t="shared" si="68"/>
        <v>#REF!</v>
      </c>
      <c r="AZ101" s="57" t="e">
        <f t="shared" si="68"/>
        <v>#REF!</v>
      </c>
      <c r="BA101" s="57" t="e">
        <f t="shared" si="68"/>
        <v>#REF!</v>
      </c>
      <c r="BB101" s="57" t="e">
        <f t="shared" si="68"/>
        <v>#REF!</v>
      </c>
      <c r="BC101" s="57" t="e">
        <f t="shared" si="68"/>
        <v>#REF!</v>
      </c>
      <c r="BD101" s="57" t="e">
        <f t="shared" si="68"/>
        <v>#REF!</v>
      </c>
      <c r="BE101" s="57" t="e">
        <f t="shared" si="68"/>
        <v>#REF!</v>
      </c>
      <c r="BF101" s="57" t="e">
        <f t="shared" si="68"/>
        <v>#REF!</v>
      </c>
      <c r="BG101" s="57" t="e">
        <f t="shared" si="68"/>
        <v>#REF!</v>
      </c>
      <c r="BH101" s="57" t="e">
        <f>BH21*0.87*0.85</f>
        <v>#REF!</v>
      </c>
      <c r="BI101" s="57" t="e">
        <f t="shared" si="51"/>
        <v>#REF!</v>
      </c>
      <c r="BJ101" s="57" t="e">
        <f t="shared" si="51"/>
        <v>#REF!</v>
      </c>
      <c r="BK101" s="57" t="e">
        <f t="shared" si="51"/>
        <v>#REF!</v>
      </c>
      <c r="BL101" s="57" t="e">
        <f t="shared" ref="BL101:CD101" si="69">BL21*0.87*0.85</f>
        <v>#REF!</v>
      </c>
      <c r="BM101" s="57" t="e">
        <f t="shared" si="69"/>
        <v>#REF!</v>
      </c>
      <c r="BN101" s="57" t="e">
        <f t="shared" si="69"/>
        <v>#REF!</v>
      </c>
      <c r="BO101" s="57" t="e">
        <f t="shared" si="69"/>
        <v>#REF!</v>
      </c>
      <c r="BP101" s="57" t="e">
        <f t="shared" si="69"/>
        <v>#REF!</v>
      </c>
      <c r="BQ101" s="57" t="e">
        <f t="shared" si="69"/>
        <v>#REF!</v>
      </c>
      <c r="BR101" s="57" t="e">
        <f t="shared" si="69"/>
        <v>#REF!</v>
      </c>
      <c r="BS101" s="57" t="e">
        <f t="shared" si="69"/>
        <v>#REF!</v>
      </c>
      <c r="BT101" s="57" t="e">
        <f t="shared" si="69"/>
        <v>#REF!</v>
      </c>
      <c r="BU101" s="57" t="e">
        <f t="shared" si="69"/>
        <v>#REF!</v>
      </c>
      <c r="BV101" s="57" t="e">
        <f t="shared" si="69"/>
        <v>#REF!</v>
      </c>
      <c r="BW101" s="57" t="e">
        <f t="shared" si="69"/>
        <v>#REF!</v>
      </c>
      <c r="BX101" s="57" t="e">
        <f t="shared" si="69"/>
        <v>#REF!</v>
      </c>
      <c r="BY101" s="57" t="e">
        <f t="shared" si="69"/>
        <v>#REF!</v>
      </c>
      <c r="BZ101" s="57" t="e">
        <f t="shared" si="69"/>
        <v>#REF!</v>
      </c>
      <c r="CA101" s="57" t="e">
        <f t="shared" si="69"/>
        <v>#REF!</v>
      </c>
      <c r="CB101" s="57" t="e">
        <f t="shared" si="69"/>
        <v>#REF!</v>
      </c>
      <c r="CC101" s="57" t="e">
        <f t="shared" si="69"/>
        <v>#REF!</v>
      </c>
      <c r="CD101" s="57" t="e">
        <f t="shared" si="69"/>
        <v>#REF!</v>
      </c>
    </row>
    <row r="102" spans="1:82" s="9" customFormat="1" ht="12" customHeight="1" x14ac:dyDescent="0.2">
      <c r="A102" s="145" t="s">
        <v>69</v>
      </c>
      <c r="B102" s="85"/>
      <c r="C102" s="85"/>
      <c r="D102" s="85"/>
      <c r="E102" s="85"/>
      <c r="F102" s="85"/>
      <c r="G102" s="85"/>
      <c r="H102" s="85"/>
      <c r="I102" s="85"/>
      <c r="J102" s="85"/>
      <c r="K102" s="85"/>
      <c r="L102" s="85"/>
      <c r="M102" s="85"/>
      <c r="N102" s="85"/>
      <c r="O102" s="85"/>
      <c r="P102" s="85"/>
      <c r="Q102" s="85"/>
      <c r="R102" s="85"/>
      <c r="S102" s="85"/>
      <c r="T102" s="85"/>
      <c r="U102" s="85"/>
      <c r="V102" s="85"/>
      <c r="W102" s="85"/>
      <c r="X102" s="85"/>
      <c r="Y102" s="85"/>
      <c r="Z102" s="85"/>
      <c r="AA102" s="85"/>
      <c r="AB102" s="85"/>
      <c r="AC102" s="85"/>
      <c r="AD102" s="85"/>
      <c r="AE102" s="85"/>
      <c r="AF102" s="85"/>
      <c r="AG102" s="85"/>
      <c r="AH102" s="85"/>
      <c r="AI102" s="85"/>
      <c r="AJ102" s="85"/>
      <c r="AK102" s="85"/>
      <c r="AL102" s="85"/>
      <c r="AM102" s="85"/>
      <c r="AN102" s="34"/>
      <c r="AO102" s="43"/>
      <c r="AP102" s="43"/>
      <c r="AQ102" s="43"/>
      <c r="AR102" s="43"/>
      <c r="AS102" s="43"/>
      <c r="AT102" s="43"/>
      <c r="AU102" s="43"/>
      <c r="AV102" s="43"/>
      <c r="AW102" s="57"/>
      <c r="AX102" s="57"/>
      <c r="AY102" s="57"/>
      <c r="AZ102" s="57"/>
      <c r="BA102" s="57"/>
      <c r="BB102" s="57"/>
      <c r="BC102" s="57"/>
      <c r="BD102" s="57"/>
      <c r="BE102" s="57"/>
      <c r="BF102" s="57"/>
      <c r="BG102" s="57"/>
      <c r="BH102" s="57"/>
      <c r="BI102" s="57"/>
      <c r="BJ102" s="57"/>
      <c r="BK102" s="57"/>
      <c r="BL102" s="57"/>
      <c r="BM102" s="57"/>
      <c r="BN102" s="57"/>
      <c r="BO102" s="57"/>
      <c r="BP102" s="57"/>
      <c r="BQ102" s="57"/>
      <c r="BR102" s="57"/>
      <c r="BS102" s="57"/>
      <c r="BT102" s="57"/>
      <c r="BU102" s="57"/>
      <c r="BV102" s="57"/>
      <c r="BW102" s="57"/>
      <c r="BX102" s="57"/>
      <c r="BY102" s="57"/>
      <c r="BZ102" s="57"/>
      <c r="CA102" s="57"/>
      <c r="CB102" s="57"/>
      <c r="CC102" s="57"/>
      <c r="CD102" s="57"/>
    </row>
    <row r="103" spans="1:82" x14ac:dyDescent="0.2">
      <c r="A103" s="52" t="s">
        <v>14</v>
      </c>
      <c r="B103" s="84"/>
      <c r="C103" s="84"/>
      <c r="D103" s="84"/>
      <c r="E103" s="84"/>
      <c r="AN103" s="53" t="e">
        <f t="shared" si="65"/>
        <v>#REF!</v>
      </c>
      <c r="AO103" s="43" t="e">
        <f t="shared" si="65"/>
        <v>#REF!</v>
      </c>
      <c r="AP103" s="43" t="e">
        <f t="shared" si="65"/>
        <v>#REF!</v>
      </c>
      <c r="AQ103" s="43" t="e">
        <f t="shared" si="65"/>
        <v>#REF!</v>
      </c>
      <c r="AR103" s="43" t="e">
        <f t="shared" si="65"/>
        <v>#REF!</v>
      </c>
      <c r="AS103" s="43" t="e">
        <f t="shared" si="65"/>
        <v>#REF!</v>
      </c>
      <c r="AT103" s="43" t="e">
        <f t="shared" si="65"/>
        <v>#REF!</v>
      </c>
      <c r="AU103" s="43" t="e">
        <f t="shared" si="65"/>
        <v>#REF!</v>
      </c>
      <c r="AV103" s="43" t="e">
        <f t="shared" si="65"/>
        <v>#REF!</v>
      </c>
      <c r="AW103" s="148" t="e">
        <f t="shared" si="68"/>
        <v>#REF!</v>
      </c>
      <c r="AX103" s="148" t="e">
        <f t="shared" si="68"/>
        <v>#REF!</v>
      </c>
      <c r="AY103" s="57" t="e">
        <f t="shared" si="68"/>
        <v>#REF!</v>
      </c>
      <c r="AZ103" s="57" t="e">
        <f t="shared" si="68"/>
        <v>#REF!</v>
      </c>
      <c r="BA103" s="57" t="e">
        <f t="shared" si="68"/>
        <v>#REF!</v>
      </c>
      <c r="BB103" s="57" t="e">
        <f t="shared" si="68"/>
        <v>#REF!</v>
      </c>
      <c r="BC103" s="57" t="e">
        <f t="shared" si="68"/>
        <v>#REF!</v>
      </c>
      <c r="BD103" s="57" t="e">
        <f t="shared" si="68"/>
        <v>#REF!</v>
      </c>
      <c r="BE103" s="57" t="e">
        <f t="shared" si="68"/>
        <v>#REF!</v>
      </c>
      <c r="BF103" s="57" t="e">
        <f t="shared" si="68"/>
        <v>#REF!</v>
      </c>
      <c r="BG103" s="57" t="e">
        <f t="shared" si="68"/>
        <v>#REF!</v>
      </c>
      <c r="BH103" s="57" t="e">
        <f>BH23*0.87*0.85</f>
        <v>#REF!</v>
      </c>
      <c r="BI103" s="57" t="e">
        <f t="shared" ref="BI103:BK105" si="70">BI23*0.87*0.85</f>
        <v>#REF!</v>
      </c>
      <c r="BJ103" s="57" t="e">
        <f t="shared" si="70"/>
        <v>#REF!</v>
      </c>
      <c r="BK103" s="57" t="e">
        <f t="shared" si="70"/>
        <v>#REF!</v>
      </c>
      <c r="BL103" s="57" t="e">
        <f t="shared" ref="BL103:CD103" si="71">BL23*0.87*0.85</f>
        <v>#REF!</v>
      </c>
      <c r="BM103" s="57" t="e">
        <f t="shared" si="71"/>
        <v>#REF!</v>
      </c>
      <c r="BN103" s="57" t="e">
        <f t="shared" si="71"/>
        <v>#REF!</v>
      </c>
      <c r="BO103" s="57" t="e">
        <f t="shared" si="71"/>
        <v>#REF!</v>
      </c>
      <c r="BP103" s="57" t="e">
        <f t="shared" si="71"/>
        <v>#REF!</v>
      </c>
      <c r="BQ103" s="57" t="e">
        <f t="shared" si="71"/>
        <v>#REF!</v>
      </c>
      <c r="BR103" s="57" t="e">
        <f t="shared" si="71"/>
        <v>#REF!</v>
      </c>
      <c r="BS103" s="57" t="e">
        <f t="shared" si="71"/>
        <v>#REF!</v>
      </c>
      <c r="BT103" s="57" t="e">
        <f t="shared" si="71"/>
        <v>#REF!</v>
      </c>
      <c r="BU103" s="57" t="e">
        <f t="shared" si="71"/>
        <v>#REF!</v>
      </c>
      <c r="BV103" s="57" t="e">
        <f t="shared" si="71"/>
        <v>#REF!</v>
      </c>
      <c r="BW103" s="57" t="e">
        <f t="shared" si="71"/>
        <v>#REF!</v>
      </c>
      <c r="BX103" s="57" t="e">
        <f t="shared" si="71"/>
        <v>#REF!</v>
      </c>
      <c r="BY103" s="57" t="e">
        <f t="shared" si="71"/>
        <v>#REF!</v>
      </c>
      <c r="BZ103" s="57" t="e">
        <f t="shared" si="71"/>
        <v>#REF!</v>
      </c>
      <c r="CA103" s="57" t="e">
        <f t="shared" si="71"/>
        <v>#REF!</v>
      </c>
      <c r="CB103" s="57" t="e">
        <f t="shared" si="71"/>
        <v>#REF!</v>
      </c>
      <c r="CC103" s="57" t="e">
        <f t="shared" si="71"/>
        <v>#REF!</v>
      </c>
      <c r="CD103" s="57" t="e">
        <f t="shared" si="71"/>
        <v>#REF!</v>
      </c>
    </row>
    <row r="104" spans="1:82" x14ac:dyDescent="0.2">
      <c r="A104" s="145" t="s">
        <v>70</v>
      </c>
      <c r="B104" s="84"/>
      <c r="C104" s="84"/>
      <c r="D104" s="84"/>
      <c r="E104" s="84"/>
      <c r="AN104" s="34"/>
      <c r="AO104" s="43"/>
      <c r="AP104" s="43"/>
      <c r="AQ104" s="43"/>
      <c r="AR104" s="43"/>
      <c r="AS104" s="43"/>
      <c r="AT104" s="43"/>
      <c r="AU104" s="43"/>
      <c r="AV104" s="43"/>
      <c r="AW104" s="57"/>
      <c r="AX104" s="57"/>
      <c r="AY104" s="57"/>
      <c r="AZ104" s="57"/>
      <c r="BA104" s="57"/>
      <c r="BB104" s="57"/>
      <c r="BC104" s="57"/>
      <c r="BD104" s="57"/>
      <c r="BE104" s="57"/>
      <c r="BF104" s="57"/>
      <c r="BG104" s="57"/>
      <c r="BH104" s="57"/>
      <c r="BI104" s="57"/>
      <c r="BJ104" s="57"/>
      <c r="BK104" s="57"/>
      <c r="BL104" s="57"/>
      <c r="BM104" s="57"/>
      <c r="BN104" s="57"/>
      <c r="BO104" s="57"/>
      <c r="BP104" s="57"/>
      <c r="BQ104" s="57"/>
      <c r="BR104" s="57"/>
      <c r="BS104" s="57"/>
      <c r="BT104" s="57"/>
      <c r="BU104" s="57"/>
      <c r="BV104" s="57"/>
      <c r="BW104" s="57"/>
      <c r="BX104" s="57"/>
      <c r="BY104" s="57"/>
      <c r="BZ104" s="57"/>
      <c r="CA104" s="57"/>
      <c r="CB104" s="57"/>
      <c r="CC104" s="57"/>
      <c r="CD104" s="57"/>
    </row>
    <row r="105" spans="1:82" x14ac:dyDescent="0.2">
      <c r="A105" s="52" t="s">
        <v>13</v>
      </c>
      <c r="B105" s="84"/>
      <c r="C105" s="84"/>
      <c r="D105" s="84"/>
      <c r="E105" s="84"/>
      <c r="AN105" s="53" t="e">
        <f t="shared" si="65"/>
        <v>#REF!</v>
      </c>
      <c r="AO105" s="43" t="e">
        <f t="shared" si="65"/>
        <v>#REF!</v>
      </c>
      <c r="AP105" s="43" t="e">
        <f t="shared" si="65"/>
        <v>#REF!</v>
      </c>
      <c r="AQ105" s="43" t="e">
        <f t="shared" si="65"/>
        <v>#REF!</v>
      </c>
      <c r="AR105" s="43" t="e">
        <f t="shared" si="65"/>
        <v>#REF!</v>
      </c>
      <c r="AS105" s="43" t="e">
        <f t="shared" si="65"/>
        <v>#REF!</v>
      </c>
      <c r="AT105" s="43" t="e">
        <f t="shared" si="65"/>
        <v>#REF!</v>
      </c>
      <c r="AU105" s="43" t="e">
        <f t="shared" si="65"/>
        <v>#REF!</v>
      </c>
      <c r="AV105" s="43" t="e">
        <f t="shared" si="65"/>
        <v>#REF!</v>
      </c>
      <c r="AW105" s="148" t="e">
        <f t="shared" si="68"/>
        <v>#REF!</v>
      </c>
      <c r="AX105" s="148" t="e">
        <f t="shared" si="68"/>
        <v>#REF!</v>
      </c>
      <c r="AY105" s="57" t="e">
        <f t="shared" si="68"/>
        <v>#REF!</v>
      </c>
      <c r="AZ105" s="57" t="e">
        <f t="shared" si="68"/>
        <v>#REF!</v>
      </c>
      <c r="BA105" s="57" t="e">
        <f t="shared" si="68"/>
        <v>#REF!</v>
      </c>
      <c r="BB105" s="57" t="e">
        <f t="shared" si="68"/>
        <v>#REF!</v>
      </c>
      <c r="BC105" s="57" t="e">
        <f t="shared" si="68"/>
        <v>#REF!</v>
      </c>
      <c r="BD105" s="57" t="e">
        <f t="shared" si="68"/>
        <v>#REF!</v>
      </c>
      <c r="BE105" s="57" t="e">
        <f t="shared" si="68"/>
        <v>#REF!</v>
      </c>
      <c r="BF105" s="57" t="e">
        <f t="shared" si="68"/>
        <v>#REF!</v>
      </c>
      <c r="BG105" s="57" t="e">
        <f t="shared" si="68"/>
        <v>#REF!</v>
      </c>
      <c r="BH105" s="57" t="e">
        <f>BH25*0.87*0.85</f>
        <v>#REF!</v>
      </c>
      <c r="BI105" s="57" t="e">
        <f t="shared" si="70"/>
        <v>#REF!</v>
      </c>
      <c r="BJ105" s="57" t="e">
        <f t="shared" si="70"/>
        <v>#REF!</v>
      </c>
      <c r="BK105" s="57" t="e">
        <f t="shared" si="70"/>
        <v>#REF!</v>
      </c>
      <c r="BL105" s="57" t="e">
        <f t="shared" ref="BL105:CD105" si="72">BL25*0.87*0.85</f>
        <v>#REF!</v>
      </c>
      <c r="BM105" s="57" t="e">
        <f t="shared" si="72"/>
        <v>#REF!</v>
      </c>
      <c r="BN105" s="57" t="e">
        <f t="shared" si="72"/>
        <v>#REF!</v>
      </c>
      <c r="BO105" s="57" t="e">
        <f t="shared" si="72"/>
        <v>#REF!</v>
      </c>
      <c r="BP105" s="57" t="e">
        <f t="shared" si="72"/>
        <v>#REF!</v>
      </c>
      <c r="BQ105" s="57" t="e">
        <f t="shared" si="72"/>
        <v>#REF!</v>
      </c>
      <c r="BR105" s="57" t="e">
        <f t="shared" si="72"/>
        <v>#REF!</v>
      </c>
      <c r="BS105" s="57" t="e">
        <f t="shared" si="72"/>
        <v>#REF!</v>
      </c>
      <c r="BT105" s="57" t="e">
        <f t="shared" si="72"/>
        <v>#REF!</v>
      </c>
      <c r="BU105" s="57" t="e">
        <f t="shared" si="72"/>
        <v>#REF!</v>
      </c>
      <c r="BV105" s="57" t="e">
        <f t="shared" si="72"/>
        <v>#REF!</v>
      </c>
      <c r="BW105" s="57" t="e">
        <f t="shared" si="72"/>
        <v>#REF!</v>
      </c>
      <c r="BX105" s="57" t="e">
        <f t="shared" si="72"/>
        <v>#REF!</v>
      </c>
      <c r="BY105" s="57" t="e">
        <f t="shared" si="72"/>
        <v>#REF!</v>
      </c>
      <c r="BZ105" s="57" t="e">
        <f t="shared" si="72"/>
        <v>#REF!</v>
      </c>
      <c r="CA105" s="57" t="e">
        <f t="shared" si="72"/>
        <v>#REF!</v>
      </c>
      <c r="CB105" s="57" t="e">
        <f t="shared" si="72"/>
        <v>#REF!</v>
      </c>
      <c r="CC105" s="57" t="e">
        <f t="shared" si="72"/>
        <v>#REF!</v>
      </c>
      <c r="CD105" s="57" t="e">
        <f t="shared" si="72"/>
        <v>#REF!</v>
      </c>
    </row>
    <row r="106" spans="1:82" x14ac:dyDescent="0.2">
      <c r="A106" s="96" t="s">
        <v>81</v>
      </c>
      <c r="B106" s="84"/>
      <c r="C106" s="84"/>
      <c r="D106" s="84"/>
      <c r="E106" s="84"/>
    </row>
    <row r="107" spans="1:82" ht="60" x14ac:dyDescent="0.2">
      <c r="A107" s="76" t="s">
        <v>96</v>
      </c>
      <c r="B107" s="84"/>
      <c r="C107" s="84"/>
      <c r="D107" s="84"/>
      <c r="E107" s="84"/>
    </row>
    <row r="109" spans="1:82" x14ac:dyDescent="0.2">
      <c r="A109" s="97" t="s">
        <v>83</v>
      </c>
      <c r="B109" s="146"/>
      <c r="C109" s="146"/>
      <c r="D109" s="146"/>
      <c r="E109" s="146"/>
      <c r="F109" s="146"/>
      <c r="G109" s="146"/>
      <c r="H109" s="146"/>
      <c r="I109" s="146"/>
      <c r="J109" s="146"/>
      <c r="K109" s="146"/>
      <c r="L109" s="146"/>
      <c r="M109" s="146"/>
      <c r="N109" s="146"/>
      <c r="O109" s="146"/>
      <c r="P109" s="146"/>
      <c r="Q109" s="146"/>
      <c r="R109" s="146"/>
      <c r="S109" s="146"/>
      <c r="T109" s="146"/>
      <c r="U109" s="146"/>
      <c r="V109" s="146"/>
      <c r="W109" s="146"/>
      <c r="X109" s="146"/>
      <c r="Y109" s="146"/>
      <c r="Z109" s="146"/>
      <c r="AA109" s="146"/>
      <c r="AB109" s="146"/>
      <c r="AC109" s="146"/>
      <c r="AD109" s="146"/>
      <c r="AE109" s="147"/>
      <c r="AF109" s="147"/>
      <c r="AG109" s="147"/>
      <c r="AH109" s="147"/>
      <c r="AI109" s="147"/>
      <c r="AJ109" s="147"/>
      <c r="AK109" s="147"/>
      <c r="AL109" s="147"/>
      <c r="AM109" s="147"/>
      <c r="AN109" s="147"/>
      <c r="AO109" s="147"/>
    </row>
    <row r="110" spans="1:82" x14ac:dyDescent="0.2">
      <c r="A110" s="149" t="s">
        <v>149</v>
      </c>
      <c r="B110" s="147"/>
      <c r="C110" s="147"/>
      <c r="D110" s="147"/>
      <c r="E110" s="147"/>
      <c r="F110" s="147"/>
      <c r="G110" s="147"/>
      <c r="H110" s="147"/>
      <c r="I110" s="147"/>
      <c r="J110" s="147"/>
      <c r="K110" s="147"/>
      <c r="L110" s="147"/>
      <c r="M110" s="147"/>
      <c r="N110" s="147"/>
      <c r="O110" s="147"/>
      <c r="P110" s="147"/>
      <c r="Q110" s="147"/>
      <c r="R110" s="147"/>
      <c r="S110" s="147"/>
      <c r="T110" s="147"/>
      <c r="U110" s="147"/>
      <c r="V110" s="147"/>
      <c r="W110" s="147"/>
      <c r="X110" s="147"/>
      <c r="Y110" s="147"/>
      <c r="Z110" s="147"/>
      <c r="AA110" s="147"/>
      <c r="AB110" s="147"/>
      <c r="AC110" s="147"/>
      <c r="AD110" s="147"/>
      <c r="AE110" s="147"/>
      <c r="AF110" s="147"/>
      <c r="AG110" s="147"/>
      <c r="AH110" s="147"/>
      <c r="AI110" s="147"/>
      <c r="AJ110" s="147"/>
      <c r="AK110" s="147"/>
      <c r="AL110" s="147"/>
      <c r="AM110" s="147"/>
      <c r="AN110" s="147"/>
      <c r="AO110" s="147"/>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A1:AQ102"/>
  <sheetViews>
    <sheetView showGridLines="0" zoomScaleNormal="100" workbookViewId="0">
      <pane xSplit="1" ySplit="3" topLeftCell="B4" activePane="bottomRight" state="frozen"/>
      <selection pane="topRight" activeCell="B1" sqref="B1"/>
      <selection pane="bottomLeft" activeCell="A3" sqref="A3"/>
      <selection pane="bottomRight" activeCell="G71" sqref="G71"/>
    </sheetView>
  </sheetViews>
  <sheetFormatPr defaultColWidth="9.140625" defaultRowHeight="12.75" x14ac:dyDescent="0.2"/>
  <cols>
    <col min="1" max="1" width="50.42578125" style="1" customWidth="1"/>
    <col min="2" max="16384" width="9.140625" style="1"/>
  </cols>
  <sheetData>
    <row r="1" spans="1:43" x14ac:dyDescent="0.2">
      <c r="A1" s="10" t="s">
        <v>12</v>
      </c>
      <c r="B1" s="5"/>
      <c r="C1" s="5"/>
      <c r="D1" s="5"/>
      <c r="E1" s="5"/>
      <c r="F1" s="5"/>
      <c r="G1" s="5"/>
      <c r="H1" s="5"/>
      <c r="I1" s="5"/>
      <c r="J1" s="5"/>
      <c r="K1" s="5"/>
      <c r="L1" s="5"/>
      <c r="M1" s="5"/>
      <c r="N1" s="5"/>
      <c r="O1" s="5"/>
      <c r="P1" s="5"/>
      <c r="Q1" s="5"/>
      <c r="R1" s="5"/>
      <c r="S1" s="5"/>
    </row>
    <row r="2" spans="1:43" hidden="1" x14ac:dyDescent="0.2">
      <c r="A2" s="11" t="s">
        <v>16</v>
      </c>
    </row>
    <row r="3" spans="1:43" s="2" customFormat="1" ht="26.25" hidden="1" customHeight="1" x14ac:dyDescent="0.2">
      <c r="A3" s="12" t="s">
        <v>0</v>
      </c>
    </row>
    <row r="4" spans="1:43" s="7" customFormat="1" ht="12" hidden="1" customHeight="1" x14ac:dyDescent="0.2">
      <c r="A4" s="4" t="s">
        <v>26</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6"/>
      <c r="AK4" s="6"/>
      <c r="AL4" s="6"/>
      <c r="AM4" s="6"/>
      <c r="AN4" s="6"/>
      <c r="AO4" s="6"/>
      <c r="AP4" s="6"/>
      <c r="AQ4" s="6"/>
    </row>
    <row r="5" spans="1:43" s="9" customFormat="1" ht="12" hidden="1" customHeight="1" x14ac:dyDescent="0.2">
      <c r="A5" s="8">
        <v>1</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6"/>
      <c r="AK5" s="6"/>
      <c r="AL5" s="6"/>
      <c r="AM5" s="6"/>
      <c r="AN5" s="6"/>
      <c r="AO5" s="6"/>
      <c r="AP5" s="6"/>
      <c r="AQ5" s="6"/>
    </row>
    <row r="6" spans="1:43" s="9" customFormat="1" ht="12" hidden="1" customHeight="1" x14ac:dyDescent="0.2">
      <c r="A6" s="8">
        <v>2</v>
      </c>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6"/>
      <c r="AK6" s="6"/>
      <c r="AL6" s="6"/>
      <c r="AM6" s="6"/>
      <c r="AN6" s="6"/>
      <c r="AO6" s="6"/>
      <c r="AP6" s="6"/>
      <c r="AQ6" s="6"/>
    </row>
    <row r="7" spans="1:43" s="7" customFormat="1" ht="12" hidden="1" customHeight="1" x14ac:dyDescent="0.2">
      <c r="A7" s="4" t="s">
        <v>1</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6"/>
      <c r="AK7" s="6"/>
      <c r="AL7" s="6"/>
      <c r="AM7" s="6"/>
      <c r="AN7" s="6"/>
      <c r="AO7" s="6"/>
      <c r="AP7" s="6"/>
      <c r="AQ7" s="6"/>
    </row>
    <row r="8" spans="1:43" s="9" customFormat="1" ht="12" hidden="1" customHeight="1" x14ac:dyDescent="0.2">
      <c r="A8" s="8">
        <v>1</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6"/>
      <c r="AK8" s="6"/>
      <c r="AL8" s="6"/>
      <c r="AM8" s="6"/>
      <c r="AN8" s="6"/>
      <c r="AO8" s="6"/>
      <c r="AP8" s="6"/>
      <c r="AQ8" s="6"/>
    </row>
    <row r="9" spans="1:43" s="9" customFormat="1" ht="12" hidden="1" customHeight="1" x14ac:dyDescent="0.2">
      <c r="A9" s="8">
        <v>2</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6"/>
      <c r="AK9" s="6"/>
      <c r="AL9" s="6"/>
      <c r="AM9" s="6"/>
      <c r="AN9" s="6"/>
      <c r="AO9" s="6"/>
      <c r="AP9" s="6"/>
      <c r="AQ9" s="6"/>
    </row>
    <row r="10" spans="1:43" s="7" customFormat="1" ht="12" hidden="1" customHeight="1" x14ac:dyDescent="0.2">
      <c r="A10" s="4" t="s">
        <v>27</v>
      </c>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6"/>
      <c r="AK10" s="6"/>
      <c r="AL10" s="6"/>
      <c r="AM10" s="6"/>
      <c r="AN10" s="6"/>
      <c r="AO10" s="6"/>
      <c r="AP10" s="6"/>
      <c r="AQ10" s="6"/>
    </row>
    <row r="11" spans="1:43" s="9" customFormat="1" ht="12" hidden="1" customHeight="1" x14ac:dyDescent="0.2">
      <c r="A11" s="8">
        <v>1</v>
      </c>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6"/>
      <c r="AK11" s="6"/>
      <c r="AL11" s="6"/>
      <c r="AM11" s="6"/>
      <c r="AN11" s="6"/>
      <c r="AO11" s="6"/>
      <c r="AP11" s="6"/>
      <c r="AQ11" s="6"/>
    </row>
    <row r="12" spans="1:43" s="9" customFormat="1" ht="12" hidden="1" customHeight="1" x14ac:dyDescent="0.2">
      <c r="A12" s="8">
        <v>2</v>
      </c>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6"/>
      <c r="AK12" s="6"/>
      <c r="AL12" s="6"/>
      <c r="AM12" s="6"/>
      <c r="AN12" s="6"/>
      <c r="AO12" s="6"/>
      <c r="AP12" s="6"/>
      <c r="AQ12" s="6"/>
    </row>
    <row r="13" spans="1:43" s="7" customFormat="1" ht="12" hidden="1" customHeight="1" x14ac:dyDescent="0.2">
      <c r="A13" s="4" t="s">
        <v>2</v>
      </c>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6"/>
      <c r="AK13" s="6"/>
      <c r="AL13" s="6"/>
      <c r="AM13" s="6"/>
      <c r="AN13" s="6"/>
      <c r="AO13" s="6"/>
      <c r="AP13" s="6"/>
      <c r="AQ13" s="6"/>
    </row>
    <row r="14" spans="1:43" s="9" customFormat="1" ht="12" hidden="1" customHeight="1" x14ac:dyDescent="0.2">
      <c r="A14" s="8">
        <v>1</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6"/>
      <c r="AK14" s="6"/>
      <c r="AL14" s="6"/>
      <c r="AM14" s="6"/>
      <c r="AN14" s="6"/>
      <c r="AO14" s="6"/>
      <c r="AP14" s="6"/>
      <c r="AQ14" s="6"/>
    </row>
    <row r="15" spans="1:43" s="9" customFormat="1" ht="12" hidden="1" customHeight="1" x14ac:dyDescent="0.2">
      <c r="A15" s="8">
        <v>2</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6"/>
      <c r="AK15" s="6"/>
      <c r="AL15" s="6"/>
      <c r="AM15" s="6"/>
      <c r="AN15" s="6"/>
      <c r="AO15" s="6"/>
      <c r="AP15" s="6"/>
      <c r="AQ15" s="6"/>
    </row>
    <row r="16" spans="1:43" s="7" customFormat="1" ht="12" hidden="1" customHeight="1" x14ac:dyDescent="0.2">
      <c r="A16" s="4" t="s">
        <v>3</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6"/>
      <c r="AK16" s="6"/>
      <c r="AL16" s="6"/>
      <c r="AM16" s="6"/>
      <c r="AN16" s="6"/>
      <c r="AO16" s="6"/>
      <c r="AP16" s="6"/>
      <c r="AQ16" s="6"/>
    </row>
    <row r="17" spans="1:43" s="9" customFormat="1" ht="12" hidden="1" customHeight="1" x14ac:dyDescent="0.2">
      <c r="A17" s="8">
        <v>1</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6"/>
      <c r="AK17" s="6"/>
      <c r="AL17" s="6"/>
      <c r="AM17" s="6"/>
      <c r="AN17" s="6"/>
      <c r="AO17" s="6"/>
      <c r="AP17" s="6"/>
      <c r="AQ17" s="6"/>
    </row>
    <row r="18" spans="1:43" s="9" customFormat="1" ht="12" hidden="1" customHeight="1" x14ac:dyDescent="0.2">
      <c r="A18" s="8">
        <v>2</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6"/>
      <c r="AK18" s="6"/>
      <c r="AL18" s="6"/>
      <c r="AM18" s="6"/>
      <c r="AN18" s="6"/>
      <c r="AO18" s="6"/>
      <c r="AP18" s="6"/>
      <c r="AQ18" s="6"/>
    </row>
    <row r="19" spans="1:43" s="7" customFormat="1" ht="12" hidden="1" customHeight="1" x14ac:dyDescent="0.2">
      <c r="A19" s="4" t="s">
        <v>4</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6"/>
      <c r="AK19" s="6"/>
      <c r="AL19" s="6"/>
      <c r="AM19" s="6"/>
      <c r="AN19" s="6"/>
      <c r="AO19" s="6"/>
      <c r="AP19" s="6"/>
      <c r="AQ19" s="6"/>
    </row>
    <row r="20" spans="1:43" s="9" customFormat="1" ht="12" hidden="1" customHeight="1" x14ac:dyDescent="0.2">
      <c r="A20" s="8" t="s">
        <v>37</v>
      </c>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6"/>
      <c r="AK20" s="6"/>
      <c r="AL20" s="6"/>
      <c r="AM20" s="6"/>
      <c r="AN20" s="6"/>
      <c r="AO20" s="6"/>
      <c r="AP20" s="6"/>
      <c r="AQ20" s="6"/>
    </row>
    <row r="21" spans="1:43" s="9" customFormat="1" ht="12" hidden="1" customHeight="1" x14ac:dyDescent="0.2">
      <c r="A21" s="8">
        <v>2</v>
      </c>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6"/>
      <c r="AK21" s="6"/>
      <c r="AL21" s="6"/>
      <c r="AM21" s="6"/>
      <c r="AN21" s="6"/>
      <c r="AO21" s="6"/>
      <c r="AP21" s="6"/>
      <c r="AQ21" s="6"/>
    </row>
    <row r="22" spans="1:43" s="7" customFormat="1" ht="12" hidden="1" customHeight="1" x14ac:dyDescent="0.2">
      <c r="A22" s="4" t="s">
        <v>5</v>
      </c>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6"/>
      <c r="AK22" s="6"/>
      <c r="AL22" s="6"/>
      <c r="AM22" s="6"/>
      <c r="AN22" s="6"/>
      <c r="AO22" s="6"/>
      <c r="AP22" s="6"/>
      <c r="AQ22" s="6"/>
    </row>
    <row r="23" spans="1:43" s="9" customFormat="1" ht="12" hidden="1" customHeight="1" x14ac:dyDescent="0.2">
      <c r="A23" s="8" t="s">
        <v>37</v>
      </c>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6"/>
      <c r="AK23" s="6"/>
      <c r="AL23" s="6"/>
      <c r="AM23" s="6"/>
      <c r="AN23" s="6"/>
      <c r="AO23" s="6"/>
      <c r="AP23" s="6"/>
      <c r="AQ23" s="6"/>
    </row>
    <row r="24" spans="1:43" s="9" customFormat="1" ht="12" hidden="1" customHeight="1" x14ac:dyDescent="0.2">
      <c r="A24" s="8">
        <v>2</v>
      </c>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6"/>
      <c r="AK24" s="6"/>
      <c r="AL24" s="6"/>
      <c r="AM24" s="6"/>
      <c r="AN24" s="6"/>
      <c r="AO24" s="6"/>
      <c r="AP24" s="6"/>
      <c r="AQ24" s="6"/>
    </row>
    <row r="25" spans="1:43" s="7" customFormat="1" ht="12" hidden="1" customHeight="1" x14ac:dyDescent="0.2">
      <c r="A25" s="4" t="s">
        <v>6</v>
      </c>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6"/>
      <c r="AK25" s="6"/>
      <c r="AL25" s="6"/>
      <c r="AM25" s="6"/>
      <c r="AN25" s="6"/>
      <c r="AO25" s="6"/>
      <c r="AP25" s="6"/>
      <c r="AQ25" s="6"/>
    </row>
    <row r="26" spans="1:43" s="9" customFormat="1" ht="12" hidden="1" customHeight="1" x14ac:dyDescent="0.2">
      <c r="A26" s="8" t="s">
        <v>14</v>
      </c>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6"/>
      <c r="AK26" s="6"/>
      <c r="AL26" s="6"/>
      <c r="AM26" s="6"/>
      <c r="AN26" s="6"/>
      <c r="AO26" s="6"/>
      <c r="AP26" s="6"/>
      <c r="AQ26" s="6"/>
    </row>
    <row r="27" spans="1:43" s="7" customFormat="1" ht="12" hidden="1" customHeight="1" x14ac:dyDescent="0.2">
      <c r="A27" s="4" t="s">
        <v>7</v>
      </c>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6"/>
      <c r="AK27" s="6"/>
      <c r="AL27" s="6"/>
      <c r="AM27" s="6"/>
      <c r="AN27" s="6"/>
      <c r="AO27" s="6"/>
      <c r="AP27" s="6"/>
      <c r="AQ27" s="6"/>
    </row>
    <row r="28" spans="1:43" s="9" customFormat="1" ht="12" hidden="1" customHeight="1" x14ac:dyDescent="0.2">
      <c r="A28" s="8" t="s">
        <v>14</v>
      </c>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6"/>
      <c r="AK28" s="6"/>
      <c r="AL28" s="6"/>
      <c r="AM28" s="6"/>
      <c r="AN28" s="6"/>
      <c r="AO28" s="6"/>
      <c r="AP28" s="6"/>
      <c r="AQ28" s="6"/>
    </row>
    <row r="29" spans="1:43" s="7" customFormat="1" ht="12" hidden="1" customHeight="1" x14ac:dyDescent="0.2">
      <c r="A29" s="4" t="s">
        <v>8</v>
      </c>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6"/>
      <c r="AK29" s="6"/>
      <c r="AL29" s="6"/>
      <c r="AM29" s="6"/>
      <c r="AN29" s="6"/>
      <c r="AO29" s="6"/>
      <c r="AP29" s="6"/>
      <c r="AQ29" s="6"/>
    </row>
    <row r="30" spans="1:43" s="9" customFormat="1" ht="12" hidden="1" customHeight="1" x14ac:dyDescent="0.2">
      <c r="A30" s="8" t="s">
        <v>13</v>
      </c>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6"/>
      <c r="AK30" s="6"/>
      <c r="AL30" s="6"/>
      <c r="AM30" s="6"/>
      <c r="AN30" s="6"/>
      <c r="AO30" s="6"/>
      <c r="AP30" s="6"/>
      <c r="AQ30" s="6"/>
    </row>
    <row r="31" spans="1:43" s="7" customFormat="1" ht="12" hidden="1" customHeight="1" x14ac:dyDescent="0.2">
      <c r="A31" s="4" t="s">
        <v>9</v>
      </c>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6"/>
      <c r="AK31" s="6"/>
      <c r="AL31" s="6"/>
      <c r="AM31" s="6"/>
      <c r="AN31" s="6"/>
      <c r="AO31" s="6"/>
      <c r="AP31" s="6"/>
      <c r="AQ31" s="6"/>
    </row>
    <row r="32" spans="1:43" s="9" customFormat="1" ht="12" hidden="1" customHeight="1" x14ac:dyDescent="0.2">
      <c r="A32" s="8" t="s">
        <v>15</v>
      </c>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6"/>
      <c r="AK32" s="6"/>
      <c r="AL32" s="6"/>
      <c r="AM32" s="6"/>
      <c r="AN32" s="6"/>
      <c r="AO32" s="6"/>
      <c r="AP32" s="6"/>
      <c r="AQ32" s="6"/>
    </row>
    <row r="33" spans="1:43" s="7" customFormat="1" ht="12" hidden="1" customHeight="1" x14ac:dyDescent="0.2">
      <c r="A33" s="4" t="s">
        <v>11</v>
      </c>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6"/>
      <c r="AK33" s="6"/>
      <c r="AL33" s="6"/>
      <c r="AM33" s="6"/>
      <c r="AN33" s="6"/>
      <c r="AO33" s="6"/>
      <c r="AP33" s="6"/>
      <c r="AQ33" s="6"/>
    </row>
    <row r="34" spans="1:43" s="9" customFormat="1" ht="12" hidden="1" customHeight="1" x14ac:dyDescent="0.2">
      <c r="A34" s="8" t="s">
        <v>37</v>
      </c>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6"/>
      <c r="AK34" s="6"/>
      <c r="AL34" s="6"/>
      <c r="AM34" s="6"/>
      <c r="AN34" s="6"/>
      <c r="AO34" s="6"/>
      <c r="AP34" s="6"/>
      <c r="AQ34" s="6"/>
    </row>
    <row r="35" spans="1:43" s="9" customFormat="1" ht="12" hidden="1" customHeight="1" x14ac:dyDescent="0.2">
      <c r="A35" s="8">
        <v>2</v>
      </c>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6"/>
      <c r="AK35" s="6"/>
      <c r="AL35" s="6"/>
      <c r="AM35" s="6"/>
      <c r="AN35" s="6"/>
      <c r="AO35" s="6"/>
      <c r="AP35" s="6"/>
      <c r="AQ35" s="6"/>
    </row>
    <row r="36" spans="1:43" s="7" customFormat="1" ht="12" hidden="1" customHeight="1" x14ac:dyDescent="0.2">
      <c r="A36" s="4" t="s">
        <v>10</v>
      </c>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6"/>
      <c r="AK36" s="6"/>
      <c r="AL36" s="6"/>
      <c r="AM36" s="6"/>
      <c r="AN36" s="6"/>
      <c r="AO36" s="6"/>
      <c r="AP36" s="6"/>
      <c r="AQ36" s="6"/>
    </row>
    <row r="37" spans="1:43" s="9" customFormat="1" ht="12" hidden="1" customHeight="1" x14ac:dyDescent="0.2">
      <c r="A37" s="8" t="s">
        <v>13</v>
      </c>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6"/>
      <c r="AK37" s="6"/>
      <c r="AL37" s="6"/>
      <c r="AM37" s="6"/>
      <c r="AN37" s="6"/>
      <c r="AO37" s="6"/>
      <c r="AP37" s="6"/>
      <c r="AQ37" s="6"/>
    </row>
    <row r="38" spans="1:43" hidden="1" x14ac:dyDescent="0.2"/>
    <row r="39" spans="1:43" hidden="1" x14ac:dyDescent="0.2"/>
    <row r="40" spans="1:43" x14ac:dyDescent="0.2">
      <c r="A40" s="11" t="s">
        <v>25</v>
      </c>
    </row>
    <row r="41" spans="1:43" s="2" customFormat="1" ht="26.25" customHeight="1" x14ac:dyDescent="0.2">
      <c r="A41" s="12" t="s">
        <v>0</v>
      </c>
      <c r="B41" s="44" t="s">
        <v>53</v>
      </c>
    </row>
    <row r="42" spans="1:43" s="7" customFormat="1" ht="12" customHeight="1" x14ac:dyDescent="0.2">
      <c r="A42" s="4" t="s">
        <v>26</v>
      </c>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6"/>
      <c r="AK42" s="6"/>
      <c r="AL42" s="6"/>
      <c r="AM42" s="6"/>
      <c r="AN42" s="6"/>
      <c r="AO42" s="6"/>
      <c r="AP42" s="6"/>
      <c r="AQ42" s="6"/>
    </row>
    <row r="43" spans="1:43" s="9" customFormat="1" ht="12" customHeight="1" x14ac:dyDescent="0.2">
      <c r="A43" s="8">
        <v>1</v>
      </c>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6"/>
      <c r="AK43" s="6"/>
      <c r="AL43" s="6"/>
      <c r="AM43" s="6"/>
      <c r="AN43" s="6"/>
      <c r="AO43" s="6"/>
      <c r="AP43" s="6"/>
      <c r="AQ43" s="6"/>
    </row>
    <row r="44" spans="1:43" s="9" customFormat="1" ht="12" customHeight="1" x14ac:dyDescent="0.2">
      <c r="A44" s="8">
        <v>2</v>
      </c>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6"/>
      <c r="AK44" s="6"/>
      <c r="AL44" s="6"/>
      <c r="AM44" s="6"/>
      <c r="AN44" s="6"/>
      <c r="AO44" s="6"/>
      <c r="AP44" s="6"/>
      <c r="AQ44" s="6"/>
    </row>
    <row r="45" spans="1:43" s="7" customFormat="1" ht="12" hidden="1" customHeight="1" x14ac:dyDescent="0.2">
      <c r="A45" s="4" t="s">
        <v>1</v>
      </c>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6"/>
      <c r="AK45" s="6"/>
      <c r="AL45" s="6"/>
      <c r="AM45" s="6"/>
      <c r="AN45" s="6"/>
      <c r="AO45" s="6"/>
      <c r="AP45" s="6"/>
      <c r="AQ45" s="6"/>
    </row>
    <row r="46" spans="1:43" s="9" customFormat="1" ht="12" hidden="1" customHeight="1" x14ac:dyDescent="0.2">
      <c r="A46" s="8">
        <v>1</v>
      </c>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6"/>
      <c r="AK46" s="6"/>
      <c r="AL46" s="6"/>
      <c r="AM46" s="6"/>
      <c r="AN46" s="6"/>
      <c r="AO46" s="6"/>
      <c r="AP46" s="6"/>
      <c r="AQ46" s="6"/>
    </row>
    <row r="47" spans="1:43" s="9" customFormat="1" ht="12" hidden="1" customHeight="1" x14ac:dyDescent="0.2">
      <c r="A47" s="8">
        <v>2</v>
      </c>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6"/>
      <c r="AK47" s="6"/>
      <c r="AL47" s="6"/>
      <c r="AM47" s="6"/>
      <c r="AN47" s="6"/>
      <c r="AO47" s="6"/>
      <c r="AP47" s="6"/>
      <c r="AQ47" s="6"/>
    </row>
    <row r="48" spans="1:43" s="7" customFormat="1" ht="12" customHeight="1" x14ac:dyDescent="0.2">
      <c r="A48" s="4" t="s">
        <v>27</v>
      </c>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6"/>
      <c r="AK48" s="6"/>
      <c r="AL48" s="6"/>
      <c r="AM48" s="6"/>
      <c r="AN48" s="6"/>
      <c r="AO48" s="6"/>
      <c r="AP48" s="6"/>
      <c r="AQ48" s="6"/>
    </row>
    <row r="49" spans="1:43" s="9" customFormat="1" ht="12" customHeight="1" x14ac:dyDescent="0.2">
      <c r="A49" s="8">
        <v>1</v>
      </c>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6"/>
      <c r="AK49" s="6"/>
      <c r="AL49" s="6"/>
      <c r="AM49" s="6"/>
      <c r="AN49" s="6"/>
      <c r="AO49" s="6"/>
      <c r="AP49" s="6"/>
      <c r="AQ49" s="6"/>
    </row>
    <row r="50" spans="1:43" s="9" customFormat="1" ht="12" customHeight="1" x14ac:dyDescent="0.2">
      <c r="A50" s="8">
        <v>2</v>
      </c>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6"/>
      <c r="AK50" s="6"/>
      <c r="AL50" s="6"/>
      <c r="AM50" s="6"/>
      <c r="AN50" s="6"/>
      <c r="AO50" s="6"/>
      <c r="AP50" s="6"/>
      <c r="AQ50" s="6"/>
    </row>
    <row r="51" spans="1:43" s="7" customFormat="1" ht="12" hidden="1" customHeight="1" x14ac:dyDescent="0.2">
      <c r="A51" s="4" t="s">
        <v>2</v>
      </c>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6"/>
      <c r="AK51" s="6"/>
      <c r="AL51" s="6"/>
      <c r="AM51" s="6"/>
      <c r="AN51" s="6"/>
      <c r="AO51" s="6"/>
      <c r="AP51" s="6"/>
      <c r="AQ51" s="6"/>
    </row>
    <row r="52" spans="1:43" s="9" customFormat="1" ht="12" hidden="1" customHeight="1" x14ac:dyDescent="0.2">
      <c r="A52" s="8">
        <v>1</v>
      </c>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6"/>
      <c r="AK52" s="6"/>
      <c r="AL52" s="6"/>
      <c r="AM52" s="6"/>
      <c r="AN52" s="6"/>
      <c r="AO52" s="6"/>
      <c r="AP52" s="6"/>
      <c r="AQ52" s="6"/>
    </row>
    <row r="53" spans="1:43" s="9" customFormat="1" ht="12" hidden="1" customHeight="1" x14ac:dyDescent="0.2">
      <c r="A53" s="8">
        <v>2</v>
      </c>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6"/>
      <c r="AK53" s="6"/>
      <c r="AL53" s="6"/>
      <c r="AM53" s="6"/>
      <c r="AN53" s="6"/>
      <c r="AO53" s="6"/>
      <c r="AP53" s="6"/>
      <c r="AQ53" s="6"/>
    </row>
    <row r="54" spans="1:43" s="7" customFormat="1" ht="12" customHeight="1" x14ac:dyDescent="0.2">
      <c r="A54" s="4" t="s">
        <v>3</v>
      </c>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6"/>
      <c r="AK54" s="6"/>
      <c r="AL54" s="6"/>
      <c r="AM54" s="6"/>
      <c r="AN54" s="6"/>
      <c r="AO54" s="6"/>
      <c r="AP54" s="6"/>
      <c r="AQ54" s="6"/>
    </row>
    <row r="55" spans="1:43" s="9" customFormat="1" ht="12" customHeight="1" x14ac:dyDescent="0.2">
      <c r="A55" s="8">
        <v>1</v>
      </c>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6"/>
      <c r="AK55" s="6"/>
      <c r="AL55" s="6"/>
      <c r="AM55" s="6"/>
      <c r="AN55" s="6"/>
      <c r="AO55" s="6"/>
      <c r="AP55" s="6"/>
      <c r="AQ55" s="6"/>
    </row>
    <row r="56" spans="1:43" s="9" customFormat="1" ht="12" customHeight="1" x14ac:dyDescent="0.2">
      <c r="A56" s="8">
        <v>2</v>
      </c>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6"/>
      <c r="AK56" s="6"/>
      <c r="AL56" s="6"/>
      <c r="AM56" s="6"/>
      <c r="AN56" s="6"/>
      <c r="AO56" s="6"/>
      <c r="AP56" s="6"/>
      <c r="AQ56" s="6"/>
    </row>
    <row r="57" spans="1:43" s="7" customFormat="1" ht="12" customHeight="1" x14ac:dyDescent="0.2">
      <c r="A57" s="4" t="s">
        <v>4</v>
      </c>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6"/>
      <c r="AK57" s="6"/>
      <c r="AL57" s="6"/>
      <c r="AM57" s="6"/>
      <c r="AN57" s="6"/>
      <c r="AO57" s="6"/>
      <c r="AP57" s="6"/>
      <c r="AQ57" s="6"/>
    </row>
    <row r="58" spans="1:43" s="9" customFormat="1" ht="12" customHeight="1" x14ac:dyDescent="0.2">
      <c r="A58" s="8" t="s">
        <v>37</v>
      </c>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6"/>
      <c r="AK58" s="6"/>
      <c r="AL58" s="6"/>
      <c r="AM58" s="6"/>
      <c r="AN58" s="6"/>
      <c r="AO58" s="6"/>
      <c r="AP58" s="6"/>
      <c r="AQ58" s="6"/>
    </row>
    <row r="59" spans="1:43" s="9" customFormat="1" ht="12" hidden="1" customHeight="1" x14ac:dyDescent="0.2">
      <c r="A59" s="8">
        <v>2</v>
      </c>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6"/>
      <c r="AK59" s="6"/>
      <c r="AL59" s="6"/>
      <c r="AM59" s="6"/>
      <c r="AN59" s="6"/>
      <c r="AO59" s="6"/>
      <c r="AP59" s="6"/>
      <c r="AQ59" s="6"/>
    </row>
    <row r="60" spans="1:43" s="7" customFormat="1" ht="12" customHeight="1" x14ac:dyDescent="0.2">
      <c r="A60" s="4" t="s">
        <v>5</v>
      </c>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6"/>
      <c r="AK60" s="6"/>
      <c r="AL60" s="6"/>
      <c r="AM60" s="6"/>
      <c r="AN60" s="6"/>
      <c r="AO60" s="6"/>
      <c r="AP60" s="6"/>
      <c r="AQ60" s="6"/>
    </row>
    <row r="61" spans="1:43" s="9" customFormat="1" ht="12" customHeight="1" x14ac:dyDescent="0.2">
      <c r="A61" s="8" t="s">
        <v>37</v>
      </c>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6"/>
      <c r="AK61" s="6"/>
      <c r="AL61" s="6"/>
      <c r="AM61" s="6"/>
      <c r="AN61" s="6"/>
      <c r="AO61" s="6"/>
      <c r="AP61" s="6"/>
      <c r="AQ61" s="6"/>
    </row>
    <row r="62" spans="1:43" s="9" customFormat="1" ht="12" hidden="1" customHeight="1" x14ac:dyDescent="0.2">
      <c r="A62" s="8">
        <v>2</v>
      </c>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6"/>
      <c r="AK62" s="6"/>
      <c r="AL62" s="6"/>
      <c r="AM62" s="6"/>
      <c r="AN62" s="6"/>
      <c r="AO62" s="6"/>
      <c r="AP62" s="6"/>
      <c r="AQ62" s="6"/>
    </row>
    <row r="63" spans="1:43" s="7" customFormat="1" ht="12" customHeight="1" x14ac:dyDescent="0.2">
      <c r="A63" s="4" t="s">
        <v>6</v>
      </c>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6"/>
      <c r="AK63" s="6"/>
      <c r="AL63" s="6"/>
      <c r="AM63" s="6"/>
      <c r="AN63" s="6"/>
      <c r="AO63" s="6"/>
      <c r="AP63" s="6"/>
      <c r="AQ63" s="6"/>
    </row>
    <row r="64" spans="1:43" s="9" customFormat="1" ht="12" customHeight="1" x14ac:dyDescent="0.2">
      <c r="A64" s="8" t="s">
        <v>14</v>
      </c>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6"/>
      <c r="AK64" s="6"/>
      <c r="AL64" s="6"/>
      <c r="AM64" s="6"/>
      <c r="AN64" s="6"/>
      <c r="AO64" s="6"/>
      <c r="AP64" s="6"/>
      <c r="AQ64" s="6"/>
    </row>
    <row r="65" spans="1:43" s="7" customFormat="1" ht="12" customHeight="1" x14ac:dyDescent="0.2">
      <c r="A65" s="4" t="s">
        <v>7</v>
      </c>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6"/>
      <c r="AK65" s="6"/>
      <c r="AL65" s="6"/>
      <c r="AM65" s="6"/>
      <c r="AN65" s="6"/>
      <c r="AO65" s="6"/>
      <c r="AP65" s="6"/>
      <c r="AQ65" s="6"/>
    </row>
    <row r="66" spans="1:43" s="9" customFormat="1" ht="12" customHeight="1" x14ac:dyDescent="0.2">
      <c r="A66" s="8" t="s">
        <v>14</v>
      </c>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6"/>
      <c r="AK66" s="6"/>
      <c r="AL66" s="6"/>
      <c r="AM66" s="6"/>
      <c r="AN66" s="6"/>
      <c r="AO66" s="6"/>
      <c r="AP66" s="6"/>
      <c r="AQ66" s="6"/>
    </row>
    <row r="67" spans="1:43" s="7" customFormat="1" ht="12" customHeight="1" x14ac:dyDescent="0.2">
      <c r="A67" s="4" t="s">
        <v>8</v>
      </c>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6"/>
      <c r="AK67" s="6"/>
      <c r="AL67" s="6"/>
      <c r="AM67" s="6"/>
      <c r="AN67" s="6"/>
      <c r="AO67" s="6"/>
      <c r="AP67" s="6"/>
      <c r="AQ67" s="6"/>
    </row>
    <row r="68" spans="1:43" s="9" customFormat="1" ht="12" customHeight="1" x14ac:dyDescent="0.2">
      <c r="A68" s="8" t="s">
        <v>13</v>
      </c>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6"/>
      <c r="AK68" s="6"/>
      <c r="AL68" s="6"/>
      <c r="AM68" s="6"/>
      <c r="AN68" s="6"/>
      <c r="AO68" s="6"/>
      <c r="AP68" s="6"/>
      <c r="AQ68" s="6"/>
    </row>
    <row r="69" spans="1:43" s="7" customFormat="1" ht="12" customHeight="1" x14ac:dyDescent="0.2">
      <c r="A69" s="4" t="s">
        <v>9</v>
      </c>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6"/>
      <c r="AK69" s="6"/>
      <c r="AL69" s="6"/>
      <c r="AM69" s="6"/>
      <c r="AN69" s="6"/>
      <c r="AO69" s="6"/>
      <c r="AP69" s="6"/>
      <c r="AQ69" s="6"/>
    </row>
    <row r="70" spans="1:43" s="9" customFormat="1" ht="12" customHeight="1" x14ac:dyDescent="0.2">
      <c r="A70" s="8" t="s">
        <v>15</v>
      </c>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6"/>
      <c r="AK70" s="6"/>
      <c r="AL70" s="6"/>
      <c r="AM70" s="6"/>
      <c r="AN70" s="6"/>
      <c r="AO70" s="6"/>
      <c r="AP70" s="6"/>
      <c r="AQ70" s="6"/>
    </row>
    <row r="71" spans="1:43" s="7" customFormat="1" ht="12" customHeight="1" x14ac:dyDescent="0.2">
      <c r="A71" s="4" t="s">
        <v>11</v>
      </c>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6"/>
      <c r="AK71" s="6"/>
      <c r="AL71" s="6"/>
      <c r="AM71" s="6"/>
      <c r="AN71" s="6"/>
      <c r="AO71" s="6"/>
      <c r="AP71" s="6"/>
      <c r="AQ71" s="6"/>
    </row>
    <row r="72" spans="1:43" s="9" customFormat="1" ht="12" customHeight="1" x14ac:dyDescent="0.2">
      <c r="A72" s="8" t="s">
        <v>37</v>
      </c>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6"/>
      <c r="AK72" s="6"/>
      <c r="AL72" s="6"/>
      <c r="AM72" s="6"/>
      <c r="AN72" s="6"/>
      <c r="AO72" s="6"/>
      <c r="AP72" s="6"/>
      <c r="AQ72" s="6"/>
    </row>
    <row r="73" spans="1:43" s="9" customFormat="1" ht="12" hidden="1" customHeight="1" x14ac:dyDescent="0.2">
      <c r="A73" s="8">
        <v>2</v>
      </c>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6"/>
      <c r="AK73" s="6"/>
      <c r="AL73" s="6"/>
      <c r="AM73" s="6"/>
      <c r="AN73" s="6"/>
      <c r="AO73" s="6"/>
      <c r="AP73" s="6"/>
      <c r="AQ73" s="6"/>
    </row>
    <row r="74" spans="1:43" s="7" customFormat="1" ht="12" customHeight="1" x14ac:dyDescent="0.2">
      <c r="A74" s="4" t="s">
        <v>10</v>
      </c>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6"/>
      <c r="AK74" s="6"/>
      <c r="AL74" s="6"/>
      <c r="AM74" s="6"/>
      <c r="AN74" s="6"/>
      <c r="AO74" s="6"/>
      <c r="AP74" s="6"/>
      <c r="AQ74" s="6"/>
    </row>
    <row r="75" spans="1:43" s="9" customFormat="1" ht="12" customHeight="1" x14ac:dyDescent="0.2">
      <c r="A75" s="8" t="s">
        <v>13</v>
      </c>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6"/>
      <c r="AK75" s="6"/>
      <c r="AL75" s="6"/>
      <c r="AM75" s="6"/>
      <c r="AN75" s="6"/>
      <c r="AO75" s="6"/>
      <c r="AP75" s="6"/>
      <c r="AQ75" s="6"/>
    </row>
    <row r="76" spans="1:43" s="9" customFormat="1" ht="12" customHeight="1" x14ac:dyDescent="0.2">
      <c r="A76" s="8"/>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6"/>
      <c r="AK76" s="6"/>
      <c r="AL76" s="6"/>
      <c r="AM76" s="6"/>
      <c r="AN76" s="6"/>
      <c r="AO76" s="6"/>
      <c r="AP76" s="6"/>
      <c r="AQ76" s="6"/>
    </row>
    <row r="77" spans="1:43" s="9" customFormat="1" ht="12" customHeight="1" x14ac:dyDescent="0.2">
      <c r="A77" s="16"/>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6"/>
      <c r="AK77" s="6"/>
      <c r="AL77" s="6"/>
      <c r="AM77" s="6"/>
      <c r="AN77" s="6"/>
      <c r="AO77" s="6"/>
      <c r="AP77" s="6"/>
      <c r="AQ77" s="6"/>
    </row>
    <row r="78" spans="1:43" x14ac:dyDescent="0.2">
      <c r="A78" s="1" t="s">
        <v>28</v>
      </c>
    </row>
    <row r="79" spans="1:43" s="6" customFormat="1" ht="12.75" customHeight="1" x14ac:dyDescent="0.2">
      <c r="A79" s="13" t="s">
        <v>17</v>
      </c>
    </row>
    <row r="80" spans="1:43" s="6" customFormat="1" ht="12.75" customHeight="1" x14ac:dyDescent="0.2">
      <c r="A80" s="14" t="s">
        <v>18</v>
      </c>
    </row>
    <row r="81" spans="1:1" s="6" customFormat="1" ht="12.75" customHeight="1" x14ac:dyDescent="0.2">
      <c r="A81" s="14" t="s">
        <v>19</v>
      </c>
    </row>
    <row r="82" spans="1:1" s="6" customFormat="1" ht="12.75" customHeight="1" x14ac:dyDescent="0.2">
      <c r="A82" s="14" t="s">
        <v>20</v>
      </c>
    </row>
    <row r="83" spans="1:1" s="6" customFormat="1" ht="12.75" customHeight="1" x14ac:dyDescent="0.2">
      <c r="A83" s="14" t="s">
        <v>21</v>
      </c>
    </row>
    <row r="84" spans="1:1" s="6" customFormat="1" ht="12.75" customHeight="1" x14ac:dyDescent="0.2">
      <c r="A84" s="14" t="s">
        <v>22</v>
      </c>
    </row>
    <row r="85" spans="1:1" s="6" customFormat="1" ht="12.75" customHeight="1" x14ac:dyDescent="0.2">
      <c r="A85" s="15" t="s">
        <v>23</v>
      </c>
    </row>
    <row r="86" spans="1:1" s="6" customFormat="1" ht="12.75" customHeight="1" x14ac:dyDescent="0.2"/>
    <row r="88" spans="1:1" x14ac:dyDescent="0.2">
      <c r="A88" s="17" t="s">
        <v>29</v>
      </c>
    </row>
    <row r="89" spans="1:1" ht="12.75" customHeight="1" x14ac:dyDescent="0.2">
      <c r="A89" s="27" t="s">
        <v>30</v>
      </c>
    </row>
    <row r="90" spans="1:1" ht="12.75" customHeight="1" x14ac:dyDescent="0.2">
      <c r="A90" s="28" t="s">
        <v>31</v>
      </c>
    </row>
    <row r="91" spans="1:1" x14ac:dyDescent="0.2">
      <c r="A91" s="26" t="s">
        <v>32</v>
      </c>
    </row>
    <row r="92" spans="1:1" x14ac:dyDescent="0.2">
      <c r="A92" s="26" t="s">
        <v>33</v>
      </c>
    </row>
    <row r="93" spans="1:1" x14ac:dyDescent="0.2">
      <c r="A93" s="18" t="s">
        <v>34</v>
      </c>
    </row>
    <row r="94" spans="1:1" x14ac:dyDescent="0.2">
      <c r="A94" s="26" t="s">
        <v>35</v>
      </c>
    </row>
    <row r="96" spans="1:1" ht="13.5" thickBot="1" x14ac:dyDescent="0.25">
      <c r="A96" s="42" t="s">
        <v>24</v>
      </c>
    </row>
    <row r="97" spans="1:1" ht="12.75" customHeight="1" x14ac:dyDescent="0.2">
      <c r="A97" s="322" t="s">
        <v>36</v>
      </c>
    </row>
    <row r="98" spans="1:1" x14ac:dyDescent="0.2">
      <c r="A98" s="323"/>
    </row>
    <row r="99" spans="1:1" x14ac:dyDescent="0.2">
      <c r="A99" s="323"/>
    </row>
    <row r="100" spans="1:1" x14ac:dyDescent="0.2">
      <c r="A100" s="323"/>
    </row>
    <row r="101" spans="1:1" x14ac:dyDescent="0.2">
      <c r="A101" s="323"/>
    </row>
    <row r="102" spans="1:1" ht="13.5" thickBot="1" x14ac:dyDescent="0.25">
      <c r="A102" s="324"/>
    </row>
  </sheetData>
  <mergeCells count="1">
    <mergeCell ref="A97:A102"/>
  </mergeCells>
  <pageMargins left="0.75" right="0.75" top="1" bottom="1" header="0.5" footer="0.5"/>
  <pageSetup paperSize="9" orientation="portrait" horizontalDpi="4294967295" verticalDpi="4294967295"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sheetPr>
  <dimension ref="A1:AK48"/>
  <sheetViews>
    <sheetView showGridLines="0" zoomScaleNormal="100" workbookViewId="0">
      <pane xSplit="1" ySplit="3" topLeftCell="B4" activePane="bottomRight" state="frozen"/>
      <selection pane="topRight" activeCell="B1" sqref="B1"/>
      <selection pane="bottomLeft" activeCell="A3" sqref="A3"/>
      <selection pane="bottomRight" activeCell="D18" sqref="D18"/>
    </sheetView>
  </sheetViews>
  <sheetFormatPr defaultColWidth="9.140625" defaultRowHeight="12.75" x14ac:dyDescent="0.2"/>
  <cols>
    <col min="1" max="1" width="50.42578125" style="1" customWidth="1"/>
    <col min="2" max="4" width="10" style="1" customWidth="1"/>
    <col min="5" max="16384" width="9.140625" style="1"/>
  </cols>
  <sheetData>
    <row r="1" spans="1:37" x14ac:dyDescent="0.2">
      <c r="A1" s="10" t="s">
        <v>12</v>
      </c>
      <c r="B1" s="5"/>
      <c r="C1" s="5"/>
      <c r="D1" s="5"/>
      <c r="E1" s="5"/>
      <c r="F1" s="5"/>
      <c r="G1" s="5"/>
      <c r="H1" s="5"/>
      <c r="I1" s="5"/>
      <c r="J1" s="5"/>
      <c r="K1" s="5"/>
      <c r="L1" s="5"/>
      <c r="M1" s="5"/>
    </row>
    <row r="2" spans="1:37" x14ac:dyDescent="0.2">
      <c r="A2" s="11" t="s">
        <v>38</v>
      </c>
    </row>
    <row r="3" spans="1:37" s="2" customFormat="1" ht="26.25" customHeight="1" x14ac:dyDescent="0.2">
      <c r="A3" s="12" t="s">
        <v>0</v>
      </c>
      <c r="B3" s="38" t="e">
        <f>'BAR BB| Open rates'!#REF!</f>
        <v>#REF!</v>
      </c>
      <c r="C3" s="38" t="e">
        <f>'BAR BB| Open rates'!#REF!</f>
        <v>#REF!</v>
      </c>
      <c r="D3" s="38" t="s">
        <v>60</v>
      </c>
    </row>
    <row r="4" spans="1:37" s="7" customFormat="1" ht="12" customHeight="1" x14ac:dyDescent="0.2">
      <c r="A4" s="4" t="s">
        <v>26</v>
      </c>
      <c r="B4" s="35"/>
      <c r="C4" s="35"/>
      <c r="D4" s="35"/>
      <c r="E4" s="1"/>
      <c r="F4" s="1"/>
      <c r="G4" s="1"/>
      <c r="H4" s="1"/>
      <c r="I4" s="1"/>
      <c r="J4" s="1"/>
      <c r="K4" s="1"/>
      <c r="L4" s="1"/>
      <c r="M4" s="1"/>
      <c r="N4" s="1"/>
      <c r="O4" s="1"/>
      <c r="P4" s="1"/>
      <c r="Q4" s="1"/>
      <c r="R4" s="1"/>
      <c r="S4" s="1"/>
      <c r="T4" s="1"/>
      <c r="U4" s="1"/>
      <c r="V4" s="1"/>
      <c r="W4" s="1"/>
      <c r="X4" s="1"/>
      <c r="Y4" s="1"/>
      <c r="Z4" s="1"/>
      <c r="AA4" s="1"/>
      <c r="AB4" s="1"/>
      <c r="AC4" s="1"/>
      <c r="AD4" s="6"/>
      <c r="AE4" s="6"/>
      <c r="AF4" s="6"/>
      <c r="AG4" s="6"/>
      <c r="AH4" s="6"/>
      <c r="AI4" s="6"/>
      <c r="AJ4" s="6"/>
      <c r="AK4" s="6"/>
    </row>
    <row r="5" spans="1:37" s="9" customFormat="1" ht="12" customHeight="1" x14ac:dyDescent="0.2">
      <c r="A5" s="8">
        <v>1</v>
      </c>
      <c r="B5" s="34" t="e">
        <f>'BAR BB| Open rates'!#REF!*0.9+2600</f>
        <v>#REF!</v>
      </c>
      <c r="C5" s="34" t="e">
        <f>'BAR BB| Open rates'!#REF!*0.9+2600</f>
        <v>#REF!</v>
      </c>
      <c r="D5" s="34" t="e">
        <f>'BAR BB| Open rates'!#REF!*0.9+2600</f>
        <v>#REF!</v>
      </c>
      <c r="E5" s="1"/>
      <c r="F5" s="1"/>
      <c r="G5" s="1"/>
      <c r="H5" s="1"/>
      <c r="I5" s="1"/>
      <c r="J5" s="1"/>
      <c r="K5" s="1"/>
      <c r="L5" s="1"/>
      <c r="M5" s="1"/>
      <c r="N5" s="1"/>
      <c r="O5" s="1"/>
      <c r="P5" s="1"/>
      <c r="Q5" s="1"/>
      <c r="R5" s="1"/>
      <c r="S5" s="1"/>
      <c r="T5" s="1"/>
      <c r="U5" s="1"/>
      <c r="V5" s="1"/>
      <c r="W5" s="1"/>
      <c r="X5" s="1"/>
      <c r="Y5" s="1"/>
      <c r="Z5" s="1"/>
      <c r="AA5" s="1"/>
      <c r="AB5" s="1"/>
      <c r="AC5" s="1"/>
      <c r="AD5" s="6"/>
      <c r="AE5" s="6"/>
      <c r="AF5" s="6"/>
      <c r="AG5" s="6"/>
      <c r="AH5" s="6"/>
      <c r="AI5" s="6"/>
      <c r="AJ5" s="6"/>
      <c r="AK5" s="6"/>
    </row>
    <row r="6" spans="1:37" s="9" customFormat="1" ht="12" customHeight="1" x14ac:dyDescent="0.2">
      <c r="A6" s="8">
        <v>2</v>
      </c>
      <c r="B6" s="34" t="e">
        <f>'BAR BB| Open rates'!#REF!*0.9+5200</f>
        <v>#REF!</v>
      </c>
      <c r="C6" s="34" t="e">
        <f>'BAR BB| Open rates'!#REF!*0.9+5200</f>
        <v>#REF!</v>
      </c>
      <c r="D6" s="34" t="e">
        <f>'BAR BB| Open rates'!#REF!*0.9+5200</f>
        <v>#REF!</v>
      </c>
      <c r="E6" s="1"/>
      <c r="F6" s="1"/>
      <c r="G6" s="1"/>
      <c r="H6" s="1"/>
      <c r="I6" s="1"/>
      <c r="J6" s="1"/>
      <c r="K6" s="1"/>
      <c r="L6" s="1"/>
      <c r="M6" s="1"/>
      <c r="N6" s="1"/>
      <c r="O6" s="1"/>
      <c r="P6" s="1"/>
      <c r="Q6" s="1"/>
      <c r="R6" s="1"/>
      <c r="S6" s="1"/>
      <c r="T6" s="1"/>
      <c r="U6" s="1"/>
      <c r="V6" s="1"/>
      <c r="W6" s="1"/>
      <c r="X6" s="1"/>
      <c r="Y6" s="1"/>
      <c r="Z6" s="1"/>
      <c r="AA6" s="1"/>
      <c r="AB6" s="1"/>
      <c r="AC6" s="1"/>
      <c r="AD6" s="6"/>
      <c r="AE6" s="6"/>
      <c r="AF6" s="6"/>
      <c r="AG6" s="6"/>
      <c r="AH6" s="6"/>
      <c r="AI6" s="6"/>
      <c r="AJ6" s="6"/>
      <c r="AK6" s="6"/>
    </row>
    <row r="7" spans="1:37" s="7" customFormat="1" ht="12" customHeight="1" x14ac:dyDescent="0.2">
      <c r="A7" s="4" t="s">
        <v>27</v>
      </c>
      <c r="B7" s="35"/>
      <c r="C7" s="35"/>
      <c r="D7" s="35"/>
      <c r="E7" s="1"/>
      <c r="F7" s="1"/>
      <c r="G7" s="1"/>
      <c r="H7" s="1"/>
      <c r="I7" s="1"/>
      <c r="J7" s="1"/>
      <c r="K7" s="1"/>
      <c r="L7" s="1"/>
      <c r="M7" s="1"/>
      <c r="N7" s="1"/>
      <c r="O7" s="1"/>
      <c r="P7" s="1"/>
      <c r="Q7" s="1"/>
      <c r="R7" s="1"/>
      <c r="S7" s="1"/>
      <c r="T7" s="1"/>
      <c r="U7" s="1"/>
      <c r="V7" s="1"/>
      <c r="W7" s="1"/>
      <c r="X7" s="1"/>
      <c r="Y7" s="1"/>
      <c r="Z7" s="1"/>
      <c r="AA7" s="1"/>
      <c r="AB7" s="1"/>
      <c r="AC7" s="1"/>
      <c r="AD7" s="6"/>
      <c r="AE7" s="6"/>
      <c r="AF7" s="6"/>
      <c r="AG7" s="6"/>
      <c r="AH7" s="6"/>
      <c r="AI7" s="6"/>
      <c r="AJ7" s="6"/>
      <c r="AK7" s="6"/>
    </row>
    <row r="8" spans="1:37" s="9" customFormat="1" ht="12" customHeight="1" x14ac:dyDescent="0.2">
      <c r="A8" s="8">
        <v>1</v>
      </c>
      <c r="B8" s="34" t="e">
        <f>'BAR BB| Open rates'!#REF!*0.9+2600</f>
        <v>#REF!</v>
      </c>
      <c r="C8" s="34" t="e">
        <f>'BAR BB| Open rates'!#REF!*0.9+2600</f>
        <v>#REF!</v>
      </c>
      <c r="D8" s="34" t="e">
        <f>'BAR BB| Open rates'!#REF!*0.9+2600</f>
        <v>#REF!</v>
      </c>
      <c r="E8" s="1"/>
      <c r="F8" s="1"/>
      <c r="G8" s="1"/>
      <c r="H8" s="1"/>
      <c r="I8" s="1"/>
      <c r="J8" s="1"/>
      <c r="K8" s="1"/>
      <c r="L8" s="1"/>
      <c r="M8" s="1"/>
      <c r="N8" s="1"/>
      <c r="O8" s="1"/>
      <c r="P8" s="1"/>
      <c r="Q8" s="1"/>
      <c r="R8" s="1"/>
      <c r="S8" s="1"/>
      <c r="T8" s="1"/>
      <c r="U8" s="1"/>
      <c r="V8" s="1"/>
      <c r="W8" s="1"/>
      <c r="X8" s="1"/>
      <c r="Y8" s="1"/>
      <c r="Z8" s="1"/>
      <c r="AA8" s="1"/>
      <c r="AB8" s="1"/>
      <c r="AC8" s="1"/>
      <c r="AD8" s="6"/>
      <c r="AE8" s="6"/>
      <c r="AF8" s="6"/>
      <c r="AG8" s="6"/>
      <c r="AH8" s="6"/>
      <c r="AI8" s="6"/>
      <c r="AJ8" s="6"/>
      <c r="AK8" s="6"/>
    </row>
    <row r="9" spans="1:37" s="9" customFormat="1" ht="12" customHeight="1" x14ac:dyDescent="0.2">
      <c r="A9" s="8">
        <v>2</v>
      </c>
      <c r="B9" s="34" t="e">
        <f>'BAR BB| Open rates'!#REF!*0.9+5200</f>
        <v>#REF!</v>
      </c>
      <c r="C9" s="34" t="e">
        <f>'BAR BB| Open rates'!#REF!*0.9+5200</f>
        <v>#REF!</v>
      </c>
      <c r="D9" s="34" t="e">
        <f>'BAR BB| Open rates'!#REF!*0.9+5200</f>
        <v>#REF!</v>
      </c>
      <c r="E9" s="1"/>
      <c r="F9" s="1"/>
      <c r="G9" s="1"/>
      <c r="H9" s="1"/>
      <c r="I9" s="1"/>
      <c r="J9" s="1"/>
      <c r="K9" s="1"/>
      <c r="L9" s="1"/>
      <c r="M9" s="1"/>
      <c r="N9" s="1"/>
      <c r="O9" s="1"/>
      <c r="P9" s="1"/>
      <c r="Q9" s="1"/>
      <c r="R9" s="1"/>
      <c r="S9" s="1"/>
      <c r="T9" s="1"/>
      <c r="U9" s="1"/>
      <c r="V9" s="1"/>
      <c r="W9" s="1"/>
      <c r="X9" s="1"/>
      <c r="Y9" s="1"/>
      <c r="Z9" s="1"/>
      <c r="AA9" s="1"/>
      <c r="AB9" s="1"/>
      <c r="AC9" s="1"/>
      <c r="AD9" s="6"/>
      <c r="AE9" s="6"/>
      <c r="AF9" s="6"/>
      <c r="AG9" s="6"/>
      <c r="AH9" s="6"/>
      <c r="AI9" s="6"/>
      <c r="AJ9" s="6"/>
      <c r="AK9" s="6"/>
    </row>
    <row r="10" spans="1:37" s="7" customFormat="1" ht="12" customHeight="1" x14ac:dyDescent="0.2">
      <c r="A10" s="4" t="s">
        <v>3</v>
      </c>
      <c r="B10" s="35"/>
      <c r="C10" s="35"/>
      <c r="D10" s="35"/>
      <c r="E10" s="1"/>
      <c r="F10" s="1"/>
      <c r="G10" s="1"/>
      <c r="H10" s="1"/>
      <c r="I10" s="1"/>
      <c r="J10" s="1"/>
      <c r="K10" s="1"/>
      <c r="L10" s="1"/>
      <c r="M10" s="1"/>
      <c r="N10" s="1"/>
      <c r="O10" s="1"/>
      <c r="P10" s="1"/>
      <c r="Q10" s="1"/>
      <c r="R10" s="1"/>
      <c r="S10" s="1"/>
      <c r="T10" s="1"/>
      <c r="U10" s="1"/>
      <c r="V10" s="1"/>
      <c r="W10" s="1"/>
      <c r="X10" s="1"/>
      <c r="Y10" s="1"/>
      <c r="Z10" s="1"/>
      <c r="AA10" s="1"/>
      <c r="AB10" s="1"/>
      <c r="AC10" s="1"/>
      <c r="AD10" s="6"/>
      <c r="AE10" s="6"/>
      <c r="AF10" s="6"/>
      <c r="AG10" s="6"/>
      <c r="AH10" s="6"/>
      <c r="AI10" s="6"/>
      <c r="AJ10" s="6"/>
      <c r="AK10" s="6"/>
    </row>
    <row r="11" spans="1:37" s="9" customFormat="1" ht="12" customHeight="1" x14ac:dyDescent="0.2">
      <c r="A11" s="8">
        <v>1</v>
      </c>
      <c r="B11" s="34" t="e">
        <f>'BAR BB| Open rates'!#REF!*0.9+2600</f>
        <v>#REF!</v>
      </c>
      <c r="C11" s="34" t="e">
        <f>'BAR BB| Open rates'!#REF!*0.9+2600</f>
        <v>#REF!</v>
      </c>
      <c r="D11" s="34" t="e">
        <f>'BAR BB| Open rates'!#REF!*0.9+2600</f>
        <v>#REF!</v>
      </c>
      <c r="E11" s="1"/>
      <c r="F11" s="1"/>
      <c r="G11" s="1"/>
      <c r="H11" s="1"/>
      <c r="I11" s="1"/>
      <c r="J11" s="1"/>
      <c r="K11" s="1"/>
      <c r="L11" s="1"/>
      <c r="M11" s="1"/>
      <c r="N11" s="1"/>
      <c r="O11" s="1"/>
      <c r="P11" s="1"/>
      <c r="Q11" s="1"/>
      <c r="R11" s="1"/>
      <c r="S11" s="1"/>
      <c r="T11" s="1"/>
      <c r="U11" s="1"/>
      <c r="V11" s="1"/>
      <c r="W11" s="1"/>
      <c r="X11" s="1"/>
      <c r="Y11" s="1"/>
      <c r="Z11" s="1"/>
      <c r="AA11" s="1"/>
      <c r="AB11" s="1"/>
      <c r="AC11" s="1"/>
      <c r="AD11" s="6"/>
      <c r="AE11" s="6"/>
      <c r="AF11" s="6"/>
      <c r="AG11" s="6"/>
      <c r="AH11" s="6"/>
      <c r="AI11" s="6"/>
      <c r="AJ11" s="6"/>
      <c r="AK11" s="6"/>
    </row>
    <row r="12" spans="1:37" s="9" customFormat="1" ht="12" customHeight="1" x14ac:dyDescent="0.2">
      <c r="A12" s="8">
        <v>2</v>
      </c>
      <c r="B12" s="34" t="e">
        <f>'BAR BB| Open rates'!#REF!*0.9+5200</f>
        <v>#REF!</v>
      </c>
      <c r="C12" s="34" t="e">
        <f>'BAR BB| Open rates'!#REF!*0.9+5200</f>
        <v>#REF!</v>
      </c>
      <c r="D12" s="34" t="e">
        <f>'BAR BB| Open rates'!#REF!*0.9+5200</f>
        <v>#REF!</v>
      </c>
      <c r="E12" s="1"/>
      <c r="F12" s="1"/>
      <c r="G12" s="1"/>
      <c r="H12" s="1"/>
      <c r="I12" s="1"/>
      <c r="J12" s="1"/>
      <c r="K12" s="1"/>
      <c r="L12" s="1"/>
      <c r="M12" s="1"/>
      <c r="N12" s="1"/>
      <c r="O12" s="1"/>
      <c r="P12" s="1"/>
      <c r="Q12" s="1"/>
      <c r="R12" s="1"/>
      <c r="S12" s="1"/>
      <c r="T12" s="1"/>
      <c r="U12" s="1"/>
      <c r="V12" s="1"/>
      <c r="W12" s="1"/>
      <c r="X12" s="1"/>
      <c r="Y12" s="1"/>
      <c r="Z12" s="1"/>
      <c r="AA12" s="1"/>
      <c r="AB12" s="1"/>
      <c r="AC12" s="1"/>
      <c r="AD12" s="6"/>
      <c r="AE12" s="6"/>
      <c r="AF12" s="6"/>
      <c r="AG12" s="6"/>
      <c r="AH12" s="6"/>
      <c r="AI12" s="6"/>
      <c r="AJ12" s="6"/>
      <c r="AK12" s="6"/>
    </row>
    <row r="13" spans="1:37" x14ac:dyDescent="0.2">
      <c r="B13" s="32"/>
      <c r="C13" s="32"/>
      <c r="D13" s="32"/>
    </row>
    <row r="14" spans="1:37" x14ac:dyDescent="0.2">
      <c r="B14" s="32"/>
      <c r="C14" s="32"/>
      <c r="D14" s="32"/>
    </row>
    <row r="15" spans="1:37" x14ac:dyDescent="0.2">
      <c r="A15" s="11" t="s">
        <v>39</v>
      </c>
      <c r="B15" s="39"/>
      <c r="C15" s="39"/>
      <c r="D15" s="39"/>
    </row>
    <row r="16" spans="1:37" s="33" customFormat="1" ht="26.25" customHeight="1" x14ac:dyDescent="0.2">
      <c r="A16" s="40" t="s">
        <v>0</v>
      </c>
      <c r="B16" s="82" t="e">
        <f>B3</f>
        <v>#REF!</v>
      </c>
      <c r="C16" s="82" t="e">
        <f>C3</f>
        <v>#REF!</v>
      </c>
      <c r="D16" s="82" t="str">
        <f>D3</f>
        <v>10.12.202-15.12.2020</v>
      </c>
    </row>
    <row r="17" spans="1:37" s="36" customFormat="1" ht="12" customHeight="1" x14ac:dyDescent="0.2">
      <c r="A17" s="43" t="s">
        <v>26</v>
      </c>
      <c r="E17" s="33"/>
      <c r="F17" s="33"/>
      <c r="G17" s="33"/>
      <c r="H17" s="33"/>
      <c r="I17" s="33"/>
      <c r="J17" s="33"/>
      <c r="K17" s="33"/>
      <c r="L17" s="33"/>
      <c r="M17" s="33"/>
      <c r="N17" s="33"/>
      <c r="O17" s="33"/>
      <c r="P17" s="33"/>
      <c r="Q17" s="33"/>
      <c r="R17" s="33"/>
      <c r="S17" s="33"/>
      <c r="T17" s="33"/>
      <c r="U17" s="33"/>
      <c r="V17" s="33"/>
      <c r="W17" s="33"/>
      <c r="X17" s="33"/>
      <c r="Y17" s="33"/>
      <c r="Z17" s="33"/>
      <c r="AA17" s="33"/>
      <c r="AB17" s="33"/>
      <c r="AC17" s="33"/>
    </row>
    <row r="18" spans="1:37" s="9" customFormat="1" ht="12" customHeight="1" x14ac:dyDescent="0.2">
      <c r="A18" s="8">
        <v>1</v>
      </c>
      <c r="B18" s="19" t="e">
        <f t="shared" ref="B18:D19" si="0">B5*0.87+25</f>
        <v>#REF!</v>
      </c>
      <c r="C18" s="19" t="e">
        <f t="shared" si="0"/>
        <v>#REF!</v>
      </c>
      <c r="D18" s="19" t="e">
        <f t="shared" si="0"/>
        <v>#REF!</v>
      </c>
      <c r="E18" s="1"/>
      <c r="F18" s="1"/>
      <c r="G18" s="1"/>
      <c r="H18" s="1"/>
      <c r="I18" s="1"/>
      <c r="J18" s="1"/>
      <c r="K18" s="1"/>
      <c r="L18" s="1"/>
      <c r="M18" s="1"/>
      <c r="N18" s="1"/>
      <c r="O18" s="1"/>
      <c r="P18" s="1"/>
      <c r="Q18" s="1"/>
      <c r="R18" s="1"/>
      <c r="S18" s="1"/>
      <c r="T18" s="1"/>
      <c r="U18" s="1"/>
      <c r="V18" s="1"/>
      <c r="W18" s="1"/>
      <c r="X18" s="1"/>
      <c r="Y18" s="1"/>
      <c r="Z18" s="1"/>
      <c r="AA18" s="1"/>
      <c r="AB18" s="1"/>
      <c r="AC18" s="1"/>
      <c r="AD18" s="6"/>
      <c r="AE18" s="6"/>
      <c r="AF18" s="6"/>
      <c r="AG18" s="6"/>
      <c r="AH18" s="6"/>
      <c r="AI18" s="6"/>
      <c r="AJ18" s="6"/>
      <c r="AK18" s="6"/>
    </row>
    <row r="19" spans="1:37" s="9" customFormat="1" ht="12" customHeight="1" x14ac:dyDescent="0.2">
      <c r="A19" s="8">
        <v>2</v>
      </c>
      <c r="B19" s="19" t="e">
        <f t="shared" si="0"/>
        <v>#REF!</v>
      </c>
      <c r="C19" s="19" t="e">
        <f t="shared" si="0"/>
        <v>#REF!</v>
      </c>
      <c r="D19" s="19" t="e">
        <f t="shared" si="0"/>
        <v>#REF!</v>
      </c>
      <c r="E19" s="1"/>
      <c r="F19" s="1"/>
      <c r="G19" s="1"/>
      <c r="H19" s="1"/>
      <c r="I19" s="1"/>
      <c r="J19" s="1"/>
      <c r="K19" s="1"/>
      <c r="L19" s="1"/>
      <c r="M19" s="1"/>
      <c r="N19" s="1"/>
      <c r="O19" s="1"/>
      <c r="P19" s="1"/>
      <c r="Q19" s="1"/>
      <c r="R19" s="1"/>
      <c r="S19" s="1"/>
      <c r="T19" s="1"/>
      <c r="U19" s="1"/>
      <c r="V19" s="1"/>
      <c r="W19" s="1"/>
      <c r="X19" s="1"/>
      <c r="Y19" s="1"/>
      <c r="Z19" s="1"/>
      <c r="AA19" s="1"/>
      <c r="AB19" s="1"/>
      <c r="AC19" s="1"/>
      <c r="AD19" s="6"/>
      <c r="AE19" s="6"/>
      <c r="AF19" s="6"/>
      <c r="AG19" s="6"/>
      <c r="AH19" s="6"/>
      <c r="AI19" s="6"/>
      <c r="AJ19" s="6"/>
      <c r="AK19" s="6"/>
    </row>
    <row r="20" spans="1:37" s="7" customFormat="1" ht="12" customHeight="1" x14ac:dyDescent="0.2">
      <c r="A20" s="4" t="s">
        <v>27</v>
      </c>
      <c r="B20" s="19"/>
      <c r="C20" s="19"/>
      <c r="D20" s="19"/>
      <c r="E20" s="1"/>
      <c r="F20" s="1"/>
      <c r="G20" s="1"/>
      <c r="H20" s="1"/>
      <c r="I20" s="1"/>
      <c r="J20" s="1"/>
      <c r="K20" s="1"/>
      <c r="L20" s="1"/>
      <c r="M20" s="1"/>
      <c r="N20" s="1"/>
      <c r="O20" s="1"/>
      <c r="P20" s="1"/>
      <c r="Q20" s="1"/>
      <c r="R20" s="1"/>
      <c r="S20" s="1"/>
      <c r="T20" s="1"/>
      <c r="U20" s="1"/>
      <c r="V20" s="1"/>
      <c r="W20" s="1"/>
      <c r="X20" s="1"/>
      <c r="Y20" s="1"/>
      <c r="Z20" s="1"/>
      <c r="AA20" s="1"/>
      <c r="AB20" s="1"/>
      <c r="AC20" s="1"/>
      <c r="AD20" s="6"/>
      <c r="AE20" s="6"/>
      <c r="AF20" s="6"/>
      <c r="AG20" s="6"/>
      <c r="AH20" s="6"/>
      <c r="AI20" s="6"/>
      <c r="AJ20" s="6"/>
      <c r="AK20" s="6"/>
    </row>
    <row r="21" spans="1:37" s="9" customFormat="1" ht="12" customHeight="1" x14ac:dyDescent="0.2">
      <c r="A21" s="8">
        <v>1</v>
      </c>
      <c r="B21" s="19" t="e">
        <f t="shared" ref="B21:D22" si="1">B8*0.87+25</f>
        <v>#REF!</v>
      </c>
      <c r="C21" s="19" t="e">
        <f t="shared" si="1"/>
        <v>#REF!</v>
      </c>
      <c r="D21" s="19" t="e">
        <f t="shared" si="1"/>
        <v>#REF!</v>
      </c>
      <c r="E21" s="1"/>
      <c r="F21" s="1"/>
      <c r="G21" s="1"/>
      <c r="H21" s="1"/>
      <c r="I21" s="1"/>
      <c r="J21" s="1"/>
      <c r="K21" s="1"/>
      <c r="L21" s="1"/>
      <c r="M21" s="1"/>
      <c r="N21" s="1"/>
      <c r="O21" s="1"/>
      <c r="P21" s="1"/>
      <c r="Q21" s="1"/>
      <c r="R21" s="1"/>
      <c r="S21" s="1"/>
      <c r="T21" s="1"/>
      <c r="U21" s="1"/>
      <c r="V21" s="1"/>
      <c r="W21" s="1"/>
      <c r="X21" s="1"/>
      <c r="Y21" s="1"/>
      <c r="Z21" s="1"/>
      <c r="AA21" s="1"/>
      <c r="AB21" s="1"/>
      <c r="AC21" s="1"/>
      <c r="AD21" s="6"/>
      <c r="AE21" s="6"/>
      <c r="AF21" s="6"/>
      <c r="AG21" s="6"/>
      <c r="AH21" s="6"/>
      <c r="AI21" s="6"/>
      <c r="AJ21" s="6"/>
      <c r="AK21" s="6"/>
    </row>
    <row r="22" spans="1:37" s="9" customFormat="1" ht="12" customHeight="1" x14ac:dyDescent="0.2">
      <c r="A22" s="8">
        <v>2</v>
      </c>
      <c r="B22" s="19" t="e">
        <f t="shared" si="1"/>
        <v>#REF!</v>
      </c>
      <c r="C22" s="19" t="e">
        <f t="shared" si="1"/>
        <v>#REF!</v>
      </c>
      <c r="D22" s="19" t="e">
        <f t="shared" si="1"/>
        <v>#REF!</v>
      </c>
      <c r="E22" s="1"/>
      <c r="F22" s="1"/>
      <c r="G22" s="1"/>
      <c r="H22" s="1"/>
      <c r="I22" s="1"/>
      <c r="J22" s="1"/>
      <c r="K22" s="1"/>
      <c r="L22" s="1"/>
      <c r="M22" s="1"/>
      <c r="N22" s="1"/>
      <c r="O22" s="1"/>
      <c r="P22" s="1"/>
      <c r="Q22" s="1"/>
      <c r="R22" s="1"/>
      <c r="S22" s="1"/>
      <c r="T22" s="1"/>
      <c r="U22" s="1"/>
      <c r="V22" s="1"/>
      <c r="W22" s="1"/>
      <c r="X22" s="1"/>
      <c r="Y22" s="1"/>
      <c r="Z22" s="1"/>
      <c r="AA22" s="1"/>
      <c r="AB22" s="1"/>
      <c r="AC22" s="1"/>
      <c r="AD22" s="6"/>
      <c r="AE22" s="6"/>
      <c r="AF22" s="6"/>
      <c r="AG22" s="6"/>
      <c r="AH22" s="6"/>
      <c r="AI22" s="6"/>
      <c r="AJ22" s="6"/>
      <c r="AK22" s="6"/>
    </row>
    <row r="23" spans="1:37" s="7" customFormat="1" ht="12" customHeight="1" x14ac:dyDescent="0.2">
      <c r="A23" s="4" t="s">
        <v>3</v>
      </c>
      <c r="B23" s="19"/>
      <c r="C23" s="19"/>
      <c r="D23" s="19"/>
      <c r="E23" s="1"/>
      <c r="F23" s="1"/>
      <c r="G23" s="1"/>
      <c r="H23" s="1"/>
      <c r="I23" s="1"/>
      <c r="J23" s="1"/>
      <c r="K23" s="1"/>
      <c r="L23" s="1"/>
      <c r="M23" s="1"/>
      <c r="N23" s="1"/>
      <c r="O23" s="1"/>
      <c r="P23" s="1"/>
      <c r="Q23" s="1"/>
      <c r="R23" s="1"/>
      <c r="S23" s="1"/>
      <c r="T23" s="1"/>
      <c r="U23" s="1"/>
      <c r="V23" s="1"/>
      <c r="W23" s="1"/>
      <c r="X23" s="1"/>
      <c r="Y23" s="1"/>
      <c r="Z23" s="1"/>
      <c r="AA23" s="1"/>
      <c r="AB23" s="1"/>
      <c r="AC23" s="1"/>
      <c r="AD23" s="6"/>
      <c r="AE23" s="6"/>
      <c r="AF23" s="6"/>
      <c r="AG23" s="6"/>
      <c r="AH23" s="6"/>
      <c r="AI23" s="6"/>
      <c r="AJ23" s="6"/>
      <c r="AK23" s="6"/>
    </row>
    <row r="24" spans="1:37" s="9" customFormat="1" ht="12" customHeight="1" x14ac:dyDescent="0.2">
      <c r="A24" s="8">
        <v>1</v>
      </c>
      <c r="B24" s="19" t="e">
        <f t="shared" ref="B24:D25" si="2">B11*0.87+25</f>
        <v>#REF!</v>
      </c>
      <c r="C24" s="19" t="e">
        <f t="shared" si="2"/>
        <v>#REF!</v>
      </c>
      <c r="D24" s="19" t="e">
        <f t="shared" si="2"/>
        <v>#REF!</v>
      </c>
      <c r="E24" s="1"/>
      <c r="F24" s="1"/>
      <c r="G24" s="1"/>
      <c r="H24" s="1"/>
      <c r="I24" s="1"/>
      <c r="J24" s="1"/>
      <c r="K24" s="1"/>
      <c r="L24" s="1"/>
      <c r="M24" s="1"/>
      <c r="N24" s="1"/>
      <c r="O24" s="1"/>
      <c r="P24" s="1"/>
      <c r="Q24" s="1"/>
      <c r="R24" s="1"/>
      <c r="S24" s="1"/>
      <c r="T24" s="1"/>
      <c r="U24" s="1"/>
      <c r="V24" s="1"/>
      <c r="W24" s="1"/>
      <c r="X24" s="1"/>
      <c r="Y24" s="1"/>
      <c r="Z24" s="1"/>
      <c r="AA24" s="1"/>
      <c r="AB24" s="1"/>
      <c r="AC24" s="1"/>
      <c r="AD24" s="6"/>
      <c r="AE24" s="6"/>
      <c r="AF24" s="6"/>
      <c r="AG24" s="6"/>
      <c r="AH24" s="6"/>
      <c r="AI24" s="6"/>
      <c r="AJ24" s="6"/>
      <c r="AK24" s="6"/>
    </row>
    <row r="25" spans="1:37" s="9" customFormat="1" ht="12" customHeight="1" x14ac:dyDescent="0.2">
      <c r="A25" s="8">
        <v>2</v>
      </c>
      <c r="B25" s="19" t="e">
        <f t="shared" si="2"/>
        <v>#REF!</v>
      </c>
      <c r="C25" s="19" t="e">
        <f t="shared" si="2"/>
        <v>#REF!</v>
      </c>
      <c r="D25" s="19" t="e">
        <f t="shared" si="2"/>
        <v>#REF!</v>
      </c>
      <c r="E25" s="1"/>
      <c r="F25" s="1"/>
      <c r="G25" s="1"/>
      <c r="H25" s="1"/>
      <c r="I25" s="1"/>
      <c r="J25" s="1"/>
      <c r="K25" s="1"/>
      <c r="L25" s="1"/>
      <c r="M25" s="1"/>
      <c r="N25" s="1"/>
      <c r="O25" s="1"/>
      <c r="P25" s="1"/>
      <c r="Q25" s="1"/>
      <c r="R25" s="1"/>
      <c r="S25" s="1"/>
      <c r="T25" s="1"/>
      <c r="U25" s="1"/>
      <c r="V25" s="1"/>
      <c r="W25" s="1"/>
      <c r="X25" s="1"/>
      <c r="Y25" s="1"/>
      <c r="Z25" s="1"/>
      <c r="AA25" s="1"/>
      <c r="AB25" s="1"/>
      <c r="AC25" s="1"/>
      <c r="AD25" s="6"/>
      <c r="AE25" s="6"/>
      <c r="AF25" s="6"/>
      <c r="AG25" s="6"/>
      <c r="AH25" s="6"/>
      <c r="AI25" s="6"/>
      <c r="AJ25" s="6"/>
      <c r="AK25" s="6"/>
    </row>
    <row r="26" spans="1:37" s="9" customFormat="1" ht="12" customHeight="1" x14ac:dyDescent="0.2">
      <c r="A26" s="8"/>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6"/>
      <c r="AE26" s="6"/>
      <c r="AF26" s="6"/>
      <c r="AG26" s="6"/>
      <c r="AH26" s="6"/>
      <c r="AI26" s="6"/>
      <c r="AJ26" s="6"/>
      <c r="AK26" s="6"/>
    </row>
    <row r="27" spans="1:37" customFormat="1" ht="15" x14ac:dyDescent="0.25">
      <c r="A27" s="20" t="s">
        <v>43</v>
      </c>
    </row>
    <row r="28" spans="1:37" customFormat="1" ht="15" x14ac:dyDescent="0.25">
      <c r="A28" s="20"/>
    </row>
    <row r="29" spans="1:37" customFormat="1" ht="15" x14ac:dyDescent="0.2">
      <c r="A29" s="47" t="s">
        <v>44</v>
      </c>
    </row>
    <row r="30" spans="1:37" customFormat="1" ht="15" x14ac:dyDescent="0.2">
      <c r="A30" s="47" t="s">
        <v>40</v>
      </c>
    </row>
    <row r="31" spans="1:37" customFormat="1" ht="15" x14ac:dyDescent="0.25">
      <c r="A31" s="20"/>
    </row>
    <row r="32" spans="1:37" customFormat="1" ht="15" x14ac:dyDescent="0.25">
      <c r="A32" s="20" t="s">
        <v>41</v>
      </c>
    </row>
    <row r="33" spans="1:1" customFormat="1" x14ac:dyDescent="0.2"/>
    <row r="34" spans="1:1" customFormat="1" ht="15" customHeight="1" x14ac:dyDescent="0.2">
      <c r="A34" s="350" t="s">
        <v>42</v>
      </c>
    </row>
    <row r="35" spans="1:1" customFormat="1" x14ac:dyDescent="0.2">
      <c r="A35" s="351"/>
    </row>
    <row r="36" spans="1:1" customFormat="1" x14ac:dyDescent="0.2">
      <c r="A36" s="351"/>
    </row>
    <row r="37" spans="1:1" customFormat="1" x14ac:dyDescent="0.2">
      <c r="A37" s="351"/>
    </row>
    <row r="38" spans="1:1" customFormat="1" x14ac:dyDescent="0.2">
      <c r="A38" s="351"/>
    </row>
    <row r="39" spans="1:1" customFormat="1" x14ac:dyDescent="0.2">
      <c r="A39" s="351"/>
    </row>
    <row r="40" spans="1:1" customFormat="1" x14ac:dyDescent="0.2">
      <c r="A40" s="351"/>
    </row>
    <row r="41" spans="1:1" customFormat="1" x14ac:dyDescent="0.2">
      <c r="A41" s="351"/>
    </row>
    <row r="42" spans="1:1" customFormat="1" x14ac:dyDescent="0.2">
      <c r="A42" s="351"/>
    </row>
    <row r="43" spans="1:1" customFormat="1" x14ac:dyDescent="0.2">
      <c r="A43" s="351"/>
    </row>
    <row r="44" spans="1:1" customFormat="1" x14ac:dyDescent="0.2">
      <c r="A44" s="351"/>
    </row>
    <row r="45" spans="1:1" customFormat="1" x14ac:dyDescent="0.2">
      <c r="A45" s="351"/>
    </row>
    <row r="46" spans="1:1" customFormat="1" x14ac:dyDescent="0.2">
      <c r="A46" s="351"/>
    </row>
    <row r="47" spans="1:1" customFormat="1" x14ac:dyDescent="0.2">
      <c r="A47" s="351"/>
    </row>
    <row r="48" spans="1:1" customFormat="1" x14ac:dyDescent="0.2">
      <c r="A48" s="351"/>
    </row>
  </sheetData>
  <mergeCells count="1">
    <mergeCell ref="A34:A48"/>
  </mergeCells>
  <pageMargins left="0.75" right="0.75" top="1" bottom="1" header="0.5" footer="0.5"/>
  <pageSetup paperSize="9" orientation="portrait" horizontalDpi="4294967295" verticalDpi="4294967295"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A1:Y67"/>
  <sheetViews>
    <sheetView showGridLines="0" zoomScaleNormal="100" workbookViewId="0">
      <pane xSplit="1" ySplit="3" topLeftCell="B4" activePane="bottomRight" state="frozen"/>
      <selection pane="topRight" activeCell="B1" sqref="B1"/>
      <selection pane="bottomLeft" activeCell="A3" sqref="A3"/>
      <selection pane="bottomRight" activeCell="B16" sqref="B16:D16"/>
    </sheetView>
  </sheetViews>
  <sheetFormatPr defaultColWidth="9.140625" defaultRowHeight="12.75" x14ac:dyDescent="0.2"/>
  <cols>
    <col min="1" max="1" width="50.42578125" style="1" customWidth="1"/>
    <col min="2" max="2" width="11.7109375" style="1" customWidth="1"/>
    <col min="3" max="3" width="9.85546875" style="1" customWidth="1"/>
    <col min="4" max="4" width="11.28515625" style="1" customWidth="1"/>
    <col min="5" max="16384" width="9.140625" style="1"/>
  </cols>
  <sheetData>
    <row r="1" spans="1:25" hidden="1" x14ac:dyDescent="0.2">
      <c r="A1" s="10" t="s">
        <v>12</v>
      </c>
    </row>
    <row r="2" spans="1:25" hidden="1" x14ac:dyDescent="0.2">
      <c r="A2" s="11" t="s">
        <v>45</v>
      </c>
    </row>
    <row r="3" spans="1:25" s="2" customFormat="1" ht="26.25" hidden="1" customHeight="1" x14ac:dyDescent="0.2">
      <c r="A3" s="12" t="s">
        <v>0</v>
      </c>
      <c r="B3" s="38" t="e">
        <f>'BAR BB| Open rates'!#REF!</f>
        <v>#REF!</v>
      </c>
      <c r="C3" s="38" t="e">
        <f>'BAR BB| Open rates'!#REF!</f>
        <v>#REF!</v>
      </c>
      <c r="D3" s="38" t="s">
        <v>59</v>
      </c>
    </row>
    <row r="4" spans="1:25" s="7" customFormat="1" ht="12" hidden="1" customHeight="1" x14ac:dyDescent="0.2">
      <c r="A4" s="4" t="s">
        <v>26</v>
      </c>
      <c r="B4" s="35"/>
      <c r="C4" s="35"/>
      <c r="D4" s="1"/>
      <c r="E4" s="1"/>
      <c r="F4" s="1"/>
      <c r="G4" s="1"/>
      <c r="H4" s="1"/>
      <c r="I4" s="1"/>
      <c r="J4" s="1"/>
      <c r="K4" s="1"/>
      <c r="L4" s="1"/>
      <c r="M4" s="1"/>
      <c r="N4" s="1"/>
      <c r="O4" s="1"/>
      <c r="P4" s="1"/>
      <c r="Q4" s="1"/>
      <c r="R4" s="6"/>
      <c r="S4" s="6"/>
      <c r="T4" s="6"/>
      <c r="U4" s="6"/>
      <c r="V4" s="6"/>
      <c r="W4" s="6"/>
      <c r="X4" s="6"/>
      <c r="Y4" s="6"/>
    </row>
    <row r="5" spans="1:25" s="9" customFormat="1" ht="12" hidden="1" customHeight="1" x14ac:dyDescent="0.2">
      <c r="A5" s="8">
        <v>1</v>
      </c>
      <c r="B5" s="34" t="e">
        <f>'BAR BB| Open rates'!#REF!*0.95</f>
        <v>#REF!</v>
      </c>
      <c r="C5" s="34" t="e">
        <f>'BAR BB| Open rates'!#REF!*0.95</f>
        <v>#REF!</v>
      </c>
      <c r="D5" s="34" t="e">
        <f>'BAR BB| Open rates'!#REF!*0.95</f>
        <v>#REF!</v>
      </c>
      <c r="E5" s="1"/>
      <c r="F5" s="1"/>
      <c r="G5" s="1"/>
      <c r="H5" s="1"/>
      <c r="I5" s="1"/>
      <c r="J5" s="1"/>
      <c r="K5" s="1"/>
      <c r="L5" s="1"/>
      <c r="M5" s="1"/>
      <c r="N5" s="1"/>
      <c r="O5" s="1"/>
      <c r="P5" s="1"/>
      <c r="Q5" s="1"/>
      <c r="R5" s="6"/>
      <c r="S5" s="6"/>
      <c r="T5" s="6"/>
      <c r="U5" s="6"/>
      <c r="V5" s="6"/>
      <c r="W5" s="6"/>
      <c r="X5" s="6"/>
      <c r="Y5" s="6"/>
    </row>
    <row r="6" spans="1:25" s="9" customFormat="1" ht="12" hidden="1" customHeight="1" x14ac:dyDescent="0.2">
      <c r="A6" s="8">
        <v>2</v>
      </c>
      <c r="B6" s="34" t="e">
        <f>'BAR BB| Open rates'!#REF!*0.95</f>
        <v>#REF!</v>
      </c>
      <c r="C6" s="34" t="e">
        <f>'BAR BB| Open rates'!#REF!*0.95</f>
        <v>#REF!</v>
      </c>
      <c r="D6" s="34" t="e">
        <f>'BAR BB| Open rates'!#REF!*0.95</f>
        <v>#REF!</v>
      </c>
      <c r="E6" s="1"/>
      <c r="F6" s="1"/>
      <c r="G6" s="1"/>
      <c r="H6" s="1"/>
      <c r="I6" s="1"/>
      <c r="J6" s="1"/>
      <c r="K6" s="1"/>
      <c r="L6" s="1"/>
      <c r="M6" s="1"/>
      <c r="N6" s="1"/>
      <c r="O6" s="1"/>
      <c r="P6" s="1"/>
      <c r="Q6" s="1"/>
      <c r="R6" s="6"/>
      <c r="S6" s="6"/>
      <c r="T6" s="6"/>
      <c r="U6" s="6"/>
      <c r="V6" s="6"/>
      <c r="W6" s="6"/>
      <c r="X6" s="6"/>
      <c r="Y6" s="6"/>
    </row>
    <row r="7" spans="1:25" s="7" customFormat="1" ht="12" hidden="1" customHeight="1" x14ac:dyDescent="0.2">
      <c r="A7" s="4" t="s">
        <v>27</v>
      </c>
      <c r="B7" s="35"/>
      <c r="C7" s="35"/>
      <c r="D7" s="35"/>
      <c r="E7" s="1"/>
      <c r="F7" s="1"/>
      <c r="G7" s="1"/>
      <c r="H7" s="1"/>
      <c r="I7" s="1"/>
      <c r="J7" s="1"/>
      <c r="K7" s="1"/>
      <c r="L7" s="1"/>
      <c r="M7" s="1"/>
      <c r="N7" s="1"/>
      <c r="O7" s="1"/>
      <c r="P7" s="1"/>
      <c r="Q7" s="1"/>
      <c r="R7" s="6"/>
      <c r="S7" s="6"/>
      <c r="T7" s="6"/>
      <c r="U7" s="6"/>
      <c r="V7" s="6"/>
      <c r="W7" s="6"/>
      <c r="X7" s="6"/>
      <c r="Y7" s="6"/>
    </row>
    <row r="8" spans="1:25" s="9" customFormat="1" ht="12" hidden="1" customHeight="1" x14ac:dyDescent="0.2">
      <c r="A8" s="8">
        <v>1</v>
      </c>
      <c r="B8" s="34" t="e">
        <f>'BAR BB| Open rates'!#REF!*0.95</f>
        <v>#REF!</v>
      </c>
      <c r="C8" s="34" t="e">
        <f>'BAR BB| Open rates'!#REF!*0.95</f>
        <v>#REF!</v>
      </c>
      <c r="D8" s="34" t="e">
        <f>'BAR BB| Open rates'!#REF!*0.95</f>
        <v>#REF!</v>
      </c>
      <c r="E8" s="1"/>
      <c r="F8" s="1"/>
      <c r="G8" s="1"/>
      <c r="H8" s="1"/>
      <c r="I8" s="1"/>
      <c r="J8" s="1"/>
      <c r="K8" s="1"/>
      <c r="L8" s="1"/>
      <c r="M8" s="1"/>
      <c r="N8" s="1"/>
      <c r="O8" s="1"/>
      <c r="P8" s="1"/>
      <c r="Q8" s="1"/>
      <c r="R8" s="6"/>
      <c r="S8" s="6"/>
      <c r="T8" s="6"/>
      <c r="U8" s="6"/>
      <c r="V8" s="6"/>
      <c r="W8" s="6"/>
      <c r="X8" s="6"/>
      <c r="Y8" s="6"/>
    </row>
    <row r="9" spans="1:25" s="9" customFormat="1" ht="12" hidden="1" customHeight="1" x14ac:dyDescent="0.2">
      <c r="A9" s="8">
        <v>2</v>
      </c>
      <c r="B9" s="34" t="e">
        <f>'BAR BB| Open rates'!#REF!*0.95</f>
        <v>#REF!</v>
      </c>
      <c r="C9" s="34" t="e">
        <f>'BAR BB| Open rates'!#REF!*0.95</f>
        <v>#REF!</v>
      </c>
      <c r="D9" s="34" t="e">
        <f>'BAR BB| Open rates'!#REF!*0.95</f>
        <v>#REF!</v>
      </c>
      <c r="E9" s="1"/>
      <c r="F9" s="1"/>
      <c r="G9" s="1"/>
      <c r="H9" s="1"/>
      <c r="I9" s="1"/>
      <c r="J9" s="1"/>
      <c r="K9" s="1"/>
      <c r="L9" s="1"/>
      <c r="M9" s="1"/>
      <c r="N9" s="1"/>
      <c r="O9" s="1"/>
      <c r="P9" s="1"/>
      <c r="Q9" s="1"/>
      <c r="R9" s="6"/>
      <c r="S9" s="6"/>
      <c r="T9" s="6"/>
      <c r="U9" s="6"/>
      <c r="V9" s="6"/>
      <c r="W9" s="6"/>
      <c r="X9" s="6"/>
      <c r="Y9" s="6"/>
    </row>
    <row r="10" spans="1:25" s="7" customFormat="1" ht="12" hidden="1" customHeight="1" x14ac:dyDescent="0.2">
      <c r="A10" s="4" t="s">
        <v>3</v>
      </c>
      <c r="B10" s="35"/>
      <c r="C10" s="35"/>
      <c r="D10" s="35"/>
      <c r="E10" s="1"/>
      <c r="F10" s="1"/>
      <c r="G10" s="1"/>
      <c r="H10" s="1"/>
      <c r="I10" s="1"/>
      <c r="J10" s="1"/>
      <c r="K10" s="1"/>
      <c r="L10" s="1"/>
      <c r="M10" s="1"/>
      <c r="N10" s="1"/>
      <c r="O10" s="1"/>
      <c r="P10" s="1"/>
      <c r="Q10" s="1"/>
      <c r="R10" s="6"/>
      <c r="S10" s="6"/>
      <c r="T10" s="6"/>
      <c r="U10" s="6"/>
      <c r="V10" s="6"/>
      <c r="W10" s="6"/>
      <c r="X10" s="6"/>
      <c r="Y10" s="6"/>
    </row>
    <row r="11" spans="1:25" s="9" customFormat="1" ht="12" hidden="1" customHeight="1" x14ac:dyDescent="0.2">
      <c r="A11" s="8">
        <v>1</v>
      </c>
      <c r="B11" s="34" t="e">
        <f>'BAR BB| Open rates'!#REF!*0.95</f>
        <v>#REF!</v>
      </c>
      <c r="C11" s="34" t="e">
        <f>'BAR BB| Open rates'!#REF!*0.95</f>
        <v>#REF!</v>
      </c>
      <c r="D11" s="34" t="e">
        <f>'BAR BB| Open rates'!#REF!*0.95</f>
        <v>#REF!</v>
      </c>
      <c r="E11" s="1"/>
      <c r="F11" s="1"/>
      <c r="G11" s="1"/>
      <c r="H11" s="1"/>
      <c r="I11" s="1"/>
      <c r="J11" s="1"/>
      <c r="K11" s="1"/>
      <c r="L11" s="1"/>
      <c r="M11" s="1"/>
      <c r="N11" s="1"/>
      <c r="O11" s="1"/>
      <c r="P11" s="1"/>
      <c r="Q11" s="1"/>
      <c r="R11" s="6"/>
      <c r="S11" s="6"/>
      <c r="T11" s="6"/>
      <c r="U11" s="6"/>
      <c r="V11" s="6"/>
      <c r="W11" s="6"/>
      <c r="X11" s="6"/>
      <c r="Y11" s="6"/>
    </row>
    <row r="12" spans="1:25" s="9" customFormat="1" ht="12" hidden="1" customHeight="1" x14ac:dyDescent="0.2">
      <c r="A12" s="8">
        <v>2</v>
      </c>
      <c r="B12" s="34" t="e">
        <f>'BAR BB| Open rates'!#REF!*0.95</f>
        <v>#REF!</v>
      </c>
      <c r="C12" s="34" t="e">
        <f>'BAR BB| Open rates'!#REF!*0.95</f>
        <v>#REF!</v>
      </c>
      <c r="D12" s="34" t="e">
        <f>'BAR BB| Open rates'!#REF!*0.95</f>
        <v>#REF!</v>
      </c>
      <c r="E12" s="1"/>
      <c r="F12" s="1"/>
      <c r="G12" s="1"/>
      <c r="H12" s="1"/>
      <c r="I12" s="1"/>
      <c r="J12" s="1"/>
      <c r="K12" s="1"/>
      <c r="L12" s="1"/>
      <c r="M12" s="1"/>
      <c r="N12" s="1"/>
      <c r="O12" s="1"/>
      <c r="P12" s="1"/>
      <c r="Q12" s="1"/>
      <c r="R12" s="6"/>
      <c r="S12" s="6"/>
      <c r="T12" s="6"/>
      <c r="U12" s="6"/>
      <c r="V12" s="6"/>
      <c r="W12" s="6"/>
      <c r="X12" s="6"/>
      <c r="Y12" s="6"/>
    </row>
    <row r="13" spans="1:25" hidden="1" x14ac:dyDescent="0.2">
      <c r="B13" s="32"/>
      <c r="C13" s="32"/>
    </row>
    <row r="14" spans="1:25" x14ac:dyDescent="0.2">
      <c r="B14" s="32"/>
      <c r="C14" s="32"/>
    </row>
    <row r="15" spans="1:25" x14ac:dyDescent="0.2">
      <c r="A15" s="11" t="s">
        <v>46</v>
      </c>
      <c r="B15" s="39"/>
      <c r="C15" s="39"/>
    </row>
    <row r="16" spans="1:25" s="33" customFormat="1" ht="26.25" customHeight="1" x14ac:dyDescent="0.2">
      <c r="A16" s="40" t="s">
        <v>0</v>
      </c>
      <c r="B16" s="50" t="e">
        <f>B3</f>
        <v>#REF!</v>
      </c>
      <c r="C16" s="50" t="e">
        <f>C3</f>
        <v>#REF!</v>
      </c>
      <c r="D16" s="50" t="str">
        <f>D3</f>
        <v>29.11.2020-30.11.2020</v>
      </c>
    </row>
    <row r="17" spans="1:25" s="36" customFormat="1" ht="12" customHeight="1" x14ac:dyDescent="0.2">
      <c r="A17" s="43" t="s">
        <v>26</v>
      </c>
      <c r="D17" s="33"/>
      <c r="E17" s="33"/>
      <c r="F17" s="33"/>
      <c r="G17" s="33"/>
      <c r="H17" s="33"/>
      <c r="I17" s="33"/>
      <c r="J17" s="33"/>
      <c r="K17" s="33"/>
      <c r="L17" s="33"/>
      <c r="M17" s="33"/>
      <c r="N17" s="33"/>
      <c r="O17" s="33"/>
      <c r="P17" s="33"/>
      <c r="Q17" s="33"/>
    </row>
    <row r="18" spans="1:25" s="9" customFormat="1" ht="12" customHeight="1" x14ac:dyDescent="0.2">
      <c r="A18" s="8">
        <v>1</v>
      </c>
      <c r="B18" s="19" t="e">
        <f t="shared" ref="B18:D19" si="0">B5*0.85+25</f>
        <v>#REF!</v>
      </c>
      <c r="C18" s="19" t="e">
        <f t="shared" si="0"/>
        <v>#REF!</v>
      </c>
      <c r="D18" s="19" t="e">
        <f t="shared" si="0"/>
        <v>#REF!</v>
      </c>
      <c r="E18" s="1"/>
      <c r="F18" s="1"/>
      <c r="G18" s="1"/>
      <c r="H18" s="1"/>
      <c r="I18" s="1"/>
      <c r="J18" s="1"/>
      <c r="K18" s="1"/>
      <c r="L18" s="1"/>
      <c r="M18" s="1"/>
      <c r="N18" s="1"/>
      <c r="O18" s="1"/>
      <c r="P18" s="1"/>
      <c r="Q18" s="1"/>
      <c r="R18" s="6"/>
      <c r="S18" s="6"/>
      <c r="T18" s="6"/>
      <c r="U18" s="6"/>
      <c r="V18" s="6"/>
      <c r="W18" s="6"/>
      <c r="X18" s="6"/>
      <c r="Y18" s="6"/>
    </row>
    <row r="19" spans="1:25" s="9" customFormat="1" ht="12" customHeight="1" x14ac:dyDescent="0.2">
      <c r="A19" s="8">
        <v>2</v>
      </c>
      <c r="B19" s="19" t="e">
        <f t="shared" si="0"/>
        <v>#REF!</v>
      </c>
      <c r="C19" s="19" t="e">
        <f t="shared" si="0"/>
        <v>#REF!</v>
      </c>
      <c r="D19" s="19" t="e">
        <f t="shared" si="0"/>
        <v>#REF!</v>
      </c>
      <c r="E19" s="1"/>
      <c r="F19" s="1"/>
      <c r="G19" s="1"/>
      <c r="H19" s="1"/>
      <c r="I19" s="1"/>
      <c r="J19" s="1"/>
      <c r="K19" s="1"/>
      <c r="L19" s="1"/>
      <c r="M19" s="1"/>
      <c r="N19" s="1"/>
      <c r="O19" s="1"/>
      <c r="P19" s="1"/>
      <c r="Q19" s="1"/>
      <c r="R19" s="6"/>
      <c r="S19" s="6"/>
      <c r="T19" s="6"/>
      <c r="U19" s="6"/>
      <c r="V19" s="6"/>
      <c r="W19" s="6"/>
      <c r="X19" s="6"/>
      <c r="Y19" s="6"/>
    </row>
    <row r="20" spans="1:25" s="7" customFormat="1" ht="12" hidden="1" customHeight="1" x14ac:dyDescent="0.2">
      <c r="A20" s="4" t="s">
        <v>1</v>
      </c>
      <c r="B20" s="19" t="e">
        <f>#REF!*0.85+25</f>
        <v>#REF!</v>
      </c>
      <c r="C20" s="19" t="e">
        <f>#REF!*0.85+25</f>
        <v>#REF!</v>
      </c>
      <c r="D20" s="19" t="e">
        <f>#REF!*0.85+25</f>
        <v>#REF!</v>
      </c>
      <c r="E20" s="1"/>
      <c r="F20" s="1"/>
      <c r="G20" s="1"/>
      <c r="H20" s="1"/>
      <c r="I20" s="1"/>
      <c r="J20" s="1"/>
      <c r="K20" s="1"/>
      <c r="L20" s="1"/>
      <c r="M20" s="1"/>
      <c r="N20" s="1"/>
      <c r="O20" s="1"/>
      <c r="P20" s="1"/>
      <c r="Q20" s="1"/>
      <c r="R20" s="6"/>
      <c r="S20" s="6"/>
      <c r="T20" s="6"/>
      <c r="U20" s="6"/>
      <c r="V20" s="6"/>
      <c r="W20" s="6"/>
      <c r="X20" s="6"/>
      <c r="Y20" s="6"/>
    </row>
    <row r="21" spans="1:25" s="9" customFormat="1" ht="12" hidden="1" customHeight="1" x14ac:dyDescent="0.2">
      <c r="A21" s="8">
        <v>1</v>
      </c>
      <c r="B21" s="19" t="e">
        <f>#REF!*0.85+25</f>
        <v>#REF!</v>
      </c>
      <c r="C21" s="19" t="e">
        <f>#REF!*0.85+25</f>
        <v>#REF!</v>
      </c>
      <c r="D21" s="19" t="e">
        <f>#REF!*0.85+25</f>
        <v>#REF!</v>
      </c>
      <c r="E21" s="1"/>
      <c r="F21" s="1"/>
      <c r="G21" s="1"/>
      <c r="H21" s="1"/>
      <c r="I21" s="1"/>
      <c r="J21" s="1"/>
      <c r="K21" s="1"/>
      <c r="L21" s="1"/>
      <c r="M21" s="1"/>
      <c r="N21" s="1"/>
      <c r="O21" s="1"/>
      <c r="P21" s="1"/>
      <c r="Q21" s="1"/>
      <c r="R21" s="6"/>
      <c r="S21" s="6"/>
      <c r="T21" s="6"/>
      <c r="U21" s="6"/>
      <c r="V21" s="6"/>
      <c r="W21" s="6"/>
      <c r="X21" s="6"/>
      <c r="Y21" s="6"/>
    </row>
    <row r="22" spans="1:25" s="9" customFormat="1" ht="12" hidden="1" customHeight="1" x14ac:dyDescent="0.2">
      <c r="A22" s="8">
        <v>2</v>
      </c>
      <c r="B22" s="19" t="e">
        <f>#REF!*0.85+25</f>
        <v>#REF!</v>
      </c>
      <c r="C22" s="19" t="e">
        <f>#REF!*0.85+25</f>
        <v>#REF!</v>
      </c>
      <c r="D22" s="19" t="e">
        <f>#REF!*0.85+25</f>
        <v>#REF!</v>
      </c>
      <c r="E22" s="1"/>
      <c r="F22" s="1"/>
      <c r="G22" s="1"/>
      <c r="H22" s="1"/>
      <c r="I22" s="1"/>
      <c r="J22" s="1"/>
      <c r="K22" s="1"/>
      <c r="L22" s="1"/>
      <c r="M22" s="1"/>
      <c r="N22" s="1"/>
      <c r="O22" s="1"/>
      <c r="P22" s="1"/>
      <c r="Q22" s="1"/>
      <c r="R22" s="6"/>
      <c r="S22" s="6"/>
      <c r="T22" s="6"/>
      <c r="U22" s="6"/>
      <c r="V22" s="6"/>
      <c r="W22" s="6"/>
      <c r="X22" s="6"/>
      <c r="Y22" s="6"/>
    </row>
    <row r="23" spans="1:25" s="7" customFormat="1" ht="12" customHeight="1" x14ac:dyDescent="0.2">
      <c r="A23" s="4" t="s">
        <v>27</v>
      </c>
      <c r="B23" s="19"/>
      <c r="C23" s="19"/>
      <c r="D23" s="19"/>
      <c r="E23" s="1"/>
      <c r="F23" s="1"/>
      <c r="G23" s="1"/>
      <c r="H23" s="1"/>
      <c r="I23" s="1"/>
      <c r="J23" s="1"/>
      <c r="K23" s="1"/>
      <c r="L23" s="1"/>
      <c r="M23" s="1"/>
      <c r="N23" s="1"/>
      <c r="O23" s="1"/>
      <c r="P23" s="1"/>
      <c r="Q23" s="1"/>
      <c r="R23" s="6"/>
      <c r="S23" s="6"/>
      <c r="T23" s="6"/>
      <c r="U23" s="6"/>
      <c r="V23" s="6"/>
      <c r="W23" s="6"/>
      <c r="X23" s="6"/>
      <c r="Y23" s="6"/>
    </row>
    <row r="24" spans="1:25" s="9" customFormat="1" ht="12" customHeight="1" x14ac:dyDescent="0.2">
      <c r="A24" s="8">
        <v>1</v>
      </c>
      <c r="B24" s="19" t="e">
        <f t="shared" ref="B24:D25" si="1">B8*0.85+25</f>
        <v>#REF!</v>
      </c>
      <c r="C24" s="19" t="e">
        <f t="shared" si="1"/>
        <v>#REF!</v>
      </c>
      <c r="D24" s="19" t="e">
        <f t="shared" si="1"/>
        <v>#REF!</v>
      </c>
      <c r="E24" s="1"/>
      <c r="F24" s="1"/>
      <c r="G24" s="1"/>
      <c r="H24" s="1"/>
      <c r="I24" s="1"/>
      <c r="J24" s="1"/>
      <c r="K24" s="1"/>
      <c r="L24" s="1"/>
      <c r="M24" s="1"/>
      <c r="N24" s="1"/>
      <c r="O24" s="1"/>
      <c r="P24" s="1"/>
      <c r="Q24" s="1"/>
      <c r="R24" s="6"/>
      <c r="S24" s="6"/>
      <c r="T24" s="6"/>
      <c r="U24" s="6"/>
      <c r="V24" s="6"/>
      <c r="W24" s="6"/>
      <c r="X24" s="6"/>
      <c r="Y24" s="6"/>
    </row>
    <row r="25" spans="1:25" s="9" customFormat="1" ht="12" customHeight="1" x14ac:dyDescent="0.2">
      <c r="A25" s="8">
        <v>2</v>
      </c>
      <c r="B25" s="19" t="e">
        <f t="shared" si="1"/>
        <v>#REF!</v>
      </c>
      <c r="C25" s="19" t="e">
        <f t="shared" si="1"/>
        <v>#REF!</v>
      </c>
      <c r="D25" s="19" t="e">
        <f t="shared" si="1"/>
        <v>#REF!</v>
      </c>
      <c r="E25" s="1"/>
      <c r="F25" s="1"/>
      <c r="G25" s="1"/>
      <c r="H25" s="1"/>
      <c r="I25" s="1"/>
      <c r="J25" s="1"/>
      <c r="K25" s="1"/>
      <c r="L25" s="1"/>
      <c r="M25" s="1"/>
      <c r="N25" s="1"/>
      <c r="O25" s="1"/>
      <c r="P25" s="1"/>
      <c r="Q25" s="1"/>
      <c r="R25" s="6"/>
      <c r="S25" s="6"/>
      <c r="T25" s="6"/>
      <c r="U25" s="6"/>
      <c r="V25" s="6"/>
      <c r="W25" s="6"/>
      <c r="X25" s="6"/>
      <c r="Y25" s="6"/>
    </row>
    <row r="26" spans="1:25" s="7" customFormat="1" ht="12" hidden="1" customHeight="1" x14ac:dyDescent="0.2">
      <c r="A26" s="4" t="s">
        <v>2</v>
      </c>
      <c r="B26" s="19" t="e">
        <f>#REF!*0.85+25</f>
        <v>#REF!</v>
      </c>
      <c r="C26" s="19" t="e">
        <f>#REF!*0.85+25</f>
        <v>#REF!</v>
      </c>
      <c r="D26" s="19" t="e">
        <f>#REF!*0.85+25</f>
        <v>#REF!</v>
      </c>
      <c r="E26" s="1"/>
      <c r="F26" s="1"/>
      <c r="G26" s="1"/>
      <c r="H26" s="1"/>
      <c r="I26" s="1"/>
      <c r="J26" s="1"/>
      <c r="K26" s="1"/>
      <c r="L26" s="1"/>
      <c r="M26" s="1"/>
      <c r="N26" s="1"/>
      <c r="O26" s="1"/>
      <c r="P26" s="1"/>
      <c r="Q26" s="1"/>
      <c r="R26" s="6"/>
      <c r="S26" s="6"/>
      <c r="T26" s="6"/>
      <c r="U26" s="6"/>
      <c r="V26" s="6"/>
      <c r="W26" s="6"/>
      <c r="X26" s="6"/>
      <c r="Y26" s="6"/>
    </row>
    <row r="27" spans="1:25" s="9" customFormat="1" ht="12" hidden="1" customHeight="1" x14ac:dyDescent="0.2">
      <c r="A27" s="8">
        <v>1</v>
      </c>
      <c r="B27" s="19" t="e">
        <f>#REF!*0.85+25</f>
        <v>#REF!</v>
      </c>
      <c r="C27" s="19" t="e">
        <f>#REF!*0.85+25</f>
        <v>#REF!</v>
      </c>
      <c r="D27" s="19" t="e">
        <f>#REF!*0.85+25</f>
        <v>#REF!</v>
      </c>
      <c r="E27" s="1"/>
      <c r="F27" s="1"/>
      <c r="G27" s="1"/>
      <c r="H27" s="1"/>
      <c r="I27" s="1"/>
      <c r="J27" s="1"/>
      <c r="K27" s="1"/>
      <c r="L27" s="1"/>
      <c r="M27" s="1"/>
      <c r="N27" s="1"/>
      <c r="O27" s="1"/>
      <c r="P27" s="1"/>
      <c r="Q27" s="1"/>
      <c r="R27" s="6"/>
      <c r="S27" s="6"/>
      <c r="T27" s="6"/>
      <c r="U27" s="6"/>
      <c r="V27" s="6"/>
      <c r="W27" s="6"/>
      <c r="X27" s="6"/>
      <c r="Y27" s="6"/>
    </row>
    <row r="28" spans="1:25" s="9" customFormat="1" ht="12" hidden="1" customHeight="1" x14ac:dyDescent="0.2">
      <c r="A28" s="8">
        <v>2</v>
      </c>
      <c r="B28" s="19" t="e">
        <f>#REF!*0.85+25</f>
        <v>#REF!</v>
      </c>
      <c r="C28" s="19" t="e">
        <f>#REF!*0.85+25</f>
        <v>#REF!</v>
      </c>
      <c r="D28" s="19" t="e">
        <f>#REF!*0.85+25</f>
        <v>#REF!</v>
      </c>
      <c r="E28" s="1"/>
      <c r="F28" s="1"/>
      <c r="G28" s="1"/>
      <c r="H28" s="1"/>
      <c r="I28" s="1"/>
      <c r="J28" s="1"/>
      <c r="K28" s="1"/>
      <c r="L28" s="1"/>
      <c r="M28" s="1"/>
      <c r="N28" s="1"/>
      <c r="O28" s="1"/>
      <c r="P28" s="1"/>
      <c r="Q28" s="1"/>
      <c r="R28" s="6"/>
      <c r="S28" s="6"/>
      <c r="T28" s="6"/>
      <c r="U28" s="6"/>
      <c r="V28" s="6"/>
      <c r="W28" s="6"/>
      <c r="X28" s="6"/>
      <c r="Y28" s="6"/>
    </row>
    <row r="29" spans="1:25" s="7" customFormat="1" ht="12" customHeight="1" x14ac:dyDescent="0.2">
      <c r="A29" s="4" t="s">
        <v>3</v>
      </c>
      <c r="B29" s="19"/>
      <c r="C29" s="19"/>
      <c r="D29" s="19"/>
      <c r="E29" s="1"/>
      <c r="F29" s="1"/>
      <c r="G29" s="1"/>
      <c r="H29" s="1"/>
      <c r="I29" s="1"/>
      <c r="J29" s="1"/>
      <c r="K29" s="1"/>
      <c r="L29" s="1"/>
      <c r="M29" s="1"/>
      <c r="N29" s="1"/>
      <c r="O29" s="1"/>
      <c r="P29" s="1"/>
      <c r="Q29" s="1"/>
      <c r="R29" s="6"/>
      <c r="S29" s="6"/>
      <c r="T29" s="6"/>
      <c r="U29" s="6"/>
      <c r="V29" s="6"/>
      <c r="W29" s="6"/>
      <c r="X29" s="6"/>
      <c r="Y29" s="6"/>
    </row>
    <row r="30" spans="1:25" s="9" customFormat="1" ht="12" customHeight="1" x14ac:dyDescent="0.2">
      <c r="A30" s="8">
        <v>1</v>
      </c>
      <c r="B30" s="19" t="e">
        <f t="shared" ref="B30:D31" si="2">B11*0.85+25</f>
        <v>#REF!</v>
      </c>
      <c r="C30" s="19" t="e">
        <f t="shared" si="2"/>
        <v>#REF!</v>
      </c>
      <c r="D30" s="19" t="e">
        <f t="shared" si="2"/>
        <v>#REF!</v>
      </c>
      <c r="E30" s="1"/>
      <c r="F30" s="1"/>
      <c r="G30" s="1"/>
      <c r="H30" s="1"/>
      <c r="I30" s="1"/>
      <c r="J30" s="1"/>
      <c r="K30" s="1"/>
      <c r="L30" s="1"/>
      <c r="M30" s="1"/>
      <c r="N30" s="1"/>
      <c r="O30" s="1"/>
      <c r="P30" s="1"/>
      <c r="Q30" s="1"/>
      <c r="R30" s="6"/>
      <c r="S30" s="6"/>
      <c r="T30" s="6"/>
      <c r="U30" s="6"/>
      <c r="V30" s="6"/>
      <c r="W30" s="6"/>
      <c r="X30" s="6"/>
      <c r="Y30" s="6"/>
    </row>
    <row r="31" spans="1:25" s="9" customFormat="1" ht="12" customHeight="1" x14ac:dyDescent="0.2">
      <c r="A31" s="8">
        <v>2</v>
      </c>
      <c r="B31" s="19" t="e">
        <f t="shared" si="2"/>
        <v>#REF!</v>
      </c>
      <c r="C31" s="19" t="e">
        <f t="shared" si="2"/>
        <v>#REF!</v>
      </c>
      <c r="D31" s="19" t="e">
        <f t="shared" si="2"/>
        <v>#REF!</v>
      </c>
      <c r="E31" s="1"/>
      <c r="F31" s="1"/>
      <c r="G31" s="1"/>
      <c r="H31" s="1"/>
      <c r="I31" s="1"/>
      <c r="J31" s="1"/>
      <c r="K31" s="1"/>
      <c r="L31" s="1"/>
      <c r="M31" s="1"/>
      <c r="N31" s="1"/>
      <c r="O31" s="1"/>
      <c r="P31" s="1"/>
      <c r="Q31" s="1"/>
      <c r="R31" s="6"/>
      <c r="S31" s="6"/>
      <c r="T31" s="6"/>
      <c r="U31" s="6"/>
      <c r="V31" s="6"/>
      <c r="W31" s="6"/>
      <c r="X31" s="6"/>
      <c r="Y31" s="6"/>
    </row>
    <row r="32" spans="1:25" s="7" customFormat="1" ht="12" hidden="1" customHeight="1" x14ac:dyDescent="0.2">
      <c r="A32" s="4" t="s">
        <v>4</v>
      </c>
      <c r="B32" s="1"/>
      <c r="C32" s="1"/>
      <c r="D32" s="1"/>
      <c r="E32" s="1"/>
      <c r="F32" s="1"/>
      <c r="G32" s="1"/>
      <c r="H32" s="1"/>
      <c r="I32" s="1"/>
      <c r="J32" s="1"/>
      <c r="K32" s="1"/>
      <c r="L32" s="1"/>
      <c r="M32" s="1"/>
      <c r="N32" s="1"/>
      <c r="O32" s="1"/>
      <c r="P32" s="1"/>
      <c r="Q32" s="1"/>
      <c r="R32" s="6"/>
      <c r="S32" s="6"/>
      <c r="T32" s="6"/>
      <c r="U32" s="6"/>
      <c r="V32" s="6"/>
      <c r="W32" s="6"/>
      <c r="X32" s="6"/>
      <c r="Y32" s="6"/>
    </row>
    <row r="33" spans="1:25" s="9" customFormat="1" ht="12" hidden="1" customHeight="1" x14ac:dyDescent="0.2">
      <c r="A33" s="8" t="s">
        <v>37</v>
      </c>
      <c r="B33" s="1"/>
      <c r="C33" s="1"/>
      <c r="D33" s="1"/>
      <c r="E33" s="1"/>
      <c r="F33" s="1"/>
      <c r="G33" s="1"/>
      <c r="H33" s="1"/>
      <c r="I33" s="1"/>
      <c r="J33" s="1"/>
      <c r="K33" s="1"/>
      <c r="L33" s="1"/>
      <c r="M33" s="1"/>
      <c r="N33" s="1"/>
      <c r="O33" s="1"/>
      <c r="P33" s="1"/>
      <c r="Q33" s="1"/>
      <c r="R33" s="6"/>
      <c r="S33" s="6"/>
      <c r="T33" s="6"/>
      <c r="U33" s="6"/>
      <c r="V33" s="6"/>
      <c r="W33" s="6"/>
      <c r="X33" s="6"/>
      <c r="Y33" s="6"/>
    </row>
    <row r="34" spans="1:25" s="9" customFormat="1" ht="12" hidden="1" customHeight="1" x14ac:dyDescent="0.2">
      <c r="A34" s="8">
        <v>2</v>
      </c>
      <c r="B34" s="1"/>
      <c r="C34" s="1"/>
      <c r="D34" s="1"/>
      <c r="E34" s="1"/>
      <c r="F34" s="1"/>
      <c r="G34" s="1"/>
      <c r="H34" s="1"/>
      <c r="I34" s="1"/>
      <c r="J34" s="1"/>
      <c r="K34" s="1"/>
      <c r="L34" s="1"/>
      <c r="M34" s="1"/>
      <c r="N34" s="1"/>
      <c r="O34" s="1"/>
      <c r="P34" s="1"/>
      <c r="Q34" s="1"/>
      <c r="R34" s="6"/>
      <c r="S34" s="6"/>
      <c r="T34" s="6"/>
      <c r="U34" s="6"/>
      <c r="V34" s="6"/>
      <c r="W34" s="6"/>
      <c r="X34" s="6"/>
      <c r="Y34" s="6"/>
    </row>
    <row r="35" spans="1:25" s="7" customFormat="1" ht="12" hidden="1" customHeight="1" x14ac:dyDescent="0.2">
      <c r="A35" s="4" t="s">
        <v>5</v>
      </c>
      <c r="B35" s="1"/>
      <c r="C35" s="1"/>
      <c r="D35" s="1"/>
      <c r="E35" s="1"/>
      <c r="F35" s="1"/>
      <c r="G35" s="1"/>
      <c r="H35" s="1"/>
      <c r="I35" s="1"/>
      <c r="J35" s="1"/>
      <c r="K35" s="1"/>
      <c r="L35" s="1"/>
      <c r="M35" s="1"/>
      <c r="N35" s="1"/>
      <c r="O35" s="1"/>
      <c r="P35" s="1"/>
      <c r="Q35" s="1"/>
      <c r="R35" s="6"/>
      <c r="S35" s="6"/>
      <c r="T35" s="6"/>
      <c r="U35" s="6"/>
      <c r="V35" s="6"/>
      <c r="W35" s="6"/>
      <c r="X35" s="6"/>
      <c r="Y35" s="6"/>
    </row>
    <row r="36" spans="1:25" s="9" customFormat="1" ht="12" hidden="1" customHeight="1" x14ac:dyDescent="0.2">
      <c r="A36" s="8" t="s">
        <v>37</v>
      </c>
      <c r="B36" s="1"/>
      <c r="C36" s="1"/>
      <c r="D36" s="1"/>
      <c r="E36" s="1"/>
      <c r="F36" s="1"/>
      <c r="G36" s="1"/>
      <c r="H36" s="1"/>
      <c r="I36" s="1"/>
      <c r="J36" s="1"/>
      <c r="K36" s="1"/>
      <c r="L36" s="1"/>
      <c r="M36" s="1"/>
      <c r="N36" s="1"/>
      <c r="O36" s="1"/>
      <c r="P36" s="1"/>
      <c r="Q36" s="1"/>
      <c r="R36" s="6"/>
      <c r="S36" s="6"/>
      <c r="T36" s="6"/>
      <c r="U36" s="6"/>
      <c r="V36" s="6"/>
      <c r="W36" s="6"/>
      <c r="X36" s="6"/>
      <c r="Y36" s="6"/>
    </row>
    <row r="37" spans="1:25" s="9" customFormat="1" ht="12" hidden="1" customHeight="1" x14ac:dyDescent="0.2">
      <c r="A37" s="8">
        <v>2</v>
      </c>
      <c r="B37" s="1"/>
      <c r="C37" s="1"/>
      <c r="D37" s="1"/>
      <c r="E37" s="1"/>
      <c r="F37" s="1"/>
      <c r="G37" s="1"/>
      <c r="H37" s="1"/>
      <c r="I37" s="1"/>
      <c r="J37" s="1"/>
      <c r="K37" s="1"/>
      <c r="L37" s="1"/>
      <c r="M37" s="1"/>
      <c r="N37" s="1"/>
      <c r="O37" s="1"/>
      <c r="P37" s="1"/>
      <c r="Q37" s="1"/>
      <c r="R37" s="6"/>
      <c r="S37" s="6"/>
      <c r="T37" s="6"/>
      <c r="U37" s="6"/>
      <c r="V37" s="6"/>
      <c r="W37" s="6"/>
      <c r="X37" s="6"/>
      <c r="Y37" s="6"/>
    </row>
    <row r="38" spans="1:25" s="7" customFormat="1" ht="12" hidden="1" customHeight="1" x14ac:dyDescent="0.2">
      <c r="A38" s="4" t="s">
        <v>6</v>
      </c>
      <c r="B38" s="1"/>
      <c r="C38" s="1"/>
      <c r="D38" s="1"/>
      <c r="E38" s="1"/>
      <c r="F38" s="1"/>
      <c r="G38" s="1"/>
      <c r="H38" s="1"/>
      <c r="I38" s="1"/>
      <c r="J38" s="1"/>
      <c r="K38" s="1"/>
      <c r="L38" s="1"/>
      <c r="M38" s="1"/>
      <c r="N38" s="1"/>
      <c r="O38" s="1"/>
      <c r="P38" s="1"/>
      <c r="Q38" s="1"/>
      <c r="R38" s="6"/>
      <c r="S38" s="6"/>
      <c r="T38" s="6"/>
      <c r="U38" s="6"/>
      <c r="V38" s="6"/>
      <c r="W38" s="6"/>
      <c r="X38" s="6"/>
      <c r="Y38" s="6"/>
    </row>
    <row r="39" spans="1:25" s="9" customFormat="1" ht="12" hidden="1" customHeight="1" x14ac:dyDescent="0.2">
      <c r="A39" s="8" t="s">
        <v>14</v>
      </c>
      <c r="B39" s="1"/>
      <c r="C39" s="1"/>
      <c r="D39" s="1"/>
      <c r="E39" s="1"/>
      <c r="F39" s="1"/>
      <c r="G39" s="1"/>
      <c r="H39" s="1"/>
      <c r="I39" s="1"/>
      <c r="J39" s="1"/>
      <c r="K39" s="1"/>
      <c r="L39" s="1"/>
      <c r="M39" s="1"/>
      <c r="N39" s="1"/>
      <c r="O39" s="1"/>
      <c r="P39" s="1"/>
      <c r="Q39" s="1"/>
      <c r="R39" s="6"/>
      <c r="S39" s="6"/>
      <c r="T39" s="6"/>
      <c r="U39" s="6"/>
      <c r="V39" s="6"/>
      <c r="W39" s="6"/>
      <c r="X39" s="6"/>
      <c r="Y39" s="6"/>
    </row>
    <row r="40" spans="1:25" s="7" customFormat="1" ht="12" hidden="1" customHeight="1" x14ac:dyDescent="0.2">
      <c r="A40" s="4" t="s">
        <v>7</v>
      </c>
      <c r="B40" s="1"/>
      <c r="C40" s="1"/>
      <c r="D40" s="1"/>
      <c r="E40" s="1"/>
      <c r="F40" s="1"/>
      <c r="G40" s="1"/>
      <c r="H40" s="1"/>
      <c r="I40" s="1"/>
      <c r="J40" s="1"/>
      <c r="K40" s="1"/>
      <c r="L40" s="1"/>
      <c r="M40" s="1"/>
      <c r="N40" s="1"/>
      <c r="O40" s="1"/>
      <c r="P40" s="1"/>
      <c r="Q40" s="1"/>
      <c r="R40" s="6"/>
      <c r="S40" s="6"/>
      <c r="T40" s="6"/>
      <c r="U40" s="6"/>
      <c r="V40" s="6"/>
      <c r="W40" s="6"/>
      <c r="X40" s="6"/>
      <c r="Y40" s="6"/>
    </row>
    <row r="41" spans="1:25" s="9" customFormat="1" ht="12" hidden="1" customHeight="1" x14ac:dyDescent="0.2">
      <c r="A41" s="8" t="s">
        <v>14</v>
      </c>
      <c r="B41" s="1"/>
      <c r="C41" s="1"/>
      <c r="D41" s="1"/>
      <c r="E41" s="1"/>
      <c r="F41" s="1"/>
      <c r="G41" s="1"/>
      <c r="H41" s="1"/>
      <c r="I41" s="1"/>
      <c r="J41" s="1"/>
      <c r="K41" s="1"/>
      <c r="L41" s="1"/>
      <c r="M41" s="1"/>
      <c r="N41" s="1"/>
      <c r="O41" s="1"/>
      <c r="P41" s="1"/>
      <c r="Q41" s="1"/>
      <c r="R41" s="6"/>
      <c r="S41" s="6"/>
      <c r="T41" s="6"/>
      <c r="U41" s="6"/>
      <c r="V41" s="6"/>
      <c r="W41" s="6"/>
      <c r="X41" s="6"/>
      <c r="Y41" s="6"/>
    </row>
    <row r="42" spans="1:25" s="7" customFormat="1" ht="12" hidden="1" customHeight="1" x14ac:dyDescent="0.2">
      <c r="A42" s="4" t="s">
        <v>8</v>
      </c>
      <c r="B42" s="1"/>
      <c r="C42" s="1"/>
      <c r="D42" s="1"/>
      <c r="E42" s="1"/>
      <c r="F42" s="1"/>
      <c r="G42" s="1"/>
      <c r="H42" s="1"/>
      <c r="I42" s="1"/>
      <c r="J42" s="1"/>
      <c r="K42" s="1"/>
      <c r="L42" s="1"/>
      <c r="M42" s="1"/>
      <c r="N42" s="1"/>
      <c r="O42" s="1"/>
      <c r="P42" s="1"/>
      <c r="Q42" s="1"/>
      <c r="R42" s="6"/>
      <c r="S42" s="6"/>
      <c r="T42" s="6"/>
      <c r="U42" s="6"/>
      <c r="V42" s="6"/>
      <c r="W42" s="6"/>
      <c r="X42" s="6"/>
      <c r="Y42" s="6"/>
    </row>
    <row r="43" spans="1:25" s="9" customFormat="1" ht="12" hidden="1" customHeight="1" x14ac:dyDescent="0.2">
      <c r="A43" s="8" t="s">
        <v>13</v>
      </c>
      <c r="B43" s="1"/>
      <c r="C43" s="1"/>
      <c r="D43" s="1"/>
      <c r="E43" s="1"/>
      <c r="F43" s="1"/>
      <c r="G43" s="1"/>
      <c r="H43" s="1"/>
      <c r="I43" s="1"/>
      <c r="J43" s="1"/>
      <c r="K43" s="1"/>
      <c r="L43" s="1"/>
      <c r="M43" s="1"/>
      <c r="N43" s="1"/>
      <c r="O43" s="1"/>
      <c r="P43" s="1"/>
      <c r="Q43" s="1"/>
      <c r="R43" s="6"/>
      <c r="S43" s="6"/>
      <c r="T43" s="6"/>
      <c r="U43" s="6"/>
      <c r="V43" s="6"/>
      <c r="W43" s="6"/>
      <c r="X43" s="6"/>
      <c r="Y43" s="6"/>
    </row>
    <row r="44" spans="1:25" s="7" customFormat="1" ht="12" hidden="1" customHeight="1" x14ac:dyDescent="0.2">
      <c r="A44" s="4" t="s">
        <v>9</v>
      </c>
      <c r="B44" s="1"/>
      <c r="C44" s="1"/>
      <c r="D44" s="1"/>
      <c r="E44" s="1"/>
      <c r="F44" s="1"/>
      <c r="G44" s="1"/>
      <c r="H44" s="1"/>
      <c r="I44" s="1"/>
      <c r="J44" s="1"/>
      <c r="K44" s="1"/>
      <c r="L44" s="1"/>
      <c r="M44" s="1"/>
      <c r="N44" s="1"/>
      <c r="O44" s="1"/>
      <c r="P44" s="1"/>
      <c r="Q44" s="1"/>
      <c r="R44" s="6"/>
      <c r="S44" s="6"/>
      <c r="T44" s="6"/>
      <c r="U44" s="6"/>
      <c r="V44" s="6"/>
      <c r="W44" s="6"/>
      <c r="X44" s="6"/>
      <c r="Y44" s="6"/>
    </row>
    <row r="45" spans="1:25" s="9" customFormat="1" ht="12" hidden="1" customHeight="1" x14ac:dyDescent="0.2">
      <c r="A45" s="8" t="s">
        <v>15</v>
      </c>
      <c r="B45" s="1"/>
      <c r="C45" s="1"/>
      <c r="D45" s="1"/>
      <c r="E45" s="1"/>
      <c r="F45" s="1"/>
      <c r="G45" s="1"/>
      <c r="H45" s="1"/>
      <c r="I45" s="1"/>
      <c r="J45" s="1"/>
      <c r="K45" s="1"/>
      <c r="L45" s="1"/>
      <c r="M45" s="1"/>
      <c r="N45" s="1"/>
      <c r="O45" s="1"/>
      <c r="P45" s="1"/>
      <c r="Q45" s="1"/>
      <c r="R45" s="6"/>
      <c r="S45" s="6"/>
      <c r="T45" s="6"/>
      <c r="U45" s="6"/>
      <c r="V45" s="6"/>
      <c r="W45" s="6"/>
      <c r="X45" s="6"/>
      <c r="Y45" s="6"/>
    </row>
    <row r="46" spans="1:25" s="7" customFormat="1" ht="12" hidden="1" customHeight="1" x14ac:dyDescent="0.2">
      <c r="A46" s="4" t="s">
        <v>11</v>
      </c>
      <c r="B46" s="1"/>
      <c r="C46" s="1"/>
      <c r="D46" s="1"/>
      <c r="E46" s="1"/>
      <c r="F46" s="1"/>
      <c r="G46" s="1"/>
      <c r="H46" s="1"/>
      <c r="I46" s="1"/>
      <c r="J46" s="1"/>
      <c r="K46" s="1"/>
      <c r="L46" s="1"/>
      <c r="M46" s="1"/>
      <c r="N46" s="1"/>
      <c r="O46" s="1"/>
      <c r="P46" s="1"/>
      <c r="Q46" s="1"/>
      <c r="R46" s="6"/>
      <c r="S46" s="6"/>
      <c r="T46" s="6"/>
      <c r="U46" s="6"/>
      <c r="V46" s="6"/>
      <c r="W46" s="6"/>
      <c r="X46" s="6"/>
      <c r="Y46" s="6"/>
    </row>
    <row r="47" spans="1:25" s="9" customFormat="1" ht="12" hidden="1" customHeight="1" x14ac:dyDescent="0.2">
      <c r="A47" s="8" t="s">
        <v>37</v>
      </c>
      <c r="B47" s="1"/>
      <c r="C47" s="1"/>
      <c r="D47" s="1"/>
      <c r="E47" s="1"/>
      <c r="F47" s="1"/>
      <c r="G47" s="1"/>
      <c r="H47" s="1"/>
      <c r="I47" s="1"/>
      <c r="J47" s="1"/>
      <c r="K47" s="1"/>
      <c r="L47" s="1"/>
      <c r="M47" s="1"/>
      <c r="N47" s="1"/>
      <c r="O47" s="1"/>
      <c r="P47" s="1"/>
      <c r="Q47" s="1"/>
      <c r="R47" s="6"/>
      <c r="S47" s="6"/>
      <c r="T47" s="6"/>
      <c r="U47" s="6"/>
      <c r="V47" s="6"/>
      <c r="W47" s="6"/>
      <c r="X47" s="6"/>
      <c r="Y47" s="6"/>
    </row>
    <row r="48" spans="1:25" s="9" customFormat="1" ht="12" hidden="1" customHeight="1" x14ac:dyDescent="0.2">
      <c r="A48" s="8">
        <v>2</v>
      </c>
      <c r="B48" s="1"/>
      <c r="C48" s="1"/>
      <c r="D48" s="1"/>
      <c r="E48" s="1"/>
      <c r="F48" s="1"/>
      <c r="G48" s="1"/>
      <c r="H48" s="1"/>
      <c r="I48" s="1"/>
      <c r="J48" s="1"/>
      <c r="K48" s="1"/>
      <c r="L48" s="1"/>
      <c r="M48" s="1"/>
      <c r="N48" s="1"/>
      <c r="O48" s="1"/>
      <c r="P48" s="1"/>
      <c r="Q48" s="1"/>
      <c r="R48" s="6"/>
      <c r="S48" s="6"/>
      <c r="T48" s="6"/>
      <c r="U48" s="6"/>
      <c r="V48" s="6"/>
      <c r="W48" s="6"/>
      <c r="X48" s="6"/>
      <c r="Y48" s="6"/>
    </row>
    <row r="49" spans="1:25" s="7" customFormat="1" ht="12" hidden="1" customHeight="1" x14ac:dyDescent="0.2">
      <c r="A49" s="4" t="s">
        <v>10</v>
      </c>
      <c r="B49" s="1"/>
      <c r="C49" s="1"/>
      <c r="D49" s="1"/>
      <c r="E49" s="1"/>
      <c r="F49" s="1"/>
      <c r="G49" s="1"/>
      <c r="H49" s="1"/>
      <c r="I49" s="1"/>
      <c r="J49" s="1"/>
      <c r="K49" s="1"/>
      <c r="L49" s="1"/>
      <c r="M49" s="1"/>
      <c r="N49" s="1"/>
      <c r="O49" s="1"/>
      <c r="P49" s="1"/>
      <c r="Q49" s="1"/>
      <c r="R49" s="6"/>
      <c r="S49" s="6"/>
      <c r="T49" s="6"/>
      <c r="U49" s="6"/>
      <c r="V49" s="6"/>
      <c r="W49" s="6"/>
      <c r="X49" s="6"/>
      <c r="Y49" s="6"/>
    </row>
    <row r="50" spans="1:25" s="9" customFormat="1" ht="12" hidden="1" customHeight="1" x14ac:dyDescent="0.2">
      <c r="A50" s="8" t="s">
        <v>13</v>
      </c>
      <c r="B50" s="1"/>
      <c r="C50" s="1"/>
      <c r="D50" s="1"/>
      <c r="E50" s="1"/>
      <c r="F50" s="1"/>
      <c r="G50" s="1"/>
      <c r="H50" s="1"/>
      <c r="I50" s="1"/>
      <c r="J50" s="1"/>
      <c r="K50" s="1"/>
      <c r="L50" s="1"/>
      <c r="M50" s="1"/>
      <c r="N50" s="1"/>
      <c r="O50" s="1"/>
      <c r="P50" s="1"/>
      <c r="Q50" s="1"/>
      <c r="R50" s="6"/>
      <c r="S50" s="6"/>
      <c r="T50" s="6"/>
      <c r="U50" s="6"/>
      <c r="V50" s="6"/>
      <c r="W50" s="6"/>
      <c r="X50" s="6"/>
      <c r="Y50" s="6"/>
    </row>
    <row r="51" spans="1:25" s="9" customFormat="1" ht="12" hidden="1" customHeight="1" x14ac:dyDescent="0.2">
      <c r="A51" s="8"/>
      <c r="B51" s="1"/>
      <c r="C51" s="1"/>
      <c r="D51" s="1"/>
      <c r="E51" s="1"/>
      <c r="F51" s="1"/>
      <c r="G51" s="1"/>
      <c r="H51" s="1"/>
      <c r="I51" s="1"/>
      <c r="J51" s="1"/>
      <c r="K51" s="1"/>
      <c r="L51" s="1"/>
      <c r="M51" s="1"/>
      <c r="N51" s="1"/>
      <c r="O51" s="1"/>
      <c r="P51" s="1"/>
      <c r="Q51" s="1"/>
      <c r="R51" s="6"/>
      <c r="S51" s="6"/>
      <c r="T51" s="6"/>
      <c r="U51" s="6"/>
      <c r="V51" s="6"/>
      <c r="W51" s="6"/>
      <c r="X51" s="6"/>
      <c r="Y51" s="6"/>
    </row>
    <row r="53" spans="1:25" customFormat="1" ht="15" x14ac:dyDescent="0.25">
      <c r="A53" s="20" t="s">
        <v>49</v>
      </c>
    </row>
    <row r="54" spans="1:25" customFormat="1" ht="15" x14ac:dyDescent="0.25">
      <c r="A54" s="20"/>
    </row>
    <row r="55" spans="1:25" customFormat="1" ht="15" x14ac:dyDescent="0.2">
      <c r="A55" s="47" t="s">
        <v>47</v>
      </c>
    </row>
    <row r="56" spans="1:25" customFormat="1" ht="15" x14ac:dyDescent="0.2">
      <c r="A56" s="47" t="s">
        <v>48</v>
      </c>
    </row>
    <row r="57" spans="1:25" customFormat="1" ht="15" x14ac:dyDescent="0.25">
      <c r="A57" s="20"/>
    </row>
    <row r="58" spans="1:25" customFormat="1" ht="15" x14ac:dyDescent="0.25">
      <c r="A58" s="20"/>
    </row>
    <row r="59" spans="1:25" customFormat="1" ht="15" customHeight="1" x14ac:dyDescent="0.2"/>
    <row r="60" spans="1:25" customFormat="1" x14ac:dyDescent="0.2">
      <c r="A60" s="325" t="s">
        <v>50</v>
      </c>
      <c r="B60" s="326"/>
      <c r="C60" s="326"/>
      <c r="D60" s="326"/>
    </row>
    <row r="61" spans="1:25" customFormat="1" x14ac:dyDescent="0.2">
      <c r="A61" s="326"/>
      <c r="B61" s="326"/>
      <c r="C61" s="326"/>
      <c r="D61" s="326"/>
    </row>
    <row r="62" spans="1:25" customFormat="1" x14ac:dyDescent="0.2">
      <c r="A62" s="326"/>
      <c r="B62" s="326"/>
      <c r="C62" s="326"/>
      <c r="D62" s="326"/>
    </row>
    <row r="63" spans="1:25" customFormat="1" x14ac:dyDescent="0.2">
      <c r="A63" s="326"/>
      <c r="B63" s="326"/>
      <c r="C63" s="326"/>
      <c r="D63" s="326"/>
    </row>
    <row r="64" spans="1:25" customFormat="1" x14ac:dyDescent="0.2">
      <c r="A64" s="326"/>
      <c r="B64" s="326"/>
      <c r="C64" s="326"/>
      <c r="D64" s="326"/>
    </row>
    <row r="65" spans="1:4" customFormat="1" x14ac:dyDescent="0.2">
      <c r="A65" s="326"/>
      <c r="B65" s="326"/>
      <c r="C65" s="326"/>
      <c r="D65" s="326"/>
    </row>
    <row r="66" spans="1:4" customFormat="1" x14ac:dyDescent="0.2">
      <c r="A66" s="326"/>
      <c r="B66" s="326"/>
      <c r="C66" s="326"/>
      <c r="D66" s="326"/>
    </row>
    <row r="67" spans="1:4" customFormat="1" ht="270.75" customHeight="1" x14ac:dyDescent="0.2">
      <c r="A67" s="326"/>
      <c r="B67" s="326"/>
      <c r="C67" s="326"/>
      <c r="D67" s="326"/>
    </row>
  </sheetData>
  <mergeCells count="1">
    <mergeCell ref="A60:D67"/>
  </mergeCells>
  <pageMargins left="0.75" right="0.75" top="1" bottom="1" header="0.5" footer="0.5"/>
  <pageSetup paperSize="9" orientation="portrait" horizontalDpi="4294967295" verticalDpi="4294967295"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A1:AL37"/>
  <sheetViews>
    <sheetView showGridLines="0" zoomScaleNormal="100" workbookViewId="0">
      <pane xSplit="1" ySplit="1" topLeftCell="AG2" activePane="bottomRight" state="frozen"/>
      <selection pane="topRight" activeCell="B1" sqref="B1"/>
      <selection pane="bottomLeft" activeCell="A3" sqref="A3"/>
      <selection pane="bottomRight" activeCell="A19" sqref="A19"/>
    </sheetView>
  </sheetViews>
  <sheetFormatPr defaultColWidth="9.140625" defaultRowHeight="12.75" x14ac:dyDescent="0.2"/>
  <cols>
    <col min="1" max="1" width="57.42578125" style="32" customWidth="1"/>
    <col min="2" max="2" width="11.7109375" style="32" hidden="1" customWidth="1"/>
    <col min="3" max="22" width="10" style="32" hidden="1" customWidth="1"/>
    <col min="23" max="23" width="2" style="32" hidden="1" customWidth="1"/>
    <col min="24" max="28" width="10" style="32" hidden="1" customWidth="1"/>
    <col min="29" max="29" width="11.85546875" style="32" hidden="1" customWidth="1"/>
    <col min="30" max="35" width="9.85546875" style="32" hidden="1" customWidth="1"/>
    <col min="36" max="38" width="9.85546875" style="32" customWidth="1"/>
    <col min="39" max="16384" width="9.140625" style="32"/>
  </cols>
  <sheetData>
    <row r="1" spans="1:38" x14ac:dyDescent="0.2">
      <c r="A1" s="63" t="s">
        <v>61</v>
      </c>
    </row>
    <row r="2" spans="1:38" x14ac:dyDescent="0.2">
      <c r="A2" s="333" t="s">
        <v>92</v>
      </c>
      <c r="B2" s="333"/>
      <c r="C2" s="333"/>
      <c r="D2" s="333"/>
    </row>
    <row r="3" spans="1:38" x14ac:dyDescent="0.2">
      <c r="A3" s="11" t="s">
        <v>57</v>
      </c>
      <c r="B3" s="39"/>
      <c r="C3" s="39"/>
      <c r="D3" s="39"/>
      <c r="E3" s="39"/>
      <c r="F3" s="39"/>
      <c r="G3" s="39"/>
      <c r="H3" s="39"/>
      <c r="I3" s="39"/>
      <c r="J3" s="39"/>
      <c r="K3" s="39"/>
      <c r="L3" s="39"/>
      <c r="M3" s="39"/>
      <c r="N3" s="39"/>
      <c r="O3" s="39"/>
      <c r="P3" s="39"/>
      <c r="Q3" s="39"/>
      <c r="R3" s="39"/>
      <c r="S3" s="39"/>
      <c r="T3" s="39"/>
      <c r="U3" s="39"/>
      <c r="V3" s="39"/>
      <c r="W3" s="39"/>
      <c r="X3" s="39"/>
      <c r="Y3" s="39"/>
      <c r="Z3" s="39"/>
      <c r="AA3" s="39"/>
      <c r="AB3" s="39"/>
    </row>
    <row r="4" spans="1:38" s="33" customFormat="1" ht="26.25" customHeight="1" x14ac:dyDescent="0.2">
      <c r="A4" s="40"/>
      <c r="B4" s="83" t="e">
        <f>'Отдыхай и катай| Rest &amp; Ski '!L35</f>
        <v>#REF!</v>
      </c>
      <c r="C4" s="83" t="e">
        <f>'Отдыхай и катай| Rest &amp; Ski '!M35</f>
        <v>#REF!</v>
      </c>
      <c r="D4" s="83" t="e">
        <f>'Отдыхай и катай| Rest &amp; Ski '!N35</f>
        <v>#REF!</v>
      </c>
      <c r="E4" s="83" t="e">
        <f>'Отдыхай и катай| Rest &amp; Ski '!O35</f>
        <v>#REF!</v>
      </c>
      <c r="F4" s="83" t="e">
        <f>'Отдыхай и катай| Rest &amp; Ski '!P35</f>
        <v>#REF!</v>
      </c>
      <c r="G4" s="83" t="e">
        <f>'Отдыхай и катай| Rest &amp; Ski '!Q35</f>
        <v>#REF!</v>
      </c>
      <c r="H4" s="83" t="e">
        <f>'Отдыхай и катай| Rest &amp; Ski '!R35</f>
        <v>#REF!</v>
      </c>
      <c r="I4" s="83" t="e">
        <f>'Отдыхай и катай| Rest &amp; Ski '!S35</f>
        <v>#REF!</v>
      </c>
      <c r="J4" s="83" t="e">
        <f>'Отдыхай и катай| Rest &amp; Ski '!T35</f>
        <v>#REF!</v>
      </c>
      <c r="K4" s="83" t="e">
        <f>'Отдыхай и катай| Rest &amp; Ski '!U35</f>
        <v>#REF!</v>
      </c>
      <c r="L4" s="83" t="e">
        <f>'Отдыхай и катай| Rest &amp; Ski '!V35</f>
        <v>#REF!</v>
      </c>
      <c r="M4" s="83" t="e">
        <f>'Отдыхай и катай| Rest &amp; Ski '!W35</f>
        <v>#REF!</v>
      </c>
      <c r="N4" s="83" t="e">
        <f>'Отдыхай и катай| Rest &amp; Ski '!X35</f>
        <v>#REF!</v>
      </c>
      <c r="O4" s="83" t="e">
        <f>'Отдыхай и катай| Rest &amp; Ski '!Y35</f>
        <v>#REF!</v>
      </c>
      <c r="P4" s="83" t="e">
        <f>'Отдыхай и катай| Rest &amp; Ski '!Z35</f>
        <v>#REF!</v>
      </c>
      <c r="Q4" s="83" t="e">
        <f>'Отдыхай и катай| Rest &amp; Ski '!AA35</f>
        <v>#REF!</v>
      </c>
      <c r="R4" s="83" t="e">
        <f>'Отдыхай и катай| Rest &amp; Ski '!AB35</f>
        <v>#REF!</v>
      </c>
      <c r="S4" s="83" t="e">
        <f>'Отдыхай и катай| Rest &amp; Ski '!AC35</f>
        <v>#REF!</v>
      </c>
      <c r="T4" s="83" t="e">
        <f>'Отдыхай и катай| Rest &amp; Ski '!AD35</f>
        <v>#REF!</v>
      </c>
      <c r="U4" s="83" t="e">
        <f>'Отдыхай и катай| Rest &amp; Ski '!AE35</f>
        <v>#REF!</v>
      </c>
      <c r="V4" s="83" t="e">
        <f>'Отдыхай и катай| Rest &amp; Ski '!AF35</f>
        <v>#REF!</v>
      </c>
      <c r="W4" s="83" t="e">
        <f>'Отдыхай и катай| Rest &amp; Ski '!AG35</f>
        <v>#REF!</v>
      </c>
      <c r="X4" s="83" t="e">
        <f>'Отдыхай и катай| Rest &amp; Ski '!AH35</f>
        <v>#REF!</v>
      </c>
      <c r="Y4" s="83" t="e">
        <f>'Отдыхай и катай| Rest &amp; Ski '!AI35</f>
        <v>#REF!</v>
      </c>
      <c r="Z4" s="83" t="e">
        <f>'Отдыхай и катай| Rest &amp; Ski '!AJ35</f>
        <v>#REF!</v>
      </c>
      <c r="AA4" s="83" t="e">
        <f>'Отдыхай и катай| Rest &amp; Ski '!AK35</f>
        <v>#REF!</v>
      </c>
      <c r="AB4" s="83" t="e">
        <f>'Отдыхай и катай| Rest &amp; Ski '!AL35</f>
        <v>#REF!</v>
      </c>
      <c r="AC4" s="113" t="e">
        <f>'BAR BB| Open rates'!#REF!</f>
        <v>#REF!</v>
      </c>
      <c r="AD4" s="113" t="e">
        <f>'BAR BB| Open rates'!#REF!</f>
        <v>#REF!</v>
      </c>
      <c r="AE4" s="113" t="e">
        <f>'BAR BB| Open rates'!#REF!</f>
        <v>#REF!</v>
      </c>
      <c r="AF4" s="113" t="e">
        <f>'BAR BB| Open rates'!#REF!</f>
        <v>#REF!</v>
      </c>
      <c r="AG4" s="113" t="e">
        <f>'BAR BB| Open rates'!#REF!</f>
        <v>#REF!</v>
      </c>
      <c r="AH4" s="113" t="e">
        <f>'BAR BB| Open rates'!#REF!</f>
        <v>#REF!</v>
      </c>
      <c r="AI4" s="113" t="e">
        <f>'BAR BB| Open rates'!#REF!</f>
        <v>#REF!</v>
      </c>
      <c r="AJ4" s="113" t="e">
        <f>'BAR BB| Open rates'!#REF!</f>
        <v>#REF!</v>
      </c>
      <c r="AK4" s="113" t="e">
        <f>'BAR BB| Open rates'!#REF!</f>
        <v>#REF!</v>
      </c>
      <c r="AL4" s="113" t="e">
        <f>'BAR BB| Open rates'!#REF!</f>
        <v>#REF!</v>
      </c>
    </row>
    <row r="5" spans="1:38" s="33" customFormat="1" ht="26.25" customHeight="1" x14ac:dyDescent="0.2">
      <c r="A5" s="49" t="s">
        <v>0</v>
      </c>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113" t="e">
        <f>'BAR BB| Open rates'!#REF!</f>
        <v>#REF!</v>
      </c>
      <c r="AD5" s="113" t="e">
        <f>'BAR BB| Open rates'!#REF!</f>
        <v>#REF!</v>
      </c>
      <c r="AE5" s="113" t="e">
        <f>'BAR BB| Open rates'!#REF!</f>
        <v>#REF!</v>
      </c>
      <c r="AF5" s="113" t="e">
        <f>'BAR BB| Open rates'!#REF!</f>
        <v>#REF!</v>
      </c>
      <c r="AG5" s="113" t="e">
        <f>'BAR BB| Open rates'!#REF!</f>
        <v>#REF!</v>
      </c>
      <c r="AH5" s="113" t="e">
        <f>'BAR BB| Open rates'!#REF!</f>
        <v>#REF!</v>
      </c>
      <c r="AI5" s="113" t="e">
        <f>'BAR BB| Open rates'!#REF!</f>
        <v>#REF!</v>
      </c>
      <c r="AJ5" s="113" t="e">
        <f>'BAR BB| Open rates'!#REF!</f>
        <v>#REF!</v>
      </c>
      <c r="AK5" s="113" t="e">
        <f>'BAR BB| Open rates'!#REF!</f>
        <v>#REF!</v>
      </c>
      <c r="AL5" s="113" t="e">
        <f>'BAR BB| Open rates'!#REF!</f>
        <v>#REF!</v>
      </c>
    </row>
    <row r="6" spans="1:38" s="36" customFormat="1" ht="12" customHeight="1" x14ac:dyDescent="0.2">
      <c r="A6" s="65" t="s">
        <v>63</v>
      </c>
      <c r="B6" s="51"/>
      <c r="C6" s="51"/>
      <c r="D6" s="51"/>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row>
    <row r="7" spans="1:38" s="36" customFormat="1" ht="12" customHeight="1" x14ac:dyDescent="0.2">
      <c r="A7" s="52">
        <v>1</v>
      </c>
      <c r="B7" s="60" t="e">
        <f>'Отдыхай и катай| Rest &amp; Ski '!L38+25</f>
        <v>#REF!</v>
      </c>
      <c r="C7" s="60" t="e">
        <f>'Отдыхай и катай| Rest &amp; Ski '!M38+25</f>
        <v>#REF!</v>
      </c>
      <c r="D7" s="60" t="e">
        <f>'Отдыхай и катай| Rest &amp; Ski '!N38+25</f>
        <v>#REF!</v>
      </c>
      <c r="E7" s="60" t="e">
        <f>'Отдыхай и катай| Rest &amp; Ski '!O38+25</f>
        <v>#REF!</v>
      </c>
      <c r="F7" s="60" t="e">
        <f>'Отдыхай и катай| Rest &amp; Ski '!P38+25</f>
        <v>#REF!</v>
      </c>
      <c r="G7" s="60" t="e">
        <f>'Отдыхай и катай| Rest &amp; Ski '!Q38+25</f>
        <v>#REF!</v>
      </c>
      <c r="H7" s="60" t="e">
        <f>'Отдыхай и катай| Rest &amp; Ski '!R38+25</f>
        <v>#REF!</v>
      </c>
      <c r="I7" s="60" t="e">
        <f>'Отдыхай и катай| Rest &amp; Ski '!S38+25</f>
        <v>#REF!</v>
      </c>
      <c r="J7" s="60" t="e">
        <f>'Отдыхай и катай| Rest &amp; Ski '!T38+25</f>
        <v>#REF!</v>
      </c>
      <c r="K7" s="60" t="e">
        <f>'Отдыхай и катай| Rest &amp; Ski '!U38+25</f>
        <v>#REF!</v>
      </c>
      <c r="L7" s="60" t="e">
        <f>'Отдыхай и катай| Rest &amp; Ski '!V38+25</f>
        <v>#REF!</v>
      </c>
      <c r="M7" s="60" t="e">
        <f>'Отдыхай и катай| Rest &amp; Ski '!W38+25</f>
        <v>#REF!</v>
      </c>
      <c r="N7" s="60" t="e">
        <f>'Отдыхай и катай| Rest &amp; Ski '!X38+25</f>
        <v>#REF!</v>
      </c>
      <c r="O7" s="60" t="e">
        <f>'Отдыхай и катай| Rest &amp; Ski '!Y38+25</f>
        <v>#REF!</v>
      </c>
      <c r="P7" s="60" t="e">
        <f>'Отдыхай и катай| Rest &amp; Ski '!Z38+25</f>
        <v>#REF!</v>
      </c>
      <c r="Q7" s="60" t="e">
        <f>'Отдыхай и катай| Rest &amp; Ski '!AA38+25</f>
        <v>#REF!</v>
      </c>
      <c r="R7" s="60" t="e">
        <f>'Отдыхай и катай| Rest &amp; Ski '!AB38+25</f>
        <v>#REF!</v>
      </c>
      <c r="S7" s="60" t="e">
        <f>'Отдыхай и катай| Rest &amp; Ski '!AC38+25</f>
        <v>#REF!</v>
      </c>
      <c r="T7" s="60" t="e">
        <f>'Отдыхай и катай| Rest &amp; Ski '!AD38+25</f>
        <v>#REF!</v>
      </c>
      <c r="U7" s="60" t="e">
        <f>'Отдыхай и катай| Rest &amp; Ski '!AE38+25</f>
        <v>#REF!</v>
      </c>
      <c r="V7" s="60" t="e">
        <f>'Отдыхай и катай| Rest &amp; Ski '!AF38+25</f>
        <v>#REF!</v>
      </c>
      <c r="W7" s="60" t="e">
        <f>'Отдыхай и катай| Rest &amp; Ski '!AG38+25</f>
        <v>#REF!</v>
      </c>
      <c r="X7" s="60" t="e">
        <f>'Отдыхай и катай| Rest &amp; Ski '!AH38+25</f>
        <v>#REF!</v>
      </c>
      <c r="Y7" s="60" t="e">
        <f>'Отдыхай и катай| Rest &amp; Ski '!AI38+25</f>
        <v>#REF!</v>
      </c>
      <c r="Z7" s="60" t="e">
        <f>'Отдыхай и катай| Rest &amp; Ski '!AJ38+25</f>
        <v>#REF!</v>
      </c>
      <c r="AA7" s="60" t="e">
        <f>'Отдыхай и катай| Rest &amp; Ski '!AK38+25</f>
        <v>#REF!</v>
      </c>
      <c r="AB7" s="60" t="e">
        <f>'Отдыхай и катай| Rest &amp; Ski '!AL38+25</f>
        <v>#REF!</v>
      </c>
      <c r="AC7" s="60" t="e">
        <f>'Отдыхай и катай| Rest &amp; Ski '!AM38+25</f>
        <v>#REF!</v>
      </c>
      <c r="AD7" s="60" t="e">
        <f>'Отдыхай и катай| Rest &amp; Ski '!AN38+25</f>
        <v>#REF!</v>
      </c>
      <c r="AE7" s="60" t="e">
        <f>'Отдыхай и катай| Rest &amp; Ski '!AO38+25</f>
        <v>#REF!</v>
      </c>
      <c r="AF7" s="60" t="e">
        <f>'Отдыхай и катай| Rest &amp; Ski '!AP38+25</f>
        <v>#REF!</v>
      </c>
      <c r="AG7" s="60" t="e">
        <f>'Отдыхай и катай| Rest &amp; Ski '!AQ38+25</f>
        <v>#REF!</v>
      </c>
      <c r="AH7" s="60" t="e">
        <f>'Отдыхай и катай| Rest &amp; Ski '!AR38+25</f>
        <v>#REF!</v>
      </c>
      <c r="AI7" s="60" t="e">
        <f>'Отдыхай и катай| Rest &amp; Ski '!AS38+25</f>
        <v>#REF!</v>
      </c>
      <c r="AJ7" s="60" t="e">
        <f>'Отдыхай и катай| Rest &amp; Ski '!AT38+25</f>
        <v>#REF!</v>
      </c>
      <c r="AK7" s="60" t="e">
        <f>'Отдыхай и катай| Rest &amp; Ski '!AU38+25</f>
        <v>#REF!</v>
      </c>
      <c r="AL7" s="60" t="e">
        <f>'Отдыхай и катай| Rest &amp; Ski '!AV38+25</f>
        <v>#REF!</v>
      </c>
    </row>
    <row r="8" spans="1:38" s="36" customFormat="1" ht="12" customHeight="1" x14ac:dyDescent="0.2">
      <c r="A8" s="52">
        <v>2</v>
      </c>
      <c r="B8" s="60" t="e">
        <f>'Отдыхай и катай| Rest &amp; Ski '!L39+25</f>
        <v>#REF!</v>
      </c>
      <c r="C8" s="60" t="e">
        <f>'Отдыхай и катай| Rest &amp; Ski '!M39+25</f>
        <v>#REF!</v>
      </c>
      <c r="D8" s="60" t="e">
        <f>'Отдыхай и катай| Rest &amp; Ski '!N39+25</f>
        <v>#REF!</v>
      </c>
      <c r="E8" s="60" t="e">
        <f>'Отдыхай и катай| Rest &amp; Ski '!O39+25</f>
        <v>#REF!</v>
      </c>
      <c r="F8" s="60" t="e">
        <f>'Отдыхай и катай| Rest &amp; Ski '!P39+25</f>
        <v>#REF!</v>
      </c>
      <c r="G8" s="60" t="e">
        <f>'Отдыхай и катай| Rest &amp; Ski '!Q39+25</f>
        <v>#REF!</v>
      </c>
      <c r="H8" s="60" t="e">
        <f>'Отдыхай и катай| Rest &amp; Ski '!R39+25</f>
        <v>#REF!</v>
      </c>
      <c r="I8" s="60" t="e">
        <f>'Отдыхай и катай| Rest &amp; Ski '!S39+25</f>
        <v>#REF!</v>
      </c>
      <c r="J8" s="60" t="e">
        <f>'Отдыхай и катай| Rest &amp; Ski '!T39+25</f>
        <v>#REF!</v>
      </c>
      <c r="K8" s="60" t="e">
        <f>'Отдыхай и катай| Rest &amp; Ski '!U39+25</f>
        <v>#REF!</v>
      </c>
      <c r="L8" s="60" t="e">
        <f>'Отдыхай и катай| Rest &amp; Ski '!V39+25</f>
        <v>#REF!</v>
      </c>
      <c r="M8" s="60" t="e">
        <f>'Отдыхай и катай| Rest &amp; Ski '!W39+25</f>
        <v>#REF!</v>
      </c>
      <c r="N8" s="60" t="e">
        <f>'Отдыхай и катай| Rest &amp; Ski '!X39+25</f>
        <v>#REF!</v>
      </c>
      <c r="O8" s="60" t="e">
        <f>'Отдыхай и катай| Rest &amp; Ski '!Y39+25</f>
        <v>#REF!</v>
      </c>
      <c r="P8" s="60" t="e">
        <f>'Отдыхай и катай| Rest &amp; Ski '!Z39+25</f>
        <v>#REF!</v>
      </c>
      <c r="Q8" s="60" t="e">
        <f>'Отдыхай и катай| Rest &amp; Ski '!AA39+25</f>
        <v>#REF!</v>
      </c>
      <c r="R8" s="60" t="e">
        <f>'Отдыхай и катай| Rest &amp; Ski '!AB39+25</f>
        <v>#REF!</v>
      </c>
      <c r="S8" s="60" t="e">
        <f>'Отдыхай и катай| Rest &amp; Ski '!AC39+25</f>
        <v>#REF!</v>
      </c>
      <c r="T8" s="60" t="e">
        <f>'Отдыхай и катай| Rest &amp; Ski '!AD39+25</f>
        <v>#REF!</v>
      </c>
      <c r="U8" s="60" t="e">
        <f>'Отдыхай и катай| Rest &amp; Ski '!AE39+25</f>
        <v>#REF!</v>
      </c>
      <c r="V8" s="60" t="e">
        <f>'Отдыхай и катай| Rest &amp; Ski '!AF39+25</f>
        <v>#REF!</v>
      </c>
      <c r="W8" s="60" t="e">
        <f>'Отдыхай и катай| Rest &amp; Ski '!AG39+25</f>
        <v>#REF!</v>
      </c>
      <c r="X8" s="60" t="e">
        <f>'Отдыхай и катай| Rest &amp; Ski '!AH39+25</f>
        <v>#REF!</v>
      </c>
      <c r="Y8" s="60" t="e">
        <f>'Отдыхай и катай| Rest &amp; Ski '!AI39+25</f>
        <v>#REF!</v>
      </c>
      <c r="Z8" s="60" t="e">
        <f>'Отдыхай и катай| Rest &amp; Ski '!AJ39+25</f>
        <v>#REF!</v>
      </c>
      <c r="AA8" s="60" t="e">
        <f>'Отдыхай и катай| Rest &amp; Ski '!AK39+25</f>
        <v>#REF!</v>
      </c>
      <c r="AB8" s="60" t="e">
        <f>'Отдыхай и катай| Rest &amp; Ski '!AL39+25</f>
        <v>#REF!</v>
      </c>
      <c r="AC8" s="60" t="e">
        <f>'Отдыхай и катай| Rest &amp; Ski '!AM39+25</f>
        <v>#REF!</v>
      </c>
      <c r="AD8" s="60" t="e">
        <f>'Отдыхай и катай| Rest &amp; Ski '!AN39+25</f>
        <v>#REF!</v>
      </c>
      <c r="AE8" s="60" t="e">
        <f>'Отдыхай и катай| Rest &amp; Ski '!AO39+25</f>
        <v>#REF!</v>
      </c>
      <c r="AF8" s="60" t="e">
        <f>'Отдыхай и катай| Rest &amp; Ski '!AP39+25</f>
        <v>#REF!</v>
      </c>
      <c r="AG8" s="60" t="e">
        <f>'Отдыхай и катай| Rest &amp; Ski '!AQ39+25</f>
        <v>#REF!</v>
      </c>
      <c r="AH8" s="60" t="e">
        <f>'Отдыхай и катай| Rest &amp; Ski '!AR39+25</f>
        <v>#REF!</v>
      </c>
      <c r="AI8" s="60" t="e">
        <f>'Отдыхай и катай| Rest &amp; Ski '!AS39+25</f>
        <v>#REF!</v>
      </c>
      <c r="AJ8" s="60" t="e">
        <f>'Отдыхай и катай| Rest &amp; Ski '!AT39+25</f>
        <v>#REF!</v>
      </c>
      <c r="AK8" s="60" t="e">
        <f>'Отдыхай и катай| Rest &amp; Ski '!AU39+25</f>
        <v>#REF!</v>
      </c>
      <c r="AL8" s="60" t="e">
        <f>'Отдыхай и катай| Rest &amp; Ski '!AV39+25</f>
        <v>#REF!</v>
      </c>
    </row>
    <row r="9" spans="1:38" s="36" customFormat="1" ht="12" customHeight="1" x14ac:dyDescent="0.2">
      <c r="A9" s="66" t="s">
        <v>64</v>
      </c>
      <c r="B9" s="60"/>
      <c r="C9" s="60"/>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row>
    <row r="10" spans="1:38" s="36" customFormat="1" ht="12" customHeight="1" x14ac:dyDescent="0.2">
      <c r="A10" s="52">
        <v>1</v>
      </c>
      <c r="B10" s="60" t="e">
        <f>'Отдыхай и катай| Rest &amp; Ski '!L41+25</f>
        <v>#REF!</v>
      </c>
      <c r="C10" s="60" t="e">
        <f>'Отдыхай и катай| Rest &amp; Ski '!M41+25</f>
        <v>#REF!</v>
      </c>
      <c r="D10" s="60" t="e">
        <f>'Отдыхай и катай| Rest &amp; Ski '!N41+25</f>
        <v>#REF!</v>
      </c>
      <c r="E10" s="60" t="e">
        <f>'Отдыхай и катай| Rest &amp; Ski '!O41+25</f>
        <v>#REF!</v>
      </c>
      <c r="F10" s="60" t="e">
        <f>'Отдыхай и катай| Rest &amp; Ski '!P41+25</f>
        <v>#REF!</v>
      </c>
      <c r="G10" s="60" t="e">
        <f>'Отдыхай и катай| Rest &amp; Ski '!Q41+25</f>
        <v>#REF!</v>
      </c>
      <c r="H10" s="60" t="e">
        <f>'Отдыхай и катай| Rest &amp; Ski '!R41+25</f>
        <v>#REF!</v>
      </c>
      <c r="I10" s="60" t="e">
        <f>'Отдыхай и катай| Rest &amp; Ski '!S41+25</f>
        <v>#REF!</v>
      </c>
      <c r="J10" s="60" t="e">
        <f>'Отдыхай и катай| Rest &amp; Ski '!T41+25</f>
        <v>#REF!</v>
      </c>
      <c r="K10" s="60" t="e">
        <f>'Отдыхай и катай| Rest &amp; Ski '!U41+25</f>
        <v>#REF!</v>
      </c>
      <c r="L10" s="60" t="e">
        <f>'Отдыхай и катай| Rest &amp; Ski '!V41+25</f>
        <v>#REF!</v>
      </c>
      <c r="M10" s="60" t="e">
        <f>'Отдыхай и катай| Rest &amp; Ski '!W41+25</f>
        <v>#REF!</v>
      </c>
      <c r="N10" s="60" t="e">
        <f>'Отдыхай и катай| Rest &amp; Ski '!X41+25</f>
        <v>#REF!</v>
      </c>
      <c r="O10" s="60" t="e">
        <f>'Отдыхай и катай| Rest &amp; Ski '!Y41+25</f>
        <v>#REF!</v>
      </c>
      <c r="P10" s="60" t="e">
        <f>'Отдыхай и катай| Rest &amp; Ski '!Z41+25</f>
        <v>#REF!</v>
      </c>
      <c r="Q10" s="60" t="e">
        <f>'Отдыхай и катай| Rest &amp; Ski '!AA41+25</f>
        <v>#REF!</v>
      </c>
      <c r="R10" s="60" t="e">
        <f>'Отдыхай и катай| Rest &amp; Ski '!AB41+25</f>
        <v>#REF!</v>
      </c>
      <c r="S10" s="60" t="e">
        <f>'Отдыхай и катай| Rest &amp; Ski '!AC41+25</f>
        <v>#REF!</v>
      </c>
      <c r="T10" s="60" t="e">
        <f>'Отдыхай и катай| Rest &amp; Ski '!AD41+25</f>
        <v>#REF!</v>
      </c>
      <c r="U10" s="60" t="e">
        <f>'Отдыхай и катай| Rest &amp; Ski '!AE41+25</f>
        <v>#REF!</v>
      </c>
      <c r="V10" s="60" t="e">
        <f>'Отдыхай и катай| Rest &amp; Ski '!AF41+25</f>
        <v>#REF!</v>
      </c>
      <c r="W10" s="60" t="e">
        <f>'Отдыхай и катай| Rest &amp; Ski '!AG41+25</f>
        <v>#REF!</v>
      </c>
      <c r="X10" s="60" t="e">
        <f>'Отдыхай и катай| Rest &amp; Ski '!AH41+25</f>
        <v>#REF!</v>
      </c>
      <c r="Y10" s="60" t="e">
        <f>'Отдыхай и катай| Rest &amp; Ski '!AI41+25</f>
        <v>#REF!</v>
      </c>
      <c r="Z10" s="60" t="e">
        <f>'Отдыхай и катай| Rest &amp; Ski '!AJ41+25</f>
        <v>#REF!</v>
      </c>
      <c r="AA10" s="60" t="e">
        <f>'Отдыхай и катай| Rest &amp; Ski '!AK41+25</f>
        <v>#REF!</v>
      </c>
      <c r="AB10" s="60" t="e">
        <f>'Отдыхай и катай| Rest &amp; Ski '!AL41+25</f>
        <v>#REF!</v>
      </c>
      <c r="AC10" s="60" t="e">
        <f>'Отдыхай и катай| Rest &amp; Ski '!AM41+25</f>
        <v>#REF!</v>
      </c>
      <c r="AD10" s="60" t="e">
        <f>'Отдыхай и катай| Rest &amp; Ski '!AN41+25</f>
        <v>#REF!</v>
      </c>
      <c r="AE10" s="60" t="e">
        <f>'Отдыхай и катай| Rest &amp; Ski '!AO41+25</f>
        <v>#REF!</v>
      </c>
      <c r="AF10" s="60" t="e">
        <f>'Отдыхай и катай| Rest &amp; Ski '!AP41+25</f>
        <v>#REF!</v>
      </c>
      <c r="AG10" s="60" t="e">
        <f>'Отдыхай и катай| Rest &amp; Ski '!AQ41+25</f>
        <v>#REF!</v>
      </c>
      <c r="AH10" s="60" t="e">
        <f>'Отдыхай и катай| Rest &amp; Ski '!AR41+25</f>
        <v>#REF!</v>
      </c>
      <c r="AI10" s="60" t="e">
        <f>'Отдыхай и катай| Rest &amp; Ski '!AS41+25</f>
        <v>#REF!</v>
      </c>
      <c r="AJ10" s="60" t="e">
        <f>'Отдыхай и катай| Rest &amp; Ski '!AT41+25</f>
        <v>#REF!</v>
      </c>
      <c r="AK10" s="60" t="e">
        <f>'Отдыхай и катай| Rest &amp; Ski '!AU41+25</f>
        <v>#REF!</v>
      </c>
      <c r="AL10" s="60" t="e">
        <f>'Отдыхай и катай| Rest &amp; Ski '!AV41+25</f>
        <v>#REF!</v>
      </c>
    </row>
    <row r="11" spans="1:38" s="36" customFormat="1" ht="12" customHeight="1" x14ac:dyDescent="0.2">
      <c r="A11" s="52">
        <v>2</v>
      </c>
      <c r="B11" s="60" t="e">
        <f>'Отдыхай и катай| Rest &amp; Ski '!L42+25</f>
        <v>#REF!</v>
      </c>
      <c r="C11" s="60" t="e">
        <f>'Отдыхай и катай| Rest &amp; Ski '!M42+25</f>
        <v>#REF!</v>
      </c>
      <c r="D11" s="60" t="e">
        <f>'Отдыхай и катай| Rest &amp; Ski '!N42+25</f>
        <v>#REF!</v>
      </c>
      <c r="E11" s="60" t="e">
        <f>'Отдыхай и катай| Rest &amp; Ski '!O42+25</f>
        <v>#REF!</v>
      </c>
      <c r="F11" s="60" t="e">
        <f>'Отдыхай и катай| Rest &amp; Ski '!P42+25</f>
        <v>#REF!</v>
      </c>
      <c r="G11" s="60" t="e">
        <f>'Отдыхай и катай| Rest &amp; Ski '!Q42+25</f>
        <v>#REF!</v>
      </c>
      <c r="H11" s="60" t="e">
        <f>'Отдыхай и катай| Rest &amp; Ski '!R42+25</f>
        <v>#REF!</v>
      </c>
      <c r="I11" s="60" t="e">
        <f>'Отдыхай и катай| Rest &amp; Ski '!S42+25</f>
        <v>#REF!</v>
      </c>
      <c r="J11" s="60" t="e">
        <f>'Отдыхай и катай| Rest &amp; Ski '!T42+25</f>
        <v>#REF!</v>
      </c>
      <c r="K11" s="60" t="e">
        <f>'Отдыхай и катай| Rest &amp; Ski '!U42+25</f>
        <v>#REF!</v>
      </c>
      <c r="L11" s="60" t="e">
        <f>'Отдыхай и катай| Rest &amp; Ski '!V42+25</f>
        <v>#REF!</v>
      </c>
      <c r="M11" s="60" t="e">
        <f>'Отдыхай и катай| Rest &amp; Ski '!W42+25</f>
        <v>#REF!</v>
      </c>
      <c r="N11" s="60" t="e">
        <f>'Отдыхай и катай| Rest &amp; Ski '!X42+25</f>
        <v>#REF!</v>
      </c>
      <c r="O11" s="60" t="e">
        <f>'Отдыхай и катай| Rest &amp; Ski '!Y42+25</f>
        <v>#REF!</v>
      </c>
      <c r="P11" s="60" t="e">
        <f>'Отдыхай и катай| Rest &amp; Ski '!Z42+25</f>
        <v>#REF!</v>
      </c>
      <c r="Q11" s="60" t="e">
        <f>'Отдыхай и катай| Rest &amp; Ski '!AA42+25</f>
        <v>#REF!</v>
      </c>
      <c r="R11" s="60" t="e">
        <f>'Отдыхай и катай| Rest &amp; Ski '!AB42+25</f>
        <v>#REF!</v>
      </c>
      <c r="S11" s="60" t="e">
        <f>'Отдыхай и катай| Rest &amp; Ski '!AC42+25</f>
        <v>#REF!</v>
      </c>
      <c r="T11" s="60" t="e">
        <f>'Отдыхай и катай| Rest &amp; Ski '!AD42+25</f>
        <v>#REF!</v>
      </c>
      <c r="U11" s="60" t="e">
        <f>'Отдыхай и катай| Rest &amp; Ski '!AE42+25</f>
        <v>#REF!</v>
      </c>
      <c r="V11" s="60" t="e">
        <f>'Отдыхай и катай| Rest &amp; Ski '!AF42+25</f>
        <v>#REF!</v>
      </c>
      <c r="W11" s="60" t="e">
        <f>'Отдыхай и катай| Rest &amp; Ski '!AG42+25</f>
        <v>#REF!</v>
      </c>
      <c r="X11" s="60" t="e">
        <f>'Отдыхай и катай| Rest &amp; Ski '!AH42+25</f>
        <v>#REF!</v>
      </c>
      <c r="Y11" s="60" t="e">
        <f>'Отдыхай и катай| Rest &amp; Ski '!AI42+25</f>
        <v>#REF!</v>
      </c>
      <c r="Z11" s="60" t="e">
        <f>'Отдыхай и катай| Rest &amp; Ski '!AJ42+25</f>
        <v>#REF!</v>
      </c>
      <c r="AA11" s="60" t="e">
        <f>'Отдыхай и катай| Rest &amp; Ski '!AK42+25</f>
        <v>#REF!</v>
      </c>
      <c r="AB11" s="60" t="e">
        <f>'Отдыхай и катай| Rest &amp; Ski '!AL42+25</f>
        <v>#REF!</v>
      </c>
      <c r="AC11" s="60" t="e">
        <f>'Отдыхай и катай| Rest &amp; Ski '!AM42+25</f>
        <v>#REF!</v>
      </c>
      <c r="AD11" s="60" t="e">
        <f>'Отдыхай и катай| Rest &amp; Ski '!AN42+25</f>
        <v>#REF!</v>
      </c>
      <c r="AE11" s="60" t="e">
        <f>'Отдыхай и катай| Rest &amp; Ski '!AO42+25</f>
        <v>#REF!</v>
      </c>
      <c r="AF11" s="60" t="e">
        <f>'Отдыхай и катай| Rest &amp; Ski '!AP42+25</f>
        <v>#REF!</v>
      </c>
      <c r="AG11" s="60" t="e">
        <f>'Отдыхай и катай| Rest &amp; Ski '!AQ42+25</f>
        <v>#REF!</v>
      </c>
      <c r="AH11" s="60" t="e">
        <f>'Отдыхай и катай| Rest &amp; Ski '!AR42+25</f>
        <v>#REF!</v>
      </c>
      <c r="AI11" s="60" t="e">
        <f>'Отдыхай и катай| Rest &amp; Ski '!AS42+25</f>
        <v>#REF!</v>
      </c>
      <c r="AJ11" s="60" t="e">
        <f>'Отдыхай и катай| Rest &amp; Ski '!AT42+25</f>
        <v>#REF!</v>
      </c>
      <c r="AK11" s="60" t="e">
        <f>'Отдыхай и катай| Rest &amp; Ski '!AU42+25</f>
        <v>#REF!</v>
      </c>
      <c r="AL11" s="60" t="e">
        <f>'Отдыхай и катай| Rest &amp; Ski '!AV42+25</f>
        <v>#REF!</v>
      </c>
    </row>
    <row r="12" spans="1:38" s="36" customFormat="1" ht="12" customHeight="1" x14ac:dyDescent="0.2">
      <c r="A12" s="66" t="s">
        <v>65</v>
      </c>
      <c r="B12" s="60"/>
      <c r="C12" s="60"/>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row>
    <row r="13" spans="1:38" s="36" customFormat="1" ht="12" customHeight="1" x14ac:dyDescent="0.2">
      <c r="A13" s="52">
        <v>1</v>
      </c>
      <c r="B13" s="60" t="e">
        <f>'Отдыхай и катай| Rest &amp; Ski '!L44+25</f>
        <v>#REF!</v>
      </c>
      <c r="C13" s="60" t="e">
        <f>'Отдыхай и катай| Rest &amp; Ski '!M44+25</f>
        <v>#REF!</v>
      </c>
      <c r="D13" s="60" t="e">
        <f>'Отдыхай и катай| Rest &amp; Ski '!N44+25</f>
        <v>#REF!</v>
      </c>
      <c r="E13" s="60" t="e">
        <f>'Отдыхай и катай| Rest &amp; Ski '!O44+25</f>
        <v>#REF!</v>
      </c>
      <c r="F13" s="60" t="e">
        <f>'Отдыхай и катай| Rest &amp; Ski '!P44+25</f>
        <v>#REF!</v>
      </c>
      <c r="G13" s="60" t="e">
        <f>'Отдыхай и катай| Rest &amp; Ski '!Q44+25</f>
        <v>#REF!</v>
      </c>
      <c r="H13" s="60" t="e">
        <f>'Отдыхай и катай| Rest &amp; Ski '!R44+25</f>
        <v>#REF!</v>
      </c>
      <c r="I13" s="60" t="e">
        <f>'Отдыхай и катай| Rest &amp; Ski '!S44+25</f>
        <v>#REF!</v>
      </c>
      <c r="J13" s="60" t="e">
        <f>'Отдыхай и катай| Rest &amp; Ski '!T44+25</f>
        <v>#REF!</v>
      </c>
      <c r="K13" s="60" t="e">
        <f>'Отдыхай и катай| Rest &amp; Ski '!U44+25</f>
        <v>#REF!</v>
      </c>
      <c r="L13" s="60" t="e">
        <f>'Отдыхай и катай| Rest &amp; Ski '!V44+25</f>
        <v>#REF!</v>
      </c>
      <c r="M13" s="60" t="e">
        <f>'Отдыхай и катай| Rest &amp; Ski '!W44+25</f>
        <v>#REF!</v>
      </c>
      <c r="N13" s="60" t="e">
        <f>'Отдыхай и катай| Rest &amp; Ski '!X44+25</f>
        <v>#REF!</v>
      </c>
      <c r="O13" s="60" t="e">
        <f>'Отдыхай и катай| Rest &amp; Ski '!Y44+25</f>
        <v>#REF!</v>
      </c>
      <c r="P13" s="60" t="e">
        <f>'Отдыхай и катай| Rest &amp; Ski '!Z44+25</f>
        <v>#REF!</v>
      </c>
      <c r="Q13" s="60" t="e">
        <f>'Отдыхай и катай| Rest &amp; Ski '!AA44+25</f>
        <v>#REF!</v>
      </c>
      <c r="R13" s="60" t="e">
        <f>'Отдыхай и катай| Rest &amp; Ski '!AB44+25</f>
        <v>#REF!</v>
      </c>
      <c r="S13" s="60" t="e">
        <f>'Отдыхай и катай| Rest &amp; Ski '!AC44+25</f>
        <v>#REF!</v>
      </c>
      <c r="T13" s="60" t="e">
        <f>'Отдыхай и катай| Rest &amp; Ski '!AD44+25</f>
        <v>#REF!</v>
      </c>
      <c r="U13" s="60" t="e">
        <f>'Отдыхай и катай| Rest &amp; Ski '!AE44+25</f>
        <v>#REF!</v>
      </c>
      <c r="V13" s="60" t="e">
        <f>'Отдыхай и катай| Rest &amp; Ski '!AF44+25</f>
        <v>#REF!</v>
      </c>
      <c r="W13" s="60" t="e">
        <f>'Отдыхай и катай| Rest &amp; Ski '!AG44+25</f>
        <v>#REF!</v>
      </c>
      <c r="X13" s="60" t="e">
        <f>'Отдыхай и катай| Rest &amp; Ski '!AH44+25</f>
        <v>#REF!</v>
      </c>
      <c r="Y13" s="60" t="e">
        <f>'Отдыхай и катай| Rest &amp; Ski '!AI44+25</f>
        <v>#REF!</v>
      </c>
      <c r="Z13" s="60" t="e">
        <f>'Отдыхай и катай| Rest &amp; Ski '!AJ44+25</f>
        <v>#REF!</v>
      </c>
      <c r="AA13" s="60" t="e">
        <f>'Отдыхай и катай| Rest &amp; Ski '!AK44+25</f>
        <v>#REF!</v>
      </c>
      <c r="AB13" s="60" t="e">
        <f>'Отдыхай и катай| Rest &amp; Ski '!AL44+25</f>
        <v>#REF!</v>
      </c>
      <c r="AC13" s="60" t="e">
        <f>'Отдыхай и катай| Rest &amp; Ski '!AM44+25</f>
        <v>#REF!</v>
      </c>
      <c r="AD13" s="60" t="e">
        <f>'Отдыхай и катай| Rest &amp; Ski '!AN44+25</f>
        <v>#REF!</v>
      </c>
      <c r="AE13" s="60" t="e">
        <f>'Отдыхай и катай| Rest &amp; Ski '!AO44+25</f>
        <v>#REF!</v>
      </c>
      <c r="AF13" s="60" t="e">
        <f>'Отдыхай и катай| Rest &amp; Ski '!AP44+25</f>
        <v>#REF!</v>
      </c>
      <c r="AG13" s="60" t="e">
        <f>'Отдыхай и катай| Rest &amp; Ski '!AQ44+25</f>
        <v>#REF!</v>
      </c>
      <c r="AH13" s="60" t="e">
        <f>'Отдыхай и катай| Rest &amp; Ski '!AR44+25</f>
        <v>#REF!</v>
      </c>
      <c r="AI13" s="60" t="e">
        <f>'Отдыхай и катай| Rest &amp; Ski '!AS44+25</f>
        <v>#REF!</v>
      </c>
      <c r="AJ13" s="60" t="e">
        <f>'Отдыхай и катай| Rest &amp; Ski '!AT44+25</f>
        <v>#REF!</v>
      </c>
      <c r="AK13" s="60" t="e">
        <f>'Отдыхай и катай| Rest &amp; Ski '!AU44+25</f>
        <v>#REF!</v>
      </c>
      <c r="AL13" s="60" t="e">
        <f>'Отдыхай и катай| Rest &amp; Ski '!AV44+25</f>
        <v>#REF!</v>
      </c>
    </row>
    <row r="14" spans="1:38" s="36" customFormat="1" ht="12" customHeight="1" x14ac:dyDescent="0.2">
      <c r="A14" s="52">
        <v>2</v>
      </c>
      <c r="B14" s="60" t="e">
        <f>'Отдыхай и катай| Rest &amp; Ski '!L45+25</f>
        <v>#REF!</v>
      </c>
      <c r="C14" s="60" t="e">
        <f>'Отдыхай и катай| Rest &amp; Ski '!M45+25</f>
        <v>#REF!</v>
      </c>
      <c r="D14" s="60" t="e">
        <f>'Отдыхай и катай| Rest &amp; Ski '!N45+25</f>
        <v>#REF!</v>
      </c>
      <c r="E14" s="60" t="e">
        <f>'Отдыхай и катай| Rest &amp; Ski '!O45+25</f>
        <v>#REF!</v>
      </c>
      <c r="F14" s="60" t="e">
        <f>'Отдыхай и катай| Rest &amp; Ski '!P45+25</f>
        <v>#REF!</v>
      </c>
      <c r="G14" s="60" t="e">
        <f>'Отдыхай и катай| Rest &amp; Ski '!Q45+25</f>
        <v>#REF!</v>
      </c>
      <c r="H14" s="60" t="e">
        <f>'Отдыхай и катай| Rest &amp; Ski '!R45+25</f>
        <v>#REF!</v>
      </c>
      <c r="I14" s="60" t="e">
        <f>'Отдыхай и катай| Rest &amp; Ski '!S45+25</f>
        <v>#REF!</v>
      </c>
      <c r="J14" s="60" t="e">
        <f>'Отдыхай и катай| Rest &amp; Ski '!T45+25</f>
        <v>#REF!</v>
      </c>
      <c r="K14" s="60" t="e">
        <f>'Отдыхай и катай| Rest &amp; Ski '!U45+25</f>
        <v>#REF!</v>
      </c>
      <c r="L14" s="60" t="e">
        <f>'Отдыхай и катай| Rest &amp; Ski '!V45+25</f>
        <v>#REF!</v>
      </c>
      <c r="M14" s="60" t="e">
        <f>'Отдыхай и катай| Rest &amp; Ski '!W45+25</f>
        <v>#REF!</v>
      </c>
      <c r="N14" s="60" t="e">
        <f>'Отдыхай и катай| Rest &amp; Ski '!X45+25</f>
        <v>#REF!</v>
      </c>
      <c r="O14" s="60" t="e">
        <f>'Отдыхай и катай| Rest &amp; Ski '!Y45+25</f>
        <v>#REF!</v>
      </c>
      <c r="P14" s="60" t="e">
        <f>'Отдыхай и катай| Rest &amp; Ski '!Z45+25</f>
        <v>#REF!</v>
      </c>
      <c r="Q14" s="60" t="e">
        <f>'Отдыхай и катай| Rest &amp; Ski '!AA45+25</f>
        <v>#REF!</v>
      </c>
      <c r="R14" s="60" t="e">
        <f>'Отдыхай и катай| Rest &amp; Ski '!AB45+25</f>
        <v>#REF!</v>
      </c>
      <c r="S14" s="60" t="e">
        <f>'Отдыхай и катай| Rest &amp; Ski '!AC45+25</f>
        <v>#REF!</v>
      </c>
      <c r="T14" s="60" t="e">
        <f>'Отдыхай и катай| Rest &amp; Ski '!AD45+25</f>
        <v>#REF!</v>
      </c>
      <c r="U14" s="60" t="e">
        <f>'Отдыхай и катай| Rest &amp; Ski '!AE45+25</f>
        <v>#REF!</v>
      </c>
      <c r="V14" s="60" t="e">
        <f>'Отдыхай и катай| Rest &amp; Ski '!AF45+25</f>
        <v>#REF!</v>
      </c>
      <c r="W14" s="60" t="e">
        <f>'Отдыхай и катай| Rest &amp; Ski '!AG45+25</f>
        <v>#REF!</v>
      </c>
      <c r="X14" s="60" t="e">
        <f>'Отдыхай и катай| Rest &amp; Ski '!AH45+25</f>
        <v>#REF!</v>
      </c>
      <c r="Y14" s="60" t="e">
        <f>'Отдыхай и катай| Rest &amp; Ski '!AI45+25</f>
        <v>#REF!</v>
      </c>
      <c r="Z14" s="60" t="e">
        <f>'Отдыхай и катай| Rest &amp; Ski '!AJ45+25</f>
        <v>#REF!</v>
      </c>
      <c r="AA14" s="60" t="e">
        <f>'Отдыхай и катай| Rest &amp; Ski '!AK45+25</f>
        <v>#REF!</v>
      </c>
      <c r="AB14" s="60" t="e">
        <f>'Отдыхай и катай| Rest &amp; Ski '!AL45+25</f>
        <v>#REF!</v>
      </c>
      <c r="AC14" s="60" t="e">
        <f>'Отдыхай и катай| Rest &amp; Ski '!AM45+25</f>
        <v>#REF!</v>
      </c>
      <c r="AD14" s="60" t="e">
        <f>'Отдыхай и катай| Rest &amp; Ski '!AN45+25</f>
        <v>#REF!</v>
      </c>
      <c r="AE14" s="60" t="e">
        <f>'Отдыхай и катай| Rest &amp; Ski '!AO45+25</f>
        <v>#REF!</v>
      </c>
      <c r="AF14" s="60" t="e">
        <f>'Отдыхай и катай| Rest &amp; Ski '!AP45+25</f>
        <v>#REF!</v>
      </c>
      <c r="AG14" s="60" t="e">
        <f>'Отдыхай и катай| Rest &amp; Ski '!AQ45+25</f>
        <v>#REF!</v>
      </c>
      <c r="AH14" s="60" t="e">
        <f>'Отдыхай и катай| Rest &amp; Ski '!AR45+25</f>
        <v>#REF!</v>
      </c>
      <c r="AI14" s="60" t="e">
        <f>'Отдыхай и катай| Rest &amp; Ski '!AS45+25</f>
        <v>#REF!</v>
      </c>
      <c r="AJ14" s="60" t="e">
        <f>'Отдыхай и катай| Rest &amp; Ski '!AT45+25</f>
        <v>#REF!</v>
      </c>
      <c r="AK14" s="60" t="e">
        <f>'Отдыхай и катай| Rest &amp; Ski '!AU45+25</f>
        <v>#REF!</v>
      </c>
      <c r="AL14" s="60" t="e">
        <f>'Отдыхай и катай| Rest &amp; Ski '!AV45+25</f>
        <v>#REF!</v>
      </c>
    </row>
    <row r="17" spans="1:29" x14ac:dyDescent="0.2">
      <c r="A17" s="97" t="s">
        <v>83</v>
      </c>
    </row>
    <row r="18" spans="1:29" x14ac:dyDescent="0.2">
      <c r="A18" s="132" t="s">
        <v>120</v>
      </c>
      <c r="B18" s="133"/>
      <c r="C18" s="133"/>
      <c r="D18" s="133"/>
      <c r="E18" s="133"/>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row>
    <row r="19" spans="1:29" x14ac:dyDescent="0.2">
      <c r="A19" s="132" t="s">
        <v>144</v>
      </c>
      <c r="B19" s="133"/>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row>
    <row r="20" spans="1:29" x14ac:dyDescent="0.2">
      <c r="A20" s="6"/>
    </row>
    <row r="21" spans="1:29" x14ac:dyDescent="0.2">
      <c r="A21" s="94" t="s">
        <v>74</v>
      </c>
    </row>
    <row r="22" spans="1:29" ht="12.75" customHeight="1" x14ac:dyDescent="0.2">
      <c r="A22" s="68" t="s">
        <v>75</v>
      </c>
      <c r="B22" s="102"/>
      <c r="C22" s="102"/>
      <c r="D22" s="102"/>
      <c r="E22" s="102"/>
    </row>
    <row r="23" spans="1:29" x14ac:dyDescent="0.2">
      <c r="A23" s="69" t="s">
        <v>76</v>
      </c>
      <c r="B23" s="102"/>
      <c r="C23" s="102"/>
      <c r="D23" s="102"/>
      <c r="E23" s="102"/>
    </row>
    <row r="24" spans="1:29" x14ac:dyDescent="0.2">
      <c r="A24" s="69" t="s">
        <v>89</v>
      </c>
      <c r="B24" s="102"/>
      <c r="C24" s="102"/>
      <c r="D24" s="102"/>
      <c r="E24" s="102"/>
    </row>
    <row r="25" spans="1:29" x14ac:dyDescent="0.2">
      <c r="A25" s="69" t="s">
        <v>78</v>
      </c>
      <c r="B25" s="102"/>
      <c r="C25" s="102"/>
      <c r="D25" s="102"/>
      <c r="E25" s="102"/>
    </row>
    <row r="26" spans="1:29" x14ac:dyDescent="0.2">
      <c r="A26" s="69" t="s">
        <v>79</v>
      </c>
      <c r="B26" s="102"/>
      <c r="C26" s="102"/>
      <c r="D26" s="102"/>
      <c r="E26" s="102"/>
    </row>
    <row r="27" spans="1:29" x14ac:dyDescent="0.2">
      <c r="A27" s="69" t="s">
        <v>90</v>
      </c>
      <c r="B27" s="102"/>
      <c r="C27" s="102"/>
      <c r="D27" s="102"/>
      <c r="E27" s="102"/>
    </row>
    <row r="28" spans="1:29" x14ac:dyDescent="0.2">
      <c r="A28" s="6" t="s">
        <v>93</v>
      </c>
      <c r="B28" s="102"/>
      <c r="C28" s="102"/>
      <c r="D28" s="102"/>
      <c r="E28" s="102"/>
    </row>
    <row r="29" spans="1:29" ht="108" x14ac:dyDescent="0.2">
      <c r="A29" s="75" t="s">
        <v>94</v>
      </c>
      <c r="B29" s="102"/>
      <c r="C29" s="102"/>
      <c r="D29" s="102"/>
      <c r="E29" s="102"/>
    </row>
    <row r="30" spans="1:29" x14ac:dyDescent="0.2">
      <c r="A30" s="101"/>
      <c r="B30" s="102"/>
      <c r="C30" s="102"/>
      <c r="D30" s="102"/>
      <c r="E30" s="102"/>
    </row>
    <row r="31" spans="1:29" ht="24" x14ac:dyDescent="0.2">
      <c r="A31" s="99" t="s">
        <v>95</v>
      </c>
      <c r="B31" s="102"/>
      <c r="C31" s="102"/>
      <c r="D31" s="102"/>
      <c r="E31" s="102"/>
    </row>
    <row r="32" spans="1:29" ht="24" x14ac:dyDescent="0.2">
      <c r="A32" s="131" t="s">
        <v>119</v>
      </c>
      <c r="B32" s="102"/>
      <c r="C32" s="102"/>
      <c r="D32" s="102"/>
      <c r="E32" s="102"/>
    </row>
    <row r="33" spans="1:5" ht="24" x14ac:dyDescent="0.2">
      <c r="A33" s="131" t="s">
        <v>118</v>
      </c>
      <c r="B33" s="102"/>
      <c r="C33" s="102"/>
      <c r="D33" s="102"/>
      <c r="E33" s="102"/>
    </row>
    <row r="34" spans="1:5" x14ac:dyDescent="0.2">
      <c r="A34" s="98" t="s">
        <v>81</v>
      </c>
    </row>
    <row r="35" spans="1:5" ht="33" x14ac:dyDescent="0.2">
      <c r="A35" s="143" t="s">
        <v>142</v>
      </c>
    </row>
    <row r="36" spans="1:5" ht="15" x14ac:dyDescent="0.2">
      <c r="A36" s="103"/>
    </row>
    <row r="37" spans="1:5" ht="15" x14ac:dyDescent="0.2">
      <c r="A37" s="103"/>
    </row>
  </sheetData>
  <mergeCells count="1">
    <mergeCell ref="A2:D2"/>
  </mergeCells>
  <pageMargins left="0.75" right="0.75" top="1" bottom="1" header="0.5" footer="0.5"/>
  <pageSetup paperSize="9" orientation="portrait" horizontalDpi="4294967295" verticalDpi="4294967295"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sheetPr>
  <dimension ref="A1:F53"/>
  <sheetViews>
    <sheetView topLeftCell="A7" workbookViewId="0">
      <selection activeCell="A32" sqref="A32"/>
    </sheetView>
  </sheetViews>
  <sheetFormatPr defaultRowHeight="12.75" x14ac:dyDescent="0.2"/>
  <cols>
    <col min="1" max="1" width="69.140625" style="32" customWidth="1"/>
    <col min="2" max="2" width="11.85546875" style="32" hidden="1" customWidth="1"/>
    <col min="3" max="3" width="11" style="32" hidden="1" customWidth="1"/>
    <col min="4" max="4" width="10.5703125" style="32" hidden="1" customWidth="1"/>
    <col min="5" max="5" width="10.42578125" style="31" hidden="1" customWidth="1"/>
    <col min="6" max="6" width="10.42578125" style="31" customWidth="1"/>
  </cols>
  <sheetData>
    <row r="1" spans="1:6" x14ac:dyDescent="0.2">
      <c r="A1" s="63" t="s">
        <v>61</v>
      </c>
      <c r="B1" s="35"/>
      <c r="C1" s="35"/>
    </row>
    <row r="2" spans="1:6" x14ac:dyDescent="0.2">
      <c r="A2" s="93" t="s">
        <v>117</v>
      </c>
    </row>
    <row r="3" spans="1:6" x14ac:dyDescent="0.2">
      <c r="A3" s="11" t="s">
        <v>57</v>
      </c>
      <c r="B3" s="39"/>
      <c r="C3" s="39"/>
    </row>
    <row r="4" spans="1:6" x14ac:dyDescent="0.2">
      <c r="A4" s="64" t="s">
        <v>62</v>
      </c>
      <c r="B4" s="83" t="e">
        <f>'Осенние каникулы FIT20'!#REF!</f>
        <v>#REF!</v>
      </c>
      <c r="C4" s="112" t="e">
        <f>'BAR BB| Open rates'!#REF!</f>
        <v>#REF!</v>
      </c>
      <c r="D4" s="112" t="e">
        <f>'BAR BB| Open rates'!#REF!</f>
        <v>#REF!</v>
      </c>
      <c r="E4" s="112" t="e">
        <f>'BAR BB| Open rates'!#REF!</f>
        <v>#REF!</v>
      </c>
      <c r="F4" s="112" t="e">
        <f>'BAR BB| Open rates'!#REF!</f>
        <v>#REF!</v>
      </c>
    </row>
    <row r="5" spans="1:6" s="31" customFormat="1" x14ac:dyDescent="0.2">
      <c r="A5" s="107"/>
      <c r="B5" s="83"/>
      <c r="C5" s="112" t="e">
        <f>'BAR BB| Open rates'!#REF!</f>
        <v>#REF!</v>
      </c>
      <c r="D5" s="112" t="e">
        <f>'BAR BB| Open rates'!#REF!</f>
        <v>#REF!</v>
      </c>
      <c r="E5" s="112" t="e">
        <f>'BAR BB| Open rates'!#REF!</f>
        <v>#REF!</v>
      </c>
      <c r="F5" s="112" t="e">
        <f>'BAR BB| Open rates'!#REF!</f>
        <v>#REF!</v>
      </c>
    </row>
    <row r="6" spans="1:6" x14ac:dyDescent="0.2">
      <c r="A6" s="65" t="s">
        <v>63</v>
      </c>
      <c r="B6" s="92"/>
      <c r="C6" s="92"/>
      <c r="D6" s="92"/>
      <c r="E6" s="92"/>
      <c r="F6" s="92"/>
    </row>
    <row r="7" spans="1:6" x14ac:dyDescent="0.2">
      <c r="A7" s="52">
        <v>1</v>
      </c>
      <c r="B7" s="92" t="e">
        <f>'Осенние каникулы FIT20'!#REF!+25</f>
        <v>#REF!</v>
      </c>
      <c r="C7" s="92" t="e">
        <f>'Осенние каникулы FIT20'!#REF!+25</f>
        <v>#REF!</v>
      </c>
      <c r="D7" s="92" t="e">
        <f>'Осенние каникулы FIT20'!#REF!+25</f>
        <v>#REF!</v>
      </c>
      <c r="E7" s="92" t="e">
        <f>'Осенние каникулы FIT20'!#REF!+25</f>
        <v>#REF!</v>
      </c>
      <c r="F7" s="92" t="e">
        <f>'Осенние каникулы FIT20'!#REF!+25</f>
        <v>#REF!</v>
      </c>
    </row>
    <row r="8" spans="1:6" x14ac:dyDescent="0.2">
      <c r="A8" s="52">
        <v>2</v>
      </c>
      <c r="B8" s="92" t="e">
        <f>'Осенние каникулы FIT20'!#REF!+25</f>
        <v>#REF!</v>
      </c>
      <c r="C8" s="92" t="e">
        <f>'Осенние каникулы FIT20'!#REF!+25</f>
        <v>#REF!</v>
      </c>
      <c r="D8" s="92" t="e">
        <f>'Осенние каникулы FIT20'!#REF!+25</f>
        <v>#REF!</v>
      </c>
      <c r="E8" s="92" t="e">
        <f>'Осенние каникулы FIT20'!#REF!+25</f>
        <v>#REF!</v>
      </c>
      <c r="F8" s="92" t="e">
        <f>'Осенние каникулы FIT20'!#REF!+25</f>
        <v>#REF!</v>
      </c>
    </row>
    <row r="9" spans="1:6" x14ac:dyDescent="0.2">
      <c r="A9" s="66" t="s">
        <v>64</v>
      </c>
      <c r="B9" s="92"/>
      <c r="C9" s="92"/>
      <c r="D9" s="92"/>
      <c r="E9" s="92"/>
      <c r="F9" s="92"/>
    </row>
    <row r="10" spans="1:6" x14ac:dyDescent="0.2">
      <c r="A10" s="52">
        <v>1</v>
      </c>
      <c r="B10" s="92" t="e">
        <f>'Осенние каникулы FIT20'!#REF!+25</f>
        <v>#REF!</v>
      </c>
      <c r="C10" s="92" t="e">
        <f>'Осенние каникулы FIT20'!#REF!+25</f>
        <v>#REF!</v>
      </c>
      <c r="D10" s="92" t="e">
        <f>'Осенние каникулы FIT20'!#REF!+25</f>
        <v>#REF!</v>
      </c>
      <c r="E10" s="92" t="e">
        <f>'Осенние каникулы FIT20'!#REF!+25</f>
        <v>#REF!</v>
      </c>
      <c r="F10" s="92" t="e">
        <f>'Осенние каникулы FIT20'!#REF!+25</f>
        <v>#REF!</v>
      </c>
    </row>
    <row r="11" spans="1:6" x14ac:dyDescent="0.2">
      <c r="A11" s="52">
        <v>2</v>
      </c>
      <c r="B11" s="92" t="e">
        <f>'Осенние каникулы FIT20'!#REF!+25</f>
        <v>#REF!</v>
      </c>
      <c r="C11" s="92" t="e">
        <f>'Осенние каникулы FIT20'!#REF!+25</f>
        <v>#REF!</v>
      </c>
      <c r="D11" s="92" t="e">
        <f>'Осенние каникулы FIT20'!#REF!+25</f>
        <v>#REF!</v>
      </c>
      <c r="E11" s="92" t="e">
        <f>'Осенние каникулы FIT20'!#REF!+25</f>
        <v>#REF!</v>
      </c>
      <c r="F11" s="92" t="e">
        <f>'Осенние каникулы FIT20'!#REF!+25</f>
        <v>#REF!</v>
      </c>
    </row>
    <row r="12" spans="1:6" x14ac:dyDescent="0.2">
      <c r="A12" s="66" t="s">
        <v>65</v>
      </c>
      <c r="B12" s="92"/>
      <c r="C12" s="92"/>
      <c r="D12" s="92"/>
      <c r="E12" s="92"/>
      <c r="F12" s="92"/>
    </row>
    <row r="13" spans="1:6" x14ac:dyDescent="0.2">
      <c r="A13" s="52">
        <v>1</v>
      </c>
      <c r="B13" s="92" t="e">
        <f>'Осенние каникулы FIT20'!#REF!+25</f>
        <v>#REF!</v>
      </c>
      <c r="C13" s="92" t="e">
        <f>'Осенние каникулы FIT20'!#REF!+25</f>
        <v>#REF!</v>
      </c>
      <c r="D13" s="92" t="e">
        <f>'Осенние каникулы FIT20'!#REF!+25</f>
        <v>#REF!</v>
      </c>
      <c r="E13" s="92" t="e">
        <f>'Осенние каникулы FIT20'!#REF!+25</f>
        <v>#REF!</v>
      </c>
      <c r="F13" s="92" t="e">
        <f>'Осенние каникулы FIT20'!#REF!+25</f>
        <v>#REF!</v>
      </c>
    </row>
    <row r="14" spans="1:6" x14ac:dyDescent="0.2">
      <c r="A14" s="52">
        <v>2</v>
      </c>
      <c r="B14" s="92" t="e">
        <f>'Осенние каникулы FIT20'!#REF!+25</f>
        <v>#REF!</v>
      </c>
      <c r="C14" s="92" t="e">
        <f>'Осенние каникулы FIT20'!#REF!+25</f>
        <v>#REF!</v>
      </c>
      <c r="D14" s="92" t="e">
        <f>'Осенние каникулы FIT20'!#REF!+25</f>
        <v>#REF!</v>
      </c>
      <c r="E14" s="92" t="e">
        <f>'Осенние каникулы FIT20'!#REF!+25</f>
        <v>#REF!</v>
      </c>
      <c r="F14" s="92" t="e">
        <f>'Осенние каникулы FIT20'!#REF!+25</f>
        <v>#REF!</v>
      </c>
    </row>
    <row r="17" spans="1:5" ht="15" x14ac:dyDescent="0.25">
      <c r="A17" s="90" t="s">
        <v>98</v>
      </c>
      <c r="B17" s="90"/>
      <c r="C17" s="90"/>
      <c r="D17" s="90"/>
      <c r="E17" s="21"/>
    </row>
    <row r="18" spans="1:5" ht="15" x14ac:dyDescent="0.25">
      <c r="A18" s="20"/>
      <c r="B18" s="20"/>
      <c r="C18" s="20"/>
      <c r="D18" s="20"/>
    </row>
    <row r="19" spans="1:5" x14ac:dyDescent="0.2">
      <c r="A19" s="97" t="s">
        <v>83</v>
      </c>
    </row>
    <row r="20" spans="1:5" x14ac:dyDescent="0.2">
      <c r="A20" s="6" t="s">
        <v>99</v>
      </c>
    </row>
    <row r="21" spans="1:5" x14ac:dyDescent="0.2">
      <c r="A21" s="6" t="s">
        <v>100</v>
      </c>
    </row>
    <row r="23" spans="1:5" x14ac:dyDescent="0.2">
      <c r="A23" s="6"/>
    </row>
    <row r="24" spans="1:5" x14ac:dyDescent="0.2">
      <c r="A24" s="94" t="s">
        <v>74</v>
      </c>
    </row>
    <row r="25" spans="1:5" x14ac:dyDescent="0.2">
      <c r="A25" s="68" t="s">
        <v>75</v>
      </c>
    </row>
    <row r="26" spans="1:5" x14ac:dyDescent="0.2">
      <c r="A26" s="69" t="s">
        <v>76</v>
      </c>
    </row>
    <row r="27" spans="1:5" x14ac:dyDescent="0.2">
      <c r="A27" s="69" t="s">
        <v>89</v>
      </c>
    </row>
    <row r="28" spans="1:5" x14ac:dyDescent="0.2">
      <c r="A28" s="69" t="s">
        <v>78</v>
      </c>
    </row>
    <row r="29" spans="1:5" x14ac:dyDescent="0.2">
      <c r="A29" s="69" t="s">
        <v>79</v>
      </c>
    </row>
    <row r="30" spans="1:5" x14ac:dyDescent="0.2">
      <c r="A30" s="69" t="s">
        <v>90</v>
      </c>
    </row>
    <row r="31" spans="1:5" x14ac:dyDescent="0.2">
      <c r="A31" s="69" t="s">
        <v>105</v>
      </c>
    </row>
    <row r="32" spans="1:5" s="31" customFormat="1" x14ac:dyDescent="0.2">
      <c r="A32" s="69" t="s">
        <v>143</v>
      </c>
      <c r="B32" s="32"/>
      <c r="C32" s="32"/>
      <c r="D32" s="32"/>
    </row>
    <row r="33" spans="1:4" x14ac:dyDescent="0.2">
      <c r="A33" s="119" t="s">
        <v>121</v>
      </c>
      <c r="B33" s="21"/>
      <c r="C33" s="84"/>
      <c r="D33" s="84"/>
    </row>
    <row r="34" spans="1:4" ht="60" x14ac:dyDescent="0.2">
      <c r="A34" s="75" t="s">
        <v>101</v>
      </c>
    </row>
    <row r="35" spans="1:4" x14ac:dyDescent="0.2">
      <c r="A35" s="6"/>
    </row>
    <row r="36" spans="1:4" ht="24" x14ac:dyDescent="0.2">
      <c r="A36" s="98" t="s">
        <v>95</v>
      </c>
    </row>
    <row r="37" spans="1:4" x14ac:dyDescent="0.2">
      <c r="A37" s="76" t="s">
        <v>103</v>
      </c>
    </row>
    <row r="38" spans="1:4" x14ac:dyDescent="0.2">
      <c r="A38" s="77"/>
    </row>
    <row r="39" spans="1:4" x14ac:dyDescent="0.2">
      <c r="A39" s="98" t="s">
        <v>81</v>
      </c>
    </row>
    <row r="40" spans="1:4" ht="24" x14ac:dyDescent="0.2">
      <c r="A40" s="76" t="s">
        <v>102</v>
      </c>
    </row>
    <row r="41" spans="1:4" ht="25.5" x14ac:dyDescent="0.2">
      <c r="A41" s="78" t="s">
        <v>104</v>
      </c>
    </row>
    <row r="43" spans="1:4" ht="25.5" x14ac:dyDescent="0.2">
      <c r="A43" s="100" t="s">
        <v>115</v>
      </c>
    </row>
    <row r="44" spans="1:4" x14ac:dyDescent="0.2">
      <c r="A44" s="91" t="s">
        <v>106</v>
      </c>
    </row>
    <row r="45" spans="1:4" x14ac:dyDescent="0.2">
      <c r="A45" s="91" t="s">
        <v>107</v>
      </c>
    </row>
    <row r="46" spans="1:4" x14ac:dyDescent="0.2">
      <c r="A46" s="91" t="s">
        <v>108</v>
      </c>
    </row>
    <row r="47" spans="1:4" x14ac:dyDescent="0.2">
      <c r="A47" s="91" t="s">
        <v>109</v>
      </c>
    </row>
    <row r="48" spans="1:4" x14ac:dyDescent="0.2">
      <c r="A48" s="91" t="s">
        <v>110</v>
      </c>
    </row>
    <row r="49" spans="1:1" x14ac:dyDescent="0.2">
      <c r="A49" s="91" t="s">
        <v>111</v>
      </c>
    </row>
    <row r="50" spans="1:1" x14ac:dyDescent="0.2">
      <c r="A50" s="91" t="s">
        <v>112</v>
      </c>
    </row>
    <row r="51" spans="1:1" x14ac:dyDescent="0.2">
      <c r="A51" s="91" t="s">
        <v>113</v>
      </c>
    </row>
    <row r="52" spans="1:1" ht="25.5" x14ac:dyDescent="0.2">
      <c r="A52" s="91" t="s">
        <v>114</v>
      </c>
    </row>
    <row r="53" spans="1:1" x14ac:dyDescent="0.2">
      <c r="A53" s="91" t="s">
        <v>116</v>
      </c>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I48"/>
  <sheetViews>
    <sheetView workbookViewId="0">
      <selection activeCell="F1" sqref="F1:F1048576"/>
    </sheetView>
  </sheetViews>
  <sheetFormatPr defaultColWidth="9.140625" defaultRowHeight="12.75" x14ac:dyDescent="0.2"/>
  <cols>
    <col min="1" max="1" width="28" style="31" customWidth="1"/>
    <col min="2" max="2" width="12.28515625" style="31" hidden="1" customWidth="1"/>
    <col min="3" max="3" width="13.28515625" style="31" hidden="1" customWidth="1"/>
    <col min="4" max="4" width="10.7109375" style="31" hidden="1" customWidth="1"/>
    <col min="5" max="5" width="11.140625" style="31" hidden="1" customWidth="1"/>
    <col min="6" max="6" width="12.5703125" style="31" hidden="1" customWidth="1"/>
    <col min="7" max="7" width="10.28515625" style="31" customWidth="1"/>
    <col min="8" max="8" width="11.5703125" style="31" customWidth="1"/>
    <col min="9" max="9" width="10.7109375" style="31" customWidth="1"/>
    <col min="10" max="16384" width="9.140625" style="31"/>
  </cols>
  <sheetData>
    <row r="1" spans="1:10" x14ac:dyDescent="0.2">
      <c r="A1" s="63" t="s">
        <v>61</v>
      </c>
      <c r="B1" s="35"/>
      <c r="C1" s="35"/>
      <c r="D1" s="35"/>
      <c r="E1" s="35"/>
      <c r="F1" s="35"/>
      <c r="G1" s="35"/>
      <c r="H1" s="35"/>
      <c r="I1" s="35"/>
      <c r="J1" s="32"/>
    </row>
    <row r="2" spans="1:10" x14ac:dyDescent="0.2">
      <c r="A2" s="121"/>
      <c r="B2" s="105"/>
      <c r="C2" s="105"/>
      <c r="D2" s="105"/>
      <c r="E2" s="105"/>
      <c r="F2" s="105"/>
      <c r="G2" s="105"/>
      <c r="H2" s="105"/>
      <c r="I2" s="105"/>
      <c r="J2" s="33"/>
    </row>
    <row r="3" spans="1:10" x14ac:dyDescent="0.2">
      <c r="A3" s="11" t="s">
        <v>137</v>
      </c>
      <c r="B3" s="105"/>
      <c r="C3" s="105"/>
      <c r="D3" s="105"/>
      <c r="E3" s="105"/>
      <c r="F3" s="105"/>
      <c r="G3" s="105"/>
      <c r="H3" s="105"/>
      <c r="I3" s="105"/>
      <c r="J3" s="33"/>
    </row>
    <row r="4" spans="1:10" ht="14.25" customHeight="1" x14ac:dyDescent="0.2">
      <c r="A4" s="64"/>
      <c r="B4" s="130">
        <f>'Горный Детокс'!B3</f>
        <v>44287</v>
      </c>
      <c r="C4" s="129" t="e">
        <f>'BAR BB| Open rates'!#REF!</f>
        <v>#REF!</v>
      </c>
      <c r="D4" s="129" t="e">
        <f>'BAR BB| Open rates'!#REF!</f>
        <v>#REF!</v>
      </c>
      <c r="E4" s="129" t="e">
        <f>'BAR BB| Open rates'!#REF!</f>
        <v>#REF!</v>
      </c>
      <c r="F4" s="129" t="e">
        <f>'BAR BB| Open rates'!#REF!</f>
        <v>#REF!</v>
      </c>
      <c r="G4" s="129" t="e">
        <f>'BAR BB| Open rates'!#REF!</f>
        <v>#REF!</v>
      </c>
      <c r="H4" s="129" t="e">
        <f>'BAR BB| Open rates'!#REF!</f>
        <v>#REF!</v>
      </c>
      <c r="I4" s="129" t="e">
        <f>'BAR BB| Open rates'!#REF!</f>
        <v>#REF!</v>
      </c>
      <c r="J4" s="33"/>
    </row>
    <row r="5" spans="1:10" x14ac:dyDescent="0.2">
      <c r="A5" s="107"/>
      <c r="B5" s="130">
        <f>'Горный Детокс'!B4</f>
        <v>44289</v>
      </c>
      <c r="C5" s="129" t="e">
        <f>'BAR BB| Open rates'!#REF!</f>
        <v>#REF!</v>
      </c>
      <c r="D5" s="129" t="e">
        <f>'BAR BB| Open rates'!#REF!</f>
        <v>#REF!</v>
      </c>
      <c r="E5" s="129" t="e">
        <f>'BAR BB| Open rates'!#REF!</f>
        <v>#REF!</v>
      </c>
      <c r="F5" s="129" t="e">
        <f>'BAR BB| Open rates'!#REF!</f>
        <v>#REF!</v>
      </c>
      <c r="G5" s="129" t="e">
        <f>'BAR BB| Open rates'!#REF!</f>
        <v>#REF!</v>
      </c>
      <c r="H5" s="129" t="e">
        <f>'BAR BB| Open rates'!#REF!</f>
        <v>#REF!</v>
      </c>
      <c r="I5" s="129" t="e">
        <f>'BAR BB| Open rates'!#REF!</f>
        <v>#REF!</v>
      </c>
      <c r="J5" s="33"/>
    </row>
    <row r="6" spans="1:10" x14ac:dyDescent="0.2">
      <c r="A6" s="65" t="s">
        <v>63</v>
      </c>
      <c r="B6" s="129"/>
      <c r="C6" s="129"/>
      <c r="D6" s="129"/>
      <c r="E6" s="129"/>
      <c r="F6" s="129"/>
      <c r="G6" s="129"/>
      <c r="H6" s="129"/>
      <c r="I6" s="129"/>
      <c r="J6" s="33"/>
    </row>
    <row r="7" spans="1:10" x14ac:dyDescent="0.2">
      <c r="A7" s="52">
        <v>1</v>
      </c>
      <c r="B7" s="120" t="e">
        <f>'Горный Детокс'!B20+25</f>
        <v>#REF!</v>
      </c>
      <c r="C7" s="120" t="e">
        <f>'Горный Детокс'!C20+25</f>
        <v>#REF!</v>
      </c>
      <c r="D7" s="120" t="e">
        <f>'Горный Детокс'!D20+25</f>
        <v>#REF!</v>
      </c>
      <c r="E7" s="120" t="e">
        <f>'Горный Детокс'!E20+25</f>
        <v>#REF!</v>
      </c>
      <c r="F7" s="120" t="e">
        <f>'Горный Детокс'!F20+25</f>
        <v>#REF!</v>
      </c>
      <c r="G7" s="120" t="e">
        <f>'Горный Детокс'!G20+25</f>
        <v>#REF!</v>
      </c>
      <c r="H7" s="120" t="e">
        <f>'Горный Детокс'!H20+25</f>
        <v>#REF!</v>
      </c>
      <c r="I7" s="120" t="e">
        <f>'Горный Детокс'!I20+25</f>
        <v>#REF!</v>
      </c>
      <c r="J7" s="33"/>
    </row>
    <row r="8" spans="1:10" x14ac:dyDescent="0.2">
      <c r="A8" s="52">
        <v>2</v>
      </c>
      <c r="B8" s="60" t="e">
        <f>'Горный Детокс'!B21+25</f>
        <v>#REF!</v>
      </c>
      <c r="C8" s="60" t="e">
        <f>'Горный Детокс'!C21+25</f>
        <v>#REF!</v>
      </c>
      <c r="D8" s="60" t="e">
        <f>'Горный Детокс'!D21+25</f>
        <v>#REF!</v>
      </c>
      <c r="E8" s="60" t="e">
        <f>'Горный Детокс'!E21+25</f>
        <v>#REF!</v>
      </c>
      <c r="F8" s="60" t="e">
        <f>'Горный Детокс'!F21+25</f>
        <v>#REF!</v>
      </c>
      <c r="G8" s="60" t="e">
        <f>'Горный Детокс'!G21+25</f>
        <v>#REF!</v>
      </c>
      <c r="H8" s="60" t="e">
        <f>'Горный Детокс'!H21+25</f>
        <v>#REF!</v>
      </c>
      <c r="I8" s="60" t="e">
        <f>'Горный Детокс'!I21+25</f>
        <v>#REF!</v>
      </c>
      <c r="J8" s="33"/>
    </row>
    <row r="9" spans="1:10" x14ac:dyDescent="0.2">
      <c r="A9" s="89"/>
      <c r="B9" s="105"/>
      <c r="C9" s="105"/>
      <c r="D9" s="105"/>
      <c r="E9" s="105"/>
      <c r="F9" s="105"/>
      <c r="G9" s="105"/>
      <c r="H9" s="105"/>
      <c r="I9" s="105"/>
      <c r="J9" s="33"/>
    </row>
    <row r="10" spans="1:10" ht="15" x14ac:dyDescent="0.25">
      <c r="A10" s="90" t="s">
        <v>134</v>
      </c>
      <c r="B10" s="90"/>
      <c r="C10" s="90"/>
      <c r="D10" s="90"/>
      <c r="E10" s="21"/>
      <c r="F10" s="21"/>
      <c r="G10" s="21"/>
      <c r="H10" s="21"/>
      <c r="I10" s="106"/>
      <c r="J10" s="33"/>
    </row>
    <row r="11" spans="1:10" x14ac:dyDescent="0.2">
      <c r="A11" s="89"/>
      <c r="B11" s="105"/>
      <c r="C11" s="105"/>
      <c r="D11" s="105"/>
      <c r="E11" s="105"/>
      <c r="F11" s="105"/>
      <c r="G11" s="105"/>
      <c r="H11" s="105"/>
      <c r="I11" s="105"/>
      <c r="J11" s="33"/>
    </row>
    <row r="12" spans="1:10" hidden="1" x14ac:dyDescent="0.2">
      <c r="A12" s="33"/>
      <c r="B12" s="80" t="e">
        <f>#REF!</f>
        <v>#REF!</v>
      </c>
      <c r="C12" s="80" t="e">
        <f>#REF!</f>
        <v>#REF!</v>
      </c>
      <c r="D12" s="80" t="e">
        <f>#REF!</f>
        <v>#REF!</v>
      </c>
      <c r="E12" s="80" t="e">
        <f>#REF!</f>
        <v>#REF!</v>
      </c>
      <c r="F12" s="80" t="e">
        <f>#REF!</f>
        <v>#REF!</v>
      </c>
      <c r="G12" s="80" t="e">
        <f>#REF!</f>
        <v>#REF!</v>
      </c>
      <c r="H12" s="80" t="e">
        <f>#REF!</f>
        <v>#REF!</v>
      </c>
      <c r="I12" s="80" t="e">
        <f>#REF!</f>
        <v>#REF!</v>
      </c>
      <c r="J12" s="33"/>
    </row>
    <row r="13" spans="1:10" hidden="1" x14ac:dyDescent="0.2">
      <c r="A13" s="65" t="e">
        <f>#REF!</f>
        <v>#REF!</v>
      </c>
      <c r="B13" s="38" t="e">
        <f>#REF!</f>
        <v>#REF!</v>
      </c>
      <c r="C13" s="38" t="e">
        <f>#REF!</f>
        <v>#REF!</v>
      </c>
      <c r="D13" s="38" t="e">
        <f>#REF!</f>
        <v>#REF!</v>
      </c>
      <c r="E13" s="38" t="e">
        <f>#REF!</f>
        <v>#REF!</v>
      </c>
      <c r="F13" s="38" t="e">
        <f>#REF!</f>
        <v>#REF!</v>
      </c>
      <c r="G13" s="38" t="e">
        <f>#REF!</f>
        <v>#REF!</v>
      </c>
      <c r="H13" s="38" t="e">
        <f>#REF!</f>
        <v>#REF!</v>
      </c>
      <c r="I13" s="38" t="e">
        <f>#REF!</f>
        <v>#REF!</v>
      </c>
      <c r="J13" s="32"/>
    </row>
    <row r="14" spans="1:10" hidden="1" x14ac:dyDescent="0.2">
      <c r="A14" s="52" t="e">
        <f>#REF!</f>
        <v>#REF!</v>
      </c>
      <c r="B14" s="38" t="e">
        <f>#REF!+2500</f>
        <v>#REF!</v>
      </c>
      <c r="C14" s="38" t="e">
        <f>#REF!+2500</f>
        <v>#REF!</v>
      </c>
      <c r="D14" s="38" t="e">
        <f>#REF!+2500</f>
        <v>#REF!</v>
      </c>
      <c r="E14" s="38" t="e">
        <f>#REF!+2500</f>
        <v>#REF!</v>
      </c>
      <c r="F14" s="38" t="e">
        <f>#REF!+2500</f>
        <v>#REF!</v>
      </c>
      <c r="G14" s="38" t="e">
        <f>#REF!+2500</f>
        <v>#REF!</v>
      </c>
      <c r="H14" s="38" t="e">
        <f>#REF!+2500</f>
        <v>#REF!</v>
      </c>
      <c r="I14" s="38" t="e">
        <f>#REF!+2500</f>
        <v>#REF!</v>
      </c>
      <c r="J14" s="33"/>
    </row>
    <row r="15" spans="1:10" hidden="1" x14ac:dyDescent="0.2">
      <c r="A15" s="52" t="e">
        <f>#REF!</f>
        <v>#REF!</v>
      </c>
      <c r="B15" s="38" t="e">
        <f>#REF!+5000</f>
        <v>#REF!</v>
      </c>
      <c r="C15" s="38" t="e">
        <f>#REF!+5000</f>
        <v>#REF!</v>
      </c>
      <c r="D15" s="38" t="e">
        <f>#REF!+5000</f>
        <v>#REF!</v>
      </c>
      <c r="E15" s="38" t="e">
        <f>#REF!+5000</f>
        <v>#REF!</v>
      </c>
      <c r="F15" s="38" t="e">
        <f>#REF!+5000</f>
        <v>#REF!</v>
      </c>
      <c r="G15" s="38" t="e">
        <f>#REF!+5000</f>
        <v>#REF!</v>
      </c>
      <c r="H15" s="38" t="e">
        <f>#REF!+5000</f>
        <v>#REF!</v>
      </c>
      <c r="I15" s="38" t="e">
        <f>#REF!+5000</f>
        <v>#REF!</v>
      </c>
      <c r="J15" s="33"/>
    </row>
    <row r="16" spans="1:10" hidden="1" x14ac:dyDescent="0.2"/>
    <row r="17" spans="1:35" ht="139.5" customHeight="1" x14ac:dyDescent="0.2">
      <c r="A17" s="352" t="s">
        <v>133</v>
      </c>
      <c r="B17" s="352"/>
      <c r="C17" s="352"/>
      <c r="D17" s="128" t="s">
        <v>135</v>
      </c>
      <c r="E17" s="128"/>
      <c r="F17" s="128"/>
      <c r="G17" s="128"/>
      <c r="H17" s="128"/>
      <c r="I17" s="128"/>
      <c r="J17" s="128"/>
      <c r="K17" s="128"/>
      <c r="L17" s="128"/>
      <c r="M17" s="128"/>
    </row>
    <row r="18" spans="1:35" x14ac:dyDescent="0.2">
      <c r="A18" s="127"/>
      <c r="B18" s="127"/>
      <c r="C18" s="127"/>
      <c r="D18" s="127"/>
    </row>
    <row r="19" spans="1:35" ht="12.75" customHeight="1" x14ac:dyDescent="0.2">
      <c r="A19" s="127"/>
      <c r="B19" s="127"/>
      <c r="C19" s="127"/>
      <c r="D19" s="353"/>
      <c r="E19" s="353"/>
      <c r="F19" s="353"/>
      <c r="G19" s="353"/>
      <c r="H19" s="353"/>
      <c r="I19" s="353"/>
      <c r="J19" s="353"/>
      <c r="K19" s="353"/>
      <c r="L19" s="353"/>
    </row>
    <row r="20" spans="1:35" ht="12.75" customHeight="1" x14ac:dyDescent="0.2">
      <c r="A20" s="94" t="s">
        <v>74</v>
      </c>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x14ac:dyDescent="0.2">
      <c r="A21" s="68" t="s">
        <v>75</v>
      </c>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x14ac:dyDescent="0.2">
      <c r="A22" s="69" t="s">
        <v>76</v>
      </c>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x14ac:dyDescent="0.2">
      <c r="A23" s="69" t="s">
        <v>77</v>
      </c>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x14ac:dyDescent="0.2">
      <c r="A24" s="69" t="s">
        <v>78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ht="21" customHeight="1" x14ac:dyDescent="0.2">
      <c r="A25" s="69" t="s">
        <v>79</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x14ac:dyDescent="0.2">
      <c r="A26" s="69" t="s">
        <v>80</v>
      </c>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x14ac:dyDescent="0.2">
      <c r="A27" s="69"/>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x14ac:dyDescent="0.2">
      <c r="A28" s="97" t="s">
        <v>83</v>
      </c>
      <c r="C28" s="124"/>
      <c r="D28" s="124"/>
    </row>
    <row r="29" spans="1:35" x14ac:dyDescent="0.2">
      <c r="A29" s="123" t="s">
        <v>130</v>
      </c>
      <c r="B29" s="97"/>
    </row>
    <row r="30" spans="1:35" x14ac:dyDescent="0.2">
      <c r="A30" s="139" t="s">
        <v>139</v>
      </c>
      <c r="B30" s="140"/>
      <c r="C30" s="140"/>
      <c r="D30" s="140"/>
    </row>
    <row r="31" spans="1:35" x14ac:dyDescent="0.2">
      <c r="A31" s="139" t="s">
        <v>140</v>
      </c>
      <c r="B31" s="140"/>
      <c r="C31" s="140"/>
      <c r="D31" s="141"/>
      <c r="E31" s="142"/>
    </row>
    <row r="32" spans="1:35" ht="31.5" customHeight="1" x14ac:dyDescent="0.2">
      <c r="A32" s="96" t="s">
        <v>81</v>
      </c>
      <c r="B32" s="96"/>
      <c r="C32" s="96"/>
      <c r="D32" s="122"/>
    </row>
    <row r="33" spans="1:4" ht="31.5" customHeight="1" x14ac:dyDescent="0.2">
      <c r="A33" s="354" t="s">
        <v>131</v>
      </c>
      <c r="B33" s="354"/>
      <c r="C33" s="354"/>
      <c r="D33" s="122"/>
    </row>
    <row r="34" spans="1:4" x14ac:dyDescent="0.2">
      <c r="A34" s="354"/>
      <c r="B34" s="354"/>
      <c r="C34" s="354"/>
      <c r="D34" s="122"/>
    </row>
    <row r="35" spans="1:4" ht="31.5" customHeight="1" x14ac:dyDescent="0.2">
      <c r="A35" s="355" t="s">
        <v>132</v>
      </c>
      <c r="B35" s="355"/>
      <c r="C35" s="355"/>
      <c r="D35" s="122"/>
    </row>
    <row r="36" spans="1:4" ht="21" customHeight="1" x14ac:dyDescent="0.2">
      <c r="A36" s="355"/>
      <c r="B36" s="355"/>
      <c r="C36" s="355"/>
      <c r="D36" s="122"/>
    </row>
    <row r="37" spans="1:4" ht="31.5" customHeight="1" x14ac:dyDescent="0.2">
      <c r="A37" s="355"/>
      <c r="B37" s="355"/>
      <c r="C37" s="355"/>
    </row>
    <row r="38" spans="1:4" ht="31.5" customHeight="1" x14ac:dyDescent="0.2">
      <c r="A38" s="355"/>
      <c r="B38" s="355"/>
      <c r="C38" s="355"/>
    </row>
    <row r="39" spans="1:4" ht="31.5" customHeight="1" x14ac:dyDescent="0.2">
      <c r="A39" s="355"/>
      <c r="B39" s="355"/>
      <c r="C39" s="355"/>
    </row>
    <row r="40" spans="1:4" ht="31.5" customHeight="1" x14ac:dyDescent="0.2">
      <c r="A40" s="355"/>
      <c r="B40" s="355"/>
      <c r="C40" s="355"/>
    </row>
    <row r="41" spans="1:4" ht="31.5" customHeight="1" x14ac:dyDescent="0.2">
      <c r="A41" s="355"/>
      <c r="B41" s="355"/>
      <c r="C41" s="355"/>
    </row>
    <row r="42" spans="1:4" ht="21" customHeight="1" x14ac:dyDescent="0.2">
      <c r="A42" s="126"/>
      <c r="B42" s="126"/>
      <c r="C42" s="126"/>
    </row>
    <row r="43" spans="1:4" x14ac:dyDescent="0.2">
      <c r="A43" s="126"/>
      <c r="B43" s="126"/>
      <c r="C43" s="126"/>
    </row>
    <row r="44" spans="1:4" ht="52.5" customHeight="1" x14ac:dyDescent="0.2">
      <c r="A44" s="126"/>
      <c r="B44" s="126"/>
      <c r="C44" s="126"/>
    </row>
    <row r="45" spans="1:4" x14ac:dyDescent="0.2">
      <c r="A45" s="125"/>
      <c r="B45" s="125"/>
      <c r="C45" s="125"/>
    </row>
    <row r="46" spans="1:4" ht="52.5" customHeight="1" x14ac:dyDescent="0.2">
      <c r="A46" s="125"/>
      <c r="B46" s="125"/>
      <c r="C46" s="125"/>
    </row>
    <row r="47" spans="1:4" x14ac:dyDescent="0.2">
      <c r="A47" s="125"/>
      <c r="B47" s="125"/>
      <c r="C47" s="125"/>
    </row>
    <row r="48" spans="1:4" ht="42" customHeight="1" x14ac:dyDescent="0.2">
      <c r="A48" s="125"/>
      <c r="B48" s="125"/>
      <c r="C48" s="125"/>
    </row>
  </sheetData>
  <mergeCells count="4">
    <mergeCell ref="A17:C17"/>
    <mergeCell ref="D19:L19"/>
    <mergeCell ref="A33:C34"/>
    <mergeCell ref="A35:C41"/>
  </mergeCells>
  <pageMargins left="0.7" right="0.7" top="0.75" bottom="0.75" header="0.3" footer="0.3"/>
  <pageSetup paperSize="9" orientation="portrait" horizontalDpi="4294967295" verticalDpi="4294967295"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I60"/>
  <sheetViews>
    <sheetView workbookViewId="0">
      <selection activeCell="H14" sqref="H14"/>
    </sheetView>
  </sheetViews>
  <sheetFormatPr defaultRowHeight="12.75" x14ac:dyDescent="0.2"/>
  <cols>
    <col min="1" max="1" width="28" customWidth="1"/>
    <col min="2" max="2" width="12.28515625" hidden="1" customWidth="1"/>
    <col min="3" max="3" width="13.28515625" hidden="1" customWidth="1"/>
    <col min="4" max="4" width="10.7109375" hidden="1" customWidth="1"/>
    <col min="5" max="5" width="11.140625" hidden="1" customWidth="1"/>
    <col min="6" max="6" width="12.5703125" hidden="1" customWidth="1"/>
    <col min="7" max="7" width="10.28515625" customWidth="1"/>
    <col min="8" max="8" width="11.5703125" customWidth="1"/>
    <col min="9" max="9" width="10.7109375" customWidth="1"/>
    <col min="10" max="10" width="10.85546875" customWidth="1"/>
  </cols>
  <sheetData>
    <row r="1" spans="1:10" x14ac:dyDescent="0.2">
      <c r="A1" s="63" t="s">
        <v>61</v>
      </c>
      <c r="B1" s="35"/>
      <c r="C1" s="35"/>
      <c r="D1" s="35"/>
      <c r="E1" s="35"/>
      <c r="F1" s="35"/>
      <c r="G1" s="35"/>
      <c r="H1" s="35"/>
      <c r="I1" s="35"/>
      <c r="J1" s="32"/>
    </row>
    <row r="2" spans="1:10" x14ac:dyDescent="0.2">
      <c r="A2" s="11" t="s">
        <v>16</v>
      </c>
      <c r="B2" s="39"/>
      <c r="C2" s="39"/>
      <c r="D2" s="39"/>
      <c r="E2" s="39"/>
      <c r="F2" s="39"/>
      <c r="G2" s="39"/>
      <c r="H2" s="39"/>
      <c r="I2" s="39"/>
      <c r="J2" s="32"/>
    </row>
    <row r="3" spans="1:10" x14ac:dyDescent="0.2">
      <c r="A3" s="64" t="s">
        <v>62</v>
      </c>
      <c r="B3" s="129">
        <v>44287</v>
      </c>
      <c r="C3" s="129" t="e">
        <f>'BAR BB| Open rates'!#REF!</f>
        <v>#REF!</v>
      </c>
      <c r="D3" s="129" t="e">
        <f>'BAR BB| Open rates'!#REF!</f>
        <v>#REF!</v>
      </c>
      <c r="E3" s="129" t="e">
        <f>'BAR BB| Open rates'!#REF!</f>
        <v>#REF!</v>
      </c>
      <c r="F3" s="129" t="e">
        <f>'BAR BB| Open rates'!#REF!</f>
        <v>#REF!</v>
      </c>
      <c r="G3" s="129" t="e">
        <f>'BAR BB| Open rates'!#REF!</f>
        <v>#REF!</v>
      </c>
      <c r="H3" s="129" t="e">
        <f>'BAR BB| Open rates'!#REF!</f>
        <v>#REF!</v>
      </c>
      <c r="I3" s="129" t="e">
        <f>'BAR BB| Open rates'!#REF!</f>
        <v>#REF!</v>
      </c>
      <c r="J3" s="129" t="e">
        <f>'BAR BB| Open rates'!#REF!</f>
        <v>#REF!</v>
      </c>
    </row>
    <row r="4" spans="1:10" s="31" customFormat="1" x14ac:dyDescent="0.2">
      <c r="A4" s="107"/>
      <c r="B4" s="129">
        <v>44289</v>
      </c>
      <c r="C4" s="129" t="e">
        <f>'BAR BB| Open rates'!#REF!</f>
        <v>#REF!</v>
      </c>
      <c r="D4" s="129" t="e">
        <f>'BAR BB| Open rates'!#REF!</f>
        <v>#REF!</v>
      </c>
      <c r="E4" s="129" t="e">
        <f>'BAR BB| Open rates'!#REF!</f>
        <v>#REF!</v>
      </c>
      <c r="F4" s="129" t="e">
        <f>'BAR BB| Open rates'!#REF!</f>
        <v>#REF!</v>
      </c>
      <c r="G4" s="129" t="e">
        <f>'BAR BB| Open rates'!#REF!</f>
        <v>#REF!</v>
      </c>
      <c r="H4" s="129" t="e">
        <f>'BAR BB| Open rates'!#REF!</f>
        <v>#REF!</v>
      </c>
      <c r="I4" s="129" t="e">
        <f>'BAR BB| Open rates'!#REF!</f>
        <v>#REF!</v>
      </c>
      <c r="J4" s="129" t="e">
        <f>'BAR BB| Open rates'!#REF!</f>
        <v>#REF!</v>
      </c>
    </row>
    <row r="5" spans="1:10" x14ac:dyDescent="0.2">
      <c r="A5" s="65" t="s">
        <v>63</v>
      </c>
      <c r="B5" s="38"/>
      <c r="C5" s="38"/>
      <c r="D5" s="38"/>
      <c r="E5" s="38"/>
      <c r="F5" s="38"/>
      <c r="G5" s="38"/>
      <c r="H5" s="38"/>
      <c r="I5" s="38"/>
      <c r="J5" s="38"/>
    </row>
    <row r="6" spans="1:10" x14ac:dyDescent="0.2">
      <c r="A6" s="52">
        <v>1</v>
      </c>
      <c r="B6" s="51" t="e">
        <f>'BAR BB| Open rates'!#REF!</f>
        <v>#REF!</v>
      </c>
      <c r="C6" s="51" t="e">
        <f>'BAR BB| Open rates'!#REF!</f>
        <v>#REF!</v>
      </c>
      <c r="D6" s="51" t="e">
        <f>'BAR BB| Open rates'!#REF!</f>
        <v>#REF!</v>
      </c>
      <c r="E6" s="51" t="e">
        <f>'BAR BB| Open rates'!#REF!</f>
        <v>#REF!</v>
      </c>
      <c r="F6" s="51" t="e">
        <f>'BAR BB| Open rates'!#REF!</f>
        <v>#REF!</v>
      </c>
      <c r="G6" s="51" t="e">
        <f>'BAR BB| Open rates'!#REF!</f>
        <v>#REF!</v>
      </c>
      <c r="H6" s="51" t="e">
        <f>'BAR BB| Open rates'!#REF!</f>
        <v>#REF!</v>
      </c>
      <c r="I6" s="51" t="e">
        <f>'BAR BB| Open rates'!#REF!</f>
        <v>#REF!</v>
      </c>
      <c r="J6" s="51" t="e">
        <f>'BAR BB| Open rates'!#REF!</f>
        <v>#REF!</v>
      </c>
    </row>
    <row r="7" spans="1:10" x14ac:dyDescent="0.2">
      <c r="A7" s="52">
        <v>2</v>
      </c>
      <c r="B7" s="51" t="e">
        <f>B6+1200</f>
        <v>#REF!</v>
      </c>
      <c r="C7" s="51" t="e">
        <f>C6+1200</f>
        <v>#REF!</v>
      </c>
      <c r="D7" s="51" t="e">
        <f>'BAR BB| Open rates'!#REF!</f>
        <v>#REF!</v>
      </c>
      <c r="E7" s="51" t="e">
        <f>'BAR BB| Open rates'!#REF!</f>
        <v>#REF!</v>
      </c>
      <c r="F7" s="51" t="e">
        <f>'BAR BB| Open rates'!#REF!</f>
        <v>#REF!</v>
      </c>
      <c r="G7" s="51" t="e">
        <f>'BAR BB| Open rates'!#REF!</f>
        <v>#REF!</v>
      </c>
      <c r="H7" s="51" t="e">
        <f>'BAR BB| Open rates'!#REF!</f>
        <v>#REF!</v>
      </c>
      <c r="I7" s="51" t="e">
        <f>'BAR BB| Open rates'!#REF!</f>
        <v>#REF!</v>
      </c>
      <c r="J7" s="51" t="e">
        <f>'BAR BB| Open rates'!#REF!</f>
        <v>#REF!</v>
      </c>
    </row>
    <row r="8" spans="1:10" x14ac:dyDescent="0.2">
      <c r="A8" s="32"/>
      <c r="B8" s="32"/>
      <c r="C8" s="32"/>
      <c r="D8" s="32"/>
      <c r="E8" s="32"/>
      <c r="F8" s="32"/>
      <c r="G8" s="32"/>
      <c r="H8" s="32"/>
      <c r="I8" s="32"/>
      <c r="J8" s="32"/>
    </row>
    <row r="9" spans="1:10" x14ac:dyDescent="0.2">
      <c r="A9" s="31"/>
      <c r="B9" s="31"/>
      <c r="C9" s="31"/>
      <c r="D9" s="31"/>
      <c r="E9" s="31"/>
      <c r="F9" s="31"/>
      <c r="G9" s="31"/>
      <c r="H9" s="31"/>
      <c r="I9" s="31"/>
      <c r="J9" s="31"/>
    </row>
    <row r="10" spans="1:10" x14ac:dyDescent="0.2">
      <c r="A10" s="144" t="s">
        <v>129</v>
      </c>
      <c r="B10" s="129">
        <f t="shared" ref="B10:J10" si="0">B3</f>
        <v>44287</v>
      </c>
      <c r="C10" s="129" t="e">
        <f t="shared" si="0"/>
        <v>#REF!</v>
      </c>
      <c r="D10" s="129" t="e">
        <f t="shared" si="0"/>
        <v>#REF!</v>
      </c>
      <c r="E10" s="129" t="e">
        <f t="shared" si="0"/>
        <v>#REF!</v>
      </c>
      <c r="F10" s="129" t="e">
        <f t="shared" si="0"/>
        <v>#REF!</v>
      </c>
      <c r="G10" s="129" t="e">
        <f t="shared" si="0"/>
        <v>#REF!</v>
      </c>
      <c r="H10" s="129" t="e">
        <f t="shared" si="0"/>
        <v>#REF!</v>
      </c>
      <c r="I10" s="129" t="e">
        <f t="shared" si="0"/>
        <v>#REF!</v>
      </c>
      <c r="J10" s="129" t="e">
        <f t="shared" si="0"/>
        <v>#REF!</v>
      </c>
    </row>
    <row r="11" spans="1:10" s="31" customFormat="1" x14ac:dyDescent="0.2">
      <c r="A11" s="107"/>
      <c r="B11" s="129">
        <f t="shared" ref="B11:J11" si="1">B4</f>
        <v>44289</v>
      </c>
      <c r="C11" s="129" t="e">
        <f t="shared" si="1"/>
        <v>#REF!</v>
      </c>
      <c r="D11" s="129" t="e">
        <f t="shared" si="1"/>
        <v>#REF!</v>
      </c>
      <c r="E11" s="129" t="e">
        <f t="shared" si="1"/>
        <v>#REF!</v>
      </c>
      <c r="F11" s="129" t="e">
        <f t="shared" si="1"/>
        <v>#REF!</v>
      </c>
      <c r="G11" s="129" t="e">
        <f t="shared" si="1"/>
        <v>#REF!</v>
      </c>
      <c r="H11" s="129" t="e">
        <f t="shared" si="1"/>
        <v>#REF!</v>
      </c>
      <c r="I11" s="129" t="e">
        <f t="shared" si="1"/>
        <v>#REF!</v>
      </c>
      <c r="J11" s="129" t="e">
        <f t="shared" si="1"/>
        <v>#REF!</v>
      </c>
    </row>
    <row r="12" spans="1:10" x14ac:dyDescent="0.2">
      <c r="A12" s="65"/>
      <c r="B12" s="38"/>
      <c r="C12" s="38"/>
      <c r="D12" s="38"/>
      <c r="E12" s="38"/>
      <c r="F12" s="38"/>
      <c r="G12" s="38"/>
      <c r="H12" s="38"/>
      <c r="I12" s="38"/>
      <c r="J12" s="38"/>
    </row>
    <row r="13" spans="1:10" x14ac:dyDescent="0.2">
      <c r="A13" s="52">
        <v>1</v>
      </c>
      <c r="B13" s="51" t="e">
        <f t="shared" ref="B13:J13" si="2">B6*0.9</f>
        <v>#REF!</v>
      </c>
      <c r="C13" s="51" t="e">
        <f t="shared" si="2"/>
        <v>#REF!</v>
      </c>
      <c r="D13" s="51" t="e">
        <f t="shared" si="2"/>
        <v>#REF!</v>
      </c>
      <c r="E13" s="51" t="e">
        <f t="shared" si="2"/>
        <v>#REF!</v>
      </c>
      <c r="F13" s="51" t="e">
        <f t="shared" si="2"/>
        <v>#REF!</v>
      </c>
      <c r="G13" s="51" t="e">
        <f t="shared" si="2"/>
        <v>#REF!</v>
      </c>
      <c r="H13" s="51" t="e">
        <f t="shared" si="2"/>
        <v>#REF!</v>
      </c>
      <c r="I13" s="51" t="e">
        <f t="shared" si="2"/>
        <v>#REF!</v>
      </c>
      <c r="J13" s="51" t="e">
        <f t="shared" si="2"/>
        <v>#REF!</v>
      </c>
    </row>
    <row r="14" spans="1:10" x14ac:dyDescent="0.2">
      <c r="A14" s="52">
        <v>2</v>
      </c>
      <c r="B14" s="51" t="e">
        <f t="shared" ref="B14:J14" si="3">B7*0.9</f>
        <v>#REF!</v>
      </c>
      <c r="C14" s="51" t="e">
        <f t="shared" si="3"/>
        <v>#REF!</v>
      </c>
      <c r="D14" s="51" t="e">
        <f t="shared" si="3"/>
        <v>#REF!</v>
      </c>
      <c r="E14" s="51" t="e">
        <f t="shared" si="3"/>
        <v>#REF!</v>
      </c>
      <c r="F14" s="51" t="e">
        <f t="shared" si="3"/>
        <v>#REF!</v>
      </c>
      <c r="G14" s="51" t="e">
        <f t="shared" si="3"/>
        <v>#REF!</v>
      </c>
      <c r="H14" s="51" t="e">
        <f t="shared" si="3"/>
        <v>#REF!</v>
      </c>
      <c r="I14" s="51" t="e">
        <f t="shared" si="3"/>
        <v>#REF!</v>
      </c>
      <c r="J14" s="51" t="e">
        <f t="shared" si="3"/>
        <v>#REF!</v>
      </c>
    </row>
    <row r="15" spans="1:10" s="31" customFormat="1" x14ac:dyDescent="0.2">
      <c r="A15" s="121"/>
      <c r="B15" s="105"/>
      <c r="C15" s="105"/>
      <c r="D15" s="105"/>
      <c r="E15" s="105"/>
      <c r="F15" s="105"/>
      <c r="G15" s="105"/>
      <c r="H15" s="105"/>
      <c r="I15" s="105"/>
      <c r="J15" s="33"/>
    </row>
    <row r="16" spans="1:10" s="31" customFormat="1" x14ac:dyDescent="0.2">
      <c r="A16" s="11" t="s">
        <v>136</v>
      </c>
      <c r="B16" s="105"/>
      <c r="C16" s="105"/>
      <c r="D16" s="105"/>
      <c r="E16" s="105"/>
      <c r="F16" s="105"/>
      <c r="G16" s="105"/>
      <c r="H16" s="105"/>
      <c r="I16" s="105"/>
      <c r="J16" s="33"/>
    </row>
    <row r="17" spans="1:35" s="31" customFormat="1" x14ac:dyDescent="0.2">
      <c r="A17" s="64"/>
      <c r="B17" s="130">
        <f t="shared" ref="B17:G18" si="4">B3</f>
        <v>44287</v>
      </c>
      <c r="C17" s="129" t="e">
        <f t="shared" si="4"/>
        <v>#REF!</v>
      </c>
      <c r="D17" s="129" t="e">
        <f t="shared" si="4"/>
        <v>#REF!</v>
      </c>
      <c r="E17" s="129" t="e">
        <f t="shared" si="4"/>
        <v>#REF!</v>
      </c>
      <c r="F17" s="129" t="e">
        <f t="shared" si="4"/>
        <v>#REF!</v>
      </c>
      <c r="G17" s="129" t="e">
        <f t="shared" si="4"/>
        <v>#REF!</v>
      </c>
      <c r="H17" s="129" t="e">
        <f t="shared" ref="H17:J18" si="5">H3</f>
        <v>#REF!</v>
      </c>
      <c r="I17" s="129" t="e">
        <f t="shared" si="5"/>
        <v>#REF!</v>
      </c>
      <c r="J17" s="129" t="e">
        <f t="shared" si="5"/>
        <v>#REF!</v>
      </c>
    </row>
    <row r="18" spans="1:35" s="31" customFormat="1" x14ac:dyDescent="0.2">
      <c r="A18" s="107"/>
      <c r="B18" s="130">
        <f t="shared" si="4"/>
        <v>44289</v>
      </c>
      <c r="C18" s="129" t="e">
        <f t="shared" si="4"/>
        <v>#REF!</v>
      </c>
      <c r="D18" s="129" t="e">
        <f t="shared" si="4"/>
        <v>#REF!</v>
      </c>
      <c r="E18" s="129" t="e">
        <f t="shared" si="4"/>
        <v>#REF!</v>
      </c>
      <c r="F18" s="129" t="e">
        <f t="shared" si="4"/>
        <v>#REF!</v>
      </c>
      <c r="G18" s="129" t="e">
        <f t="shared" si="4"/>
        <v>#REF!</v>
      </c>
      <c r="H18" s="129" t="e">
        <f t="shared" si="5"/>
        <v>#REF!</v>
      </c>
      <c r="I18" s="129" t="e">
        <f t="shared" si="5"/>
        <v>#REF!</v>
      </c>
      <c r="J18" s="129" t="e">
        <f t="shared" si="5"/>
        <v>#REF!</v>
      </c>
    </row>
    <row r="19" spans="1:35" s="31" customFormat="1" x14ac:dyDescent="0.2">
      <c r="A19" s="65" t="s">
        <v>63</v>
      </c>
      <c r="B19" s="38"/>
      <c r="C19" s="38"/>
      <c r="D19" s="38"/>
      <c r="E19" s="38"/>
      <c r="F19" s="38"/>
      <c r="G19" s="38"/>
      <c r="H19" s="38"/>
      <c r="I19" s="38"/>
      <c r="J19" s="38"/>
    </row>
    <row r="20" spans="1:35" s="31" customFormat="1" x14ac:dyDescent="0.2">
      <c r="A20" s="52">
        <f>A13</f>
        <v>1</v>
      </c>
      <c r="B20" s="120" t="e">
        <f>B13*0.87</f>
        <v>#REF!</v>
      </c>
      <c r="C20" s="120" t="e">
        <f t="shared" ref="C20:G21" si="6">C13*0.87</f>
        <v>#REF!</v>
      </c>
      <c r="D20" s="120" t="e">
        <f t="shared" si="6"/>
        <v>#REF!</v>
      </c>
      <c r="E20" s="120" t="e">
        <f t="shared" si="6"/>
        <v>#REF!</v>
      </c>
      <c r="F20" s="120" t="e">
        <f t="shared" si="6"/>
        <v>#REF!</v>
      </c>
      <c r="G20" s="120" t="e">
        <f t="shared" si="6"/>
        <v>#REF!</v>
      </c>
      <c r="H20" s="120" t="e">
        <f t="shared" ref="H20:J21" si="7">H13*0.87</f>
        <v>#REF!</v>
      </c>
      <c r="I20" s="120" t="e">
        <f t="shared" si="7"/>
        <v>#REF!</v>
      </c>
      <c r="J20" s="120" t="e">
        <f t="shared" si="7"/>
        <v>#REF!</v>
      </c>
    </row>
    <row r="21" spans="1:35" s="31" customFormat="1" x14ac:dyDescent="0.2">
      <c r="A21" s="52">
        <f>A14</f>
        <v>2</v>
      </c>
      <c r="B21" s="60" t="e">
        <f>B14*0.87</f>
        <v>#REF!</v>
      </c>
      <c r="C21" s="60" t="e">
        <f t="shared" si="6"/>
        <v>#REF!</v>
      </c>
      <c r="D21" s="60" t="e">
        <f t="shared" si="6"/>
        <v>#REF!</v>
      </c>
      <c r="E21" s="60" t="e">
        <f t="shared" si="6"/>
        <v>#REF!</v>
      </c>
      <c r="F21" s="60" t="e">
        <f t="shared" si="6"/>
        <v>#REF!</v>
      </c>
      <c r="G21" s="60" t="e">
        <f t="shared" si="6"/>
        <v>#REF!</v>
      </c>
      <c r="H21" s="60" t="e">
        <f t="shared" si="7"/>
        <v>#REF!</v>
      </c>
      <c r="I21" s="60" t="e">
        <f t="shared" si="7"/>
        <v>#REF!</v>
      </c>
      <c r="J21" s="60" t="e">
        <f t="shared" si="7"/>
        <v>#REF!</v>
      </c>
    </row>
    <row r="22" spans="1:35" s="31" customFormat="1" ht="11.25" customHeight="1" x14ac:dyDescent="0.2">
      <c r="A22" s="89"/>
      <c r="B22" s="105"/>
      <c r="C22" s="105"/>
      <c r="D22" s="105"/>
      <c r="E22" s="105"/>
      <c r="F22" s="105"/>
      <c r="G22" s="105"/>
      <c r="H22" s="105"/>
      <c r="I22" s="105"/>
      <c r="J22" s="33"/>
    </row>
    <row r="23" spans="1:35" s="31" customFormat="1" x14ac:dyDescent="0.2">
      <c r="A23" s="89"/>
      <c r="B23" s="105"/>
      <c r="C23" s="105"/>
      <c r="D23" s="105"/>
      <c r="E23" s="105"/>
      <c r="F23" s="105"/>
      <c r="G23" s="105"/>
      <c r="H23" s="105"/>
      <c r="I23" s="105"/>
      <c r="J23" s="33"/>
    </row>
    <row r="24" spans="1:35" s="31" customFormat="1" ht="15" x14ac:dyDescent="0.25">
      <c r="A24" s="90" t="s">
        <v>134</v>
      </c>
      <c r="B24" s="90"/>
      <c r="C24" s="90"/>
      <c r="D24" s="90"/>
      <c r="E24" s="21"/>
      <c r="F24" s="21"/>
      <c r="G24" s="21"/>
      <c r="H24" s="21"/>
      <c r="I24" s="106"/>
      <c r="J24" s="56"/>
      <c r="K24" s="21"/>
      <c r="L24" s="21"/>
    </row>
    <row r="25" spans="1:35" hidden="1" x14ac:dyDescent="0.2">
      <c r="A25" s="33"/>
      <c r="B25" s="80">
        <f t="shared" ref="B25:I25" si="8">B10</f>
        <v>44287</v>
      </c>
      <c r="C25" s="80" t="e">
        <f t="shared" si="8"/>
        <v>#REF!</v>
      </c>
      <c r="D25" s="80" t="e">
        <f t="shared" si="8"/>
        <v>#REF!</v>
      </c>
      <c r="E25" s="80" t="e">
        <f t="shared" si="8"/>
        <v>#REF!</v>
      </c>
      <c r="F25" s="80" t="e">
        <f t="shared" si="8"/>
        <v>#REF!</v>
      </c>
      <c r="G25" s="80" t="e">
        <f t="shared" si="8"/>
        <v>#REF!</v>
      </c>
      <c r="H25" s="80" t="e">
        <f t="shared" si="8"/>
        <v>#REF!</v>
      </c>
      <c r="I25" s="80" t="e">
        <f t="shared" si="8"/>
        <v>#REF!</v>
      </c>
      <c r="J25" s="33"/>
    </row>
    <row r="26" spans="1:35" hidden="1" x14ac:dyDescent="0.2">
      <c r="A26" s="65">
        <f t="shared" ref="A26:I26" si="9">A12</f>
        <v>0</v>
      </c>
      <c r="B26" s="38">
        <f t="shared" si="9"/>
        <v>0</v>
      </c>
      <c r="C26" s="38">
        <f t="shared" si="9"/>
        <v>0</v>
      </c>
      <c r="D26" s="38">
        <f t="shared" si="9"/>
        <v>0</v>
      </c>
      <c r="E26" s="38">
        <f t="shared" si="9"/>
        <v>0</v>
      </c>
      <c r="F26" s="38">
        <f t="shared" si="9"/>
        <v>0</v>
      </c>
      <c r="G26" s="38">
        <f t="shared" si="9"/>
        <v>0</v>
      </c>
      <c r="H26" s="38">
        <f t="shared" si="9"/>
        <v>0</v>
      </c>
      <c r="I26" s="38">
        <f t="shared" si="9"/>
        <v>0</v>
      </c>
      <c r="J26" s="32"/>
    </row>
    <row r="27" spans="1:35" hidden="1" x14ac:dyDescent="0.2">
      <c r="A27" s="52">
        <f>A13</f>
        <v>1</v>
      </c>
      <c r="B27" s="38" t="e">
        <f>B13+2500</f>
        <v>#REF!</v>
      </c>
      <c r="C27" s="38" t="e">
        <f t="shared" ref="C27:I27" si="10">C13+2500</f>
        <v>#REF!</v>
      </c>
      <c r="D27" s="38" t="e">
        <f t="shared" si="10"/>
        <v>#REF!</v>
      </c>
      <c r="E27" s="38" t="e">
        <f t="shared" si="10"/>
        <v>#REF!</v>
      </c>
      <c r="F27" s="38" t="e">
        <f t="shared" si="10"/>
        <v>#REF!</v>
      </c>
      <c r="G27" s="38" t="e">
        <f t="shared" si="10"/>
        <v>#REF!</v>
      </c>
      <c r="H27" s="38" t="e">
        <f t="shared" si="10"/>
        <v>#REF!</v>
      </c>
      <c r="I27" s="38" t="e">
        <f t="shared" si="10"/>
        <v>#REF!</v>
      </c>
      <c r="J27" s="33"/>
    </row>
    <row r="28" spans="1:35" hidden="1" x14ac:dyDescent="0.2">
      <c r="A28" s="52">
        <f>A14</f>
        <v>2</v>
      </c>
      <c r="B28" s="38" t="e">
        <f>B14+5000</f>
        <v>#REF!</v>
      </c>
      <c r="C28" s="38" t="e">
        <f t="shared" ref="C28:I28" si="11">C14+5000</f>
        <v>#REF!</v>
      </c>
      <c r="D28" s="38" t="e">
        <f t="shared" si="11"/>
        <v>#REF!</v>
      </c>
      <c r="E28" s="38" t="e">
        <f t="shared" si="11"/>
        <v>#REF!</v>
      </c>
      <c r="F28" s="38" t="e">
        <f t="shared" si="11"/>
        <v>#REF!</v>
      </c>
      <c r="G28" s="38" t="e">
        <f t="shared" si="11"/>
        <v>#REF!</v>
      </c>
      <c r="H28" s="38" t="e">
        <f t="shared" si="11"/>
        <v>#REF!</v>
      </c>
      <c r="I28" s="38" t="e">
        <f t="shared" si="11"/>
        <v>#REF!</v>
      </c>
      <c r="J28" s="33"/>
    </row>
    <row r="29" spans="1:35" hidden="1" x14ac:dyDescent="0.2">
      <c r="A29" s="31"/>
      <c r="B29" s="31"/>
      <c r="C29" s="31"/>
      <c r="D29" s="31"/>
      <c r="E29" s="31"/>
      <c r="F29" s="31"/>
      <c r="G29" s="31"/>
      <c r="H29" s="31"/>
      <c r="I29" s="31"/>
      <c r="J29" s="31"/>
    </row>
    <row r="30" spans="1:35" ht="132.75" customHeight="1" x14ac:dyDescent="0.2">
      <c r="A30" s="356" t="s">
        <v>133</v>
      </c>
      <c r="B30" s="356"/>
      <c r="C30" s="356"/>
      <c r="D30" s="128" t="s">
        <v>135</v>
      </c>
      <c r="E30" s="128"/>
      <c r="F30" s="128"/>
      <c r="G30" s="128"/>
      <c r="H30" s="128"/>
      <c r="I30" s="128"/>
      <c r="J30" s="128"/>
      <c r="K30" s="128"/>
      <c r="L30" s="128"/>
      <c r="M30" s="128"/>
    </row>
    <row r="31" spans="1:35" x14ac:dyDescent="0.2">
      <c r="A31" s="127"/>
      <c r="B31" s="127"/>
      <c r="C31" s="127"/>
      <c r="D31" s="127"/>
      <c r="E31" s="31"/>
      <c r="F31" s="31"/>
      <c r="G31" s="31"/>
      <c r="H31" s="31"/>
      <c r="I31" s="31"/>
      <c r="J31" s="31"/>
    </row>
    <row r="32" spans="1:35" ht="12.75" customHeight="1" x14ac:dyDescent="0.2">
      <c r="A32" s="94" t="s">
        <v>74</v>
      </c>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row>
    <row r="33" spans="1:35" x14ac:dyDescent="0.2">
      <c r="A33" s="68" t="s">
        <v>75</v>
      </c>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row>
    <row r="34" spans="1:35" x14ac:dyDescent="0.2">
      <c r="A34" s="69" t="s">
        <v>76</v>
      </c>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row>
    <row r="35" spans="1:35" x14ac:dyDescent="0.2">
      <c r="A35" s="69" t="s">
        <v>77</v>
      </c>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row>
    <row r="36" spans="1:35" x14ac:dyDescent="0.2">
      <c r="A36" s="69" t="s">
        <v>78</v>
      </c>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row>
    <row r="37" spans="1:35" ht="21" customHeight="1" x14ac:dyDescent="0.2">
      <c r="A37" s="69" t="s">
        <v>79</v>
      </c>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row>
    <row r="38" spans="1:35" x14ac:dyDescent="0.2">
      <c r="A38" s="69" t="s">
        <v>80</v>
      </c>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row>
    <row r="39" spans="1:35" s="137" customFormat="1" x14ac:dyDescent="0.2">
      <c r="B39" s="135"/>
      <c r="C39" s="136"/>
      <c r="D39" s="136"/>
      <c r="E39" s="136"/>
      <c r="F39" s="136"/>
      <c r="G39" s="136"/>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row>
    <row r="40" spans="1:35" x14ac:dyDescent="0.2">
      <c r="A40" s="97" t="s">
        <v>83</v>
      </c>
      <c r="B40" s="97"/>
    </row>
    <row r="41" spans="1:35" x14ac:dyDescent="0.2">
      <c r="A41" s="139" t="s">
        <v>130</v>
      </c>
      <c r="B41" s="139"/>
      <c r="C41" s="139"/>
      <c r="D41" s="122"/>
    </row>
    <row r="42" spans="1:35" s="31" customFormat="1" x14ac:dyDescent="0.2">
      <c r="A42" s="139" t="s">
        <v>139</v>
      </c>
      <c r="B42" s="140"/>
      <c r="C42" s="140"/>
      <c r="D42" s="140"/>
    </row>
    <row r="43" spans="1:35" s="31" customFormat="1" x14ac:dyDescent="0.2">
      <c r="A43" s="139" t="s">
        <v>140</v>
      </c>
      <c r="B43" s="140"/>
      <c r="C43" s="140"/>
      <c r="D43" s="141"/>
      <c r="E43" s="142"/>
    </row>
    <row r="44" spans="1:35" ht="31.5" customHeight="1" x14ac:dyDescent="0.2">
      <c r="A44" s="96" t="s">
        <v>81</v>
      </c>
      <c r="B44" s="96"/>
      <c r="C44" s="96"/>
      <c r="D44" s="122"/>
    </row>
    <row r="45" spans="1:35" ht="31.5" customHeight="1" x14ac:dyDescent="0.2">
      <c r="A45" s="354" t="s">
        <v>131</v>
      </c>
      <c r="B45" s="354"/>
      <c r="C45" s="354"/>
      <c r="D45" s="122"/>
    </row>
    <row r="46" spans="1:35" x14ac:dyDescent="0.2">
      <c r="A46" s="354"/>
      <c r="B46" s="354"/>
      <c r="C46" s="354"/>
      <c r="D46" s="122"/>
    </row>
    <row r="47" spans="1:35" ht="31.5" customHeight="1" x14ac:dyDescent="0.2">
      <c r="A47" s="355" t="s">
        <v>132</v>
      </c>
      <c r="B47" s="355"/>
      <c r="C47" s="355"/>
      <c r="D47" s="122"/>
    </row>
    <row r="48" spans="1:35" ht="21" customHeight="1" x14ac:dyDescent="0.2">
      <c r="A48" s="355"/>
      <c r="B48" s="355"/>
      <c r="C48" s="355"/>
      <c r="D48" s="122"/>
    </row>
    <row r="49" spans="1:3" ht="31.5" customHeight="1" x14ac:dyDescent="0.2">
      <c r="A49" s="355"/>
      <c r="B49" s="355"/>
      <c r="C49" s="355"/>
    </row>
    <row r="50" spans="1:3" ht="31.5" customHeight="1" x14ac:dyDescent="0.2">
      <c r="A50" s="355"/>
      <c r="B50" s="355"/>
      <c r="C50" s="355"/>
    </row>
    <row r="51" spans="1:3" ht="31.5" customHeight="1" x14ac:dyDescent="0.2">
      <c r="A51" s="355"/>
      <c r="B51" s="355"/>
      <c r="C51" s="355"/>
    </row>
    <row r="52" spans="1:3" ht="31.5" customHeight="1" x14ac:dyDescent="0.2">
      <c r="A52" s="355"/>
      <c r="B52" s="355"/>
      <c r="C52" s="355"/>
    </row>
    <row r="53" spans="1:3" ht="31.5" customHeight="1" x14ac:dyDescent="0.2">
      <c r="A53" s="355"/>
      <c r="B53" s="355"/>
      <c r="C53" s="355"/>
    </row>
    <row r="54" spans="1:3" ht="21" customHeight="1" x14ac:dyDescent="0.2">
      <c r="A54" s="126"/>
      <c r="B54" s="126"/>
      <c r="C54" s="126"/>
    </row>
    <row r="55" spans="1:3" x14ac:dyDescent="0.2">
      <c r="A55" s="126"/>
      <c r="B55" s="126"/>
      <c r="C55" s="126"/>
    </row>
    <row r="56" spans="1:3" ht="52.5" customHeight="1" x14ac:dyDescent="0.2">
      <c r="A56" s="126"/>
      <c r="B56" s="126"/>
      <c r="C56" s="126"/>
    </row>
    <row r="57" spans="1:3" x14ac:dyDescent="0.2">
      <c r="A57" s="125"/>
      <c r="B57" s="125"/>
      <c r="C57" s="125"/>
    </row>
    <row r="58" spans="1:3" ht="52.5" customHeight="1" x14ac:dyDescent="0.2">
      <c r="A58" s="125"/>
      <c r="B58" s="125"/>
      <c r="C58" s="125"/>
    </row>
    <row r="59" spans="1:3" x14ac:dyDescent="0.2">
      <c r="A59" s="125"/>
      <c r="B59" s="125"/>
      <c r="C59" s="125"/>
    </row>
    <row r="60" spans="1:3" ht="42" customHeight="1" x14ac:dyDescent="0.2">
      <c r="A60" s="125"/>
      <c r="B60" s="125"/>
      <c r="C60" s="125"/>
    </row>
  </sheetData>
  <mergeCells count="3">
    <mergeCell ref="A30:C30"/>
    <mergeCell ref="A45:C46"/>
    <mergeCell ref="A47:C53"/>
  </mergeCells>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43"/>
  <sheetViews>
    <sheetView showGridLines="0" zoomScaleNormal="100" workbookViewId="0">
      <pane xSplit="1" ySplit="3" topLeftCell="B4" activePane="bottomRight" state="frozen"/>
      <selection pane="topRight" activeCell="B1" sqref="B1"/>
      <selection pane="bottomLeft" activeCell="A3" sqref="A3"/>
      <selection pane="bottomRight" activeCell="B16" sqref="B16:D17"/>
    </sheetView>
  </sheetViews>
  <sheetFormatPr defaultColWidth="9.140625" defaultRowHeight="12.75" x14ac:dyDescent="0.2"/>
  <cols>
    <col min="1" max="1" width="75" style="1" customWidth="1"/>
    <col min="2" max="4" width="9.5703125" style="1" customWidth="1"/>
    <col min="5" max="16384" width="9.140625" style="1"/>
  </cols>
  <sheetData>
    <row r="1" spans="1:37" x14ac:dyDescent="0.2">
      <c r="A1" s="10" t="s">
        <v>12</v>
      </c>
      <c r="B1" s="5"/>
      <c r="C1" s="5"/>
      <c r="D1" s="5"/>
      <c r="E1" s="5"/>
      <c r="F1" s="5"/>
      <c r="G1" s="5"/>
      <c r="H1" s="5"/>
      <c r="I1" s="5"/>
      <c r="J1" s="5"/>
      <c r="K1" s="5"/>
      <c r="L1" s="5"/>
      <c r="M1" s="5"/>
    </row>
    <row r="2" spans="1:37" hidden="1" x14ac:dyDescent="0.2">
      <c r="A2" s="11" t="s">
        <v>38</v>
      </c>
    </row>
    <row r="3" spans="1:37" s="2" customFormat="1" ht="26.25" hidden="1" customHeight="1" x14ac:dyDescent="0.2">
      <c r="A3" s="12" t="s">
        <v>0</v>
      </c>
      <c r="B3" s="38" t="e">
        <f>'BAR BB| Open rates'!#REF!</f>
        <v>#REF!</v>
      </c>
      <c r="C3" s="38" t="e">
        <f>'BAR BB| Open rates'!#REF!</f>
        <v>#REF!</v>
      </c>
      <c r="D3" s="38" t="s">
        <v>58</v>
      </c>
    </row>
    <row r="4" spans="1:37" s="7" customFormat="1" ht="12" hidden="1" customHeight="1" x14ac:dyDescent="0.2">
      <c r="A4" s="4" t="s">
        <v>26</v>
      </c>
      <c r="B4" s="35"/>
      <c r="C4" s="35"/>
      <c r="D4" s="35"/>
      <c r="E4" s="1"/>
      <c r="F4" s="1"/>
      <c r="G4" s="1"/>
      <c r="H4" s="1"/>
      <c r="I4" s="1"/>
      <c r="J4" s="1"/>
      <c r="K4" s="1"/>
      <c r="L4" s="1"/>
      <c r="M4" s="1"/>
      <c r="N4" s="1"/>
      <c r="O4" s="1"/>
      <c r="P4" s="1"/>
      <c r="Q4" s="1"/>
      <c r="R4" s="1"/>
      <c r="S4" s="1"/>
      <c r="T4" s="1"/>
      <c r="U4" s="1"/>
      <c r="V4" s="1"/>
      <c r="W4" s="1"/>
      <c r="X4" s="1"/>
      <c r="Y4" s="1"/>
      <c r="Z4" s="1"/>
      <c r="AA4" s="1"/>
      <c r="AB4" s="1"/>
      <c r="AC4" s="1"/>
      <c r="AD4" s="6"/>
      <c r="AE4" s="6"/>
      <c r="AF4" s="6"/>
      <c r="AG4" s="6"/>
      <c r="AH4" s="6"/>
      <c r="AI4" s="6"/>
      <c r="AJ4" s="6"/>
      <c r="AK4" s="6"/>
    </row>
    <row r="5" spans="1:37" s="9" customFormat="1" ht="12" hidden="1" customHeight="1" x14ac:dyDescent="0.2">
      <c r="A5" s="8">
        <v>1</v>
      </c>
      <c r="B5" s="34" t="e">
        <f>'BAR BB| Open rates'!#REF!*0.9+2600</f>
        <v>#REF!</v>
      </c>
      <c r="C5" s="34" t="e">
        <f>'BAR BB| Open rates'!#REF!*0.9+2600</f>
        <v>#REF!</v>
      </c>
      <c r="D5" s="34" t="e">
        <f>'BAR BB| Open rates'!#REF!*0.9+2600</f>
        <v>#REF!</v>
      </c>
      <c r="E5" s="1"/>
      <c r="F5" s="1"/>
      <c r="G5" s="1"/>
      <c r="H5" s="1"/>
      <c r="I5" s="1"/>
      <c r="J5" s="1"/>
      <c r="K5" s="1"/>
      <c r="L5" s="1"/>
      <c r="M5" s="1"/>
      <c r="N5" s="1"/>
      <c r="O5" s="1"/>
      <c r="P5" s="1"/>
      <c r="Q5" s="1"/>
      <c r="R5" s="1"/>
      <c r="S5" s="1"/>
      <c r="T5" s="1"/>
      <c r="U5" s="1"/>
      <c r="V5" s="1"/>
      <c r="W5" s="1"/>
      <c r="X5" s="1"/>
      <c r="Y5" s="1"/>
      <c r="Z5" s="1"/>
      <c r="AA5" s="1"/>
      <c r="AB5" s="1"/>
      <c r="AC5" s="1"/>
      <c r="AD5" s="6"/>
      <c r="AE5" s="6"/>
      <c r="AF5" s="6"/>
      <c r="AG5" s="6"/>
      <c r="AH5" s="6"/>
      <c r="AI5" s="6"/>
      <c r="AJ5" s="6"/>
      <c r="AK5" s="6"/>
    </row>
    <row r="6" spans="1:37" s="9" customFormat="1" ht="12" hidden="1" customHeight="1" x14ac:dyDescent="0.2">
      <c r="A6" s="8">
        <v>2</v>
      </c>
      <c r="B6" s="34" t="e">
        <f>'BAR BB| Open rates'!#REF!*0.9+5200</f>
        <v>#REF!</v>
      </c>
      <c r="C6" s="34" t="e">
        <f>'BAR BB| Open rates'!#REF!*0.9+5200</f>
        <v>#REF!</v>
      </c>
      <c r="D6" s="34" t="e">
        <f>'BAR BB| Open rates'!#REF!*0.9+5200</f>
        <v>#REF!</v>
      </c>
      <c r="E6" s="1"/>
      <c r="F6" s="1"/>
      <c r="G6" s="1"/>
      <c r="H6" s="1"/>
      <c r="I6" s="1"/>
      <c r="J6" s="1"/>
      <c r="K6" s="1"/>
      <c r="L6" s="1"/>
      <c r="M6" s="1"/>
      <c r="N6" s="1"/>
      <c r="O6" s="1"/>
      <c r="P6" s="1"/>
      <c r="Q6" s="1"/>
      <c r="R6" s="1"/>
      <c r="S6" s="1"/>
      <c r="T6" s="1"/>
      <c r="U6" s="1"/>
      <c r="V6" s="1"/>
      <c r="W6" s="1"/>
      <c r="X6" s="1"/>
      <c r="Y6" s="1"/>
      <c r="Z6" s="1"/>
      <c r="AA6" s="1"/>
      <c r="AB6" s="1"/>
      <c r="AC6" s="1"/>
      <c r="AD6" s="6"/>
      <c r="AE6" s="6"/>
      <c r="AF6" s="6"/>
      <c r="AG6" s="6"/>
      <c r="AH6" s="6"/>
      <c r="AI6" s="6"/>
      <c r="AJ6" s="6"/>
      <c r="AK6" s="6"/>
    </row>
    <row r="7" spans="1:37" s="7" customFormat="1" ht="12" hidden="1" customHeight="1" x14ac:dyDescent="0.2">
      <c r="A7" s="4" t="s">
        <v>27</v>
      </c>
      <c r="B7" s="35"/>
      <c r="C7" s="35"/>
      <c r="D7" s="35"/>
      <c r="E7" s="1"/>
      <c r="F7" s="1"/>
      <c r="G7" s="1"/>
      <c r="H7" s="1"/>
      <c r="I7" s="1"/>
      <c r="J7" s="1"/>
      <c r="K7" s="1"/>
      <c r="L7" s="1"/>
      <c r="M7" s="1"/>
      <c r="N7" s="1"/>
      <c r="O7" s="1"/>
      <c r="P7" s="1"/>
      <c r="Q7" s="1"/>
      <c r="R7" s="1"/>
      <c r="S7" s="1"/>
      <c r="T7" s="1"/>
      <c r="U7" s="1"/>
      <c r="V7" s="1"/>
      <c r="W7" s="1"/>
      <c r="X7" s="1"/>
      <c r="Y7" s="1"/>
      <c r="Z7" s="1"/>
      <c r="AA7" s="1"/>
      <c r="AB7" s="1"/>
      <c r="AC7" s="1"/>
      <c r="AD7" s="6"/>
      <c r="AE7" s="6"/>
      <c r="AF7" s="6"/>
      <c r="AG7" s="6"/>
      <c r="AH7" s="6"/>
      <c r="AI7" s="6"/>
      <c r="AJ7" s="6"/>
      <c r="AK7" s="6"/>
    </row>
    <row r="8" spans="1:37" s="9" customFormat="1" ht="12" hidden="1" customHeight="1" x14ac:dyDescent="0.2">
      <c r="A8" s="8">
        <v>1</v>
      </c>
      <c r="B8" s="34" t="e">
        <f>'BAR BB| Open rates'!#REF!*0.9+2600</f>
        <v>#REF!</v>
      </c>
      <c r="C8" s="34" t="e">
        <f>'BAR BB| Open rates'!#REF!*0.9+2600</f>
        <v>#REF!</v>
      </c>
      <c r="D8" s="34" t="e">
        <f>'BAR BB| Open rates'!#REF!*0.9+2600</f>
        <v>#REF!</v>
      </c>
      <c r="E8" s="1"/>
      <c r="F8" s="1"/>
      <c r="G8" s="1"/>
      <c r="H8" s="1"/>
      <c r="I8" s="1"/>
      <c r="J8" s="1"/>
      <c r="K8" s="1"/>
      <c r="L8" s="1"/>
      <c r="M8" s="1"/>
      <c r="N8" s="1"/>
      <c r="O8" s="1"/>
      <c r="P8" s="1"/>
      <c r="Q8" s="1"/>
      <c r="R8" s="1"/>
      <c r="S8" s="1"/>
      <c r="T8" s="1"/>
      <c r="U8" s="1"/>
      <c r="V8" s="1"/>
      <c r="W8" s="1"/>
      <c r="X8" s="1"/>
      <c r="Y8" s="1"/>
      <c r="Z8" s="1"/>
      <c r="AA8" s="1"/>
      <c r="AB8" s="1"/>
      <c r="AC8" s="1"/>
      <c r="AD8" s="6"/>
      <c r="AE8" s="6"/>
      <c r="AF8" s="6"/>
      <c r="AG8" s="6"/>
      <c r="AH8" s="6"/>
      <c r="AI8" s="6"/>
      <c r="AJ8" s="6"/>
      <c r="AK8" s="6"/>
    </row>
    <row r="9" spans="1:37" s="9" customFormat="1" ht="12" hidden="1" customHeight="1" x14ac:dyDescent="0.2">
      <c r="A9" s="8">
        <v>2</v>
      </c>
      <c r="B9" s="34" t="e">
        <f>'BAR BB| Open rates'!#REF!*0.9+5200</f>
        <v>#REF!</v>
      </c>
      <c r="C9" s="34" t="e">
        <f>'BAR BB| Open rates'!#REF!*0.9+5200</f>
        <v>#REF!</v>
      </c>
      <c r="D9" s="34" t="e">
        <f>'BAR BB| Open rates'!#REF!*0.9+5200</f>
        <v>#REF!</v>
      </c>
      <c r="E9" s="1"/>
      <c r="F9" s="1"/>
      <c r="G9" s="1"/>
      <c r="H9" s="1"/>
      <c r="I9" s="1"/>
      <c r="J9" s="1"/>
      <c r="K9" s="1"/>
      <c r="L9" s="1"/>
      <c r="M9" s="1"/>
      <c r="N9" s="1"/>
      <c r="O9" s="1"/>
      <c r="P9" s="1"/>
      <c r="Q9" s="1"/>
      <c r="R9" s="1"/>
      <c r="S9" s="1"/>
      <c r="T9" s="1"/>
      <c r="U9" s="1"/>
      <c r="V9" s="1"/>
      <c r="W9" s="1"/>
      <c r="X9" s="1"/>
      <c r="Y9" s="1"/>
      <c r="Z9" s="1"/>
      <c r="AA9" s="1"/>
      <c r="AB9" s="1"/>
      <c r="AC9" s="1"/>
      <c r="AD9" s="6"/>
      <c r="AE9" s="6"/>
      <c r="AF9" s="6"/>
      <c r="AG9" s="6"/>
      <c r="AH9" s="6"/>
      <c r="AI9" s="6"/>
      <c r="AJ9" s="6"/>
      <c r="AK9" s="6"/>
    </row>
    <row r="10" spans="1:37" s="7" customFormat="1" ht="12" hidden="1" customHeight="1" x14ac:dyDescent="0.2">
      <c r="A10" s="4" t="s">
        <v>3</v>
      </c>
      <c r="B10" s="35"/>
      <c r="C10" s="35"/>
      <c r="D10" s="35"/>
      <c r="E10" s="1"/>
      <c r="F10" s="1"/>
      <c r="G10" s="1"/>
      <c r="H10" s="1"/>
      <c r="I10" s="1"/>
      <c r="J10" s="1"/>
      <c r="K10" s="1"/>
      <c r="L10" s="1"/>
      <c r="M10" s="1"/>
      <c r="N10" s="1"/>
      <c r="O10" s="1"/>
      <c r="P10" s="1"/>
      <c r="Q10" s="1"/>
      <c r="R10" s="1"/>
      <c r="S10" s="1"/>
      <c r="T10" s="1"/>
      <c r="U10" s="1"/>
      <c r="V10" s="1"/>
      <c r="W10" s="1"/>
      <c r="X10" s="1"/>
      <c r="Y10" s="1"/>
      <c r="Z10" s="1"/>
      <c r="AA10" s="1"/>
      <c r="AB10" s="1"/>
      <c r="AC10" s="1"/>
      <c r="AD10" s="6"/>
      <c r="AE10" s="6"/>
      <c r="AF10" s="6"/>
      <c r="AG10" s="6"/>
      <c r="AH10" s="6"/>
      <c r="AI10" s="6"/>
      <c r="AJ10" s="6"/>
      <c r="AK10" s="6"/>
    </row>
    <row r="11" spans="1:37" s="9" customFormat="1" ht="12" hidden="1" customHeight="1" x14ac:dyDescent="0.2">
      <c r="A11" s="8">
        <v>1</v>
      </c>
      <c r="B11" s="34" t="e">
        <f>'BAR BB| Open rates'!#REF!*0.9+2600</f>
        <v>#REF!</v>
      </c>
      <c r="C11" s="34" t="e">
        <f>'BAR BB| Open rates'!#REF!*0.9+2600</f>
        <v>#REF!</v>
      </c>
      <c r="D11" s="34" t="e">
        <f>'BAR BB| Open rates'!#REF!*0.9+2600</f>
        <v>#REF!</v>
      </c>
      <c r="E11" s="1"/>
      <c r="F11" s="1"/>
      <c r="G11" s="1"/>
      <c r="H11" s="1"/>
      <c r="I11" s="1"/>
      <c r="J11" s="1"/>
      <c r="K11" s="1"/>
      <c r="L11" s="1"/>
      <c r="M11" s="1"/>
      <c r="N11" s="1"/>
      <c r="O11" s="1"/>
      <c r="P11" s="1"/>
      <c r="Q11" s="1"/>
      <c r="R11" s="1"/>
      <c r="S11" s="1"/>
      <c r="T11" s="1"/>
      <c r="U11" s="1"/>
      <c r="V11" s="1"/>
      <c r="W11" s="1"/>
      <c r="X11" s="1"/>
      <c r="Y11" s="1"/>
      <c r="Z11" s="1"/>
      <c r="AA11" s="1"/>
      <c r="AB11" s="1"/>
      <c r="AC11" s="1"/>
      <c r="AD11" s="6"/>
      <c r="AE11" s="6"/>
      <c r="AF11" s="6"/>
      <c r="AG11" s="6"/>
      <c r="AH11" s="6"/>
      <c r="AI11" s="6"/>
      <c r="AJ11" s="6"/>
      <c r="AK11" s="6"/>
    </row>
    <row r="12" spans="1:37" s="9" customFormat="1" ht="12" hidden="1" customHeight="1" x14ac:dyDescent="0.2">
      <c r="A12" s="8">
        <v>2</v>
      </c>
      <c r="B12" s="34" t="e">
        <f>'BAR BB| Open rates'!#REF!*0.9+5200</f>
        <v>#REF!</v>
      </c>
      <c r="C12" s="34" t="e">
        <f>'BAR BB| Open rates'!#REF!*0.9+5200</f>
        <v>#REF!</v>
      </c>
      <c r="D12" s="34" t="e">
        <f>'BAR BB| Open rates'!#REF!*0.9+5200</f>
        <v>#REF!</v>
      </c>
      <c r="E12" s="1"/>
      <c r="F12" s="1"/>
      <c r="G12" s="1"/>
      <c r="H12" s="1"/>
      <c r="I12" s="1"/>
      <c r="J12" s="1"/>
      <c r="K12" s="1"/>
      <c r="L12" s="1"/>
      <c r="M12" s="1"/>
      <c r="N12" s="1"/>
      <c r="O12" s="1"/>
      <c r="P12" s="1"/>
      <c r="Q12" s="1"/>
      <c r="R12" s="1"/>
      <c r="S12" s="1"/>
      <c r="T12" s="1"/>
      <c r="U12" s="1"/>
      <c r="V12" s="1"/>
      <c r="W12" s="1"/>
      <c r="X12" s="1"/>
      <c r="Y12" s="1"/>
      <c r="Z12" s="1"/>
      <c r="AA12" s="1"/>
      <c r="AB12" s="1"/>
      <c r="AC12" s="1"/>
      <c r="AD12" s="6"/>
      <c r="AE12" s="6"/>
      <c r="AF12" s="6"/>
      <c r="AG12" s="6"/>
      <c r="AH12" s="6"/>
      <c r="AI12" s="6"/>
      <c r="AJ12" s="6"/>
      <c r="AK12" s="6"/>
    </row>
    <row r="13" spans="1:37" hidden="1" x14ac:dyDescent="0.2">
      <c r="B13" s="32"/>
      <c r="C13" s="32"/>
      <c r="D13" s="32"/>
    </row>
    <row r="14" spans="1:37" hidden="1" x14ac:dyDescent="0.2">
      <c r="B14" s="32"/>
      <c r="C14" s="32"/>
      <c r="D14" s="32"/>
    </row>
    <row r="15" spans="1:37" x14ac:dyDescent="0.2">
      <c r="A15" s="79" t="s">
        <v>82</v>
      </c>
      <c r="B15" s="39"/>
      <c r="C15" s="39"/>
      <c r="D15" s="39"/>
    </row>
    <row r="16" spans="1:37" s="33" customFormat="1" ht="26.25" customHeight="1" x14ac:dyDescent="0.2">
      <c r="A16" s="40" t="s">
        <v>0</v>
      </c>
      <c r="B16" s="81" t="e">
        <f>B3</f>
        <v>#REF!</v>
      </c>
      <c r="C16" s="81" t="e">
        <f>C3</f>
        <v>#REF!</v>
      </c>
      <c r="D16" s="81" t="str">
        <f>D3</f>
        <v>10.12.2020-15.12.2020</v>
      </c>
    </row>
    <row r="17" spans="1:37" s="36" customFormat="1" ht="12" customHeight="1" x14ac:dyDescent="0.2">
      <c r="A17" s="65" t="s">
        <v>63</v>
      </c>
      <c r="B17" s="35"/>
      <c r="C17" s="35"/>
      <c r="D17" s="35"/>
      <c r="E17" s="33"/>
      <c r="F17" s="33"/>
      <c r="G17" s="33"/>
      <c r="H17" s="33"/>
      <c r="I17" s="33"/>
      <c r="J17" s="33"/>
      <c r="K17" s="33"/>
      <c r="L17" s="33"/>
      <c r="M17" s="33"/>
      <c r="N17" s="33"/>
      <c r="O17" s="33"/>
      <c r="P17" s="33"/>
      <c r="Q17" s="33"/>
      <c r="R17" s="33"/>
      <c r="S17" s="33"/>
      <c r="T17" s="33"/>
      <c r="U17" s="33"/>
      <c r="V17" s="33"/>
      <c r="W17" s="33"/>
      <c r="X17" s="33"/>
      <c r="Y17" s="33"/>
      <c r="Z17" s="33"/>
      <c r="AA17" s="33"/>
      <c r="AB17" s="33"/>
      <c r="AC17" s="33"/>
    </row>
    <row r="18" spans="1:37" s="9" customFormat="1" ht="12" customHeight="1" x14ac:dyDescent="0.2">
      <c r="A18" s="8">
        <v>1</v>
      </c>
      <c r="B18" s="19" t="e">
        <f t="shared" ref="B18:D19" si="0">B5*0.87</f>
        <v>#REF!</v>
      </c>
      <c r="C18" s="19" t="e">
        <f t="shared" si="0"/>
        <v>#REF!</v>
      </c>
      <c r="D18" s="19" t="e">
        <f t="shared" si="0"/>
        <v>#REF!</v>
      </c>
      <c r="E18" s="1"/>
      <c r="F18" s="1"/>
      <c r="G18" s="1"/>
      <c r="H18" s="1"/>
      <c r="I18" s="1"/>
      <c r="J18" s="1"/>
      <c r="K18" s="1"/>
      <c r="L18" s="1"/>
      <c r="M18" s="1"/>
      <c r="N18" s="1"/>
      <c r="O18" s="1"/>
      <c r="P18" s="1"/>
      <c r="Q18" s="1"/>
      <c r="R18" s="1"/>
      <c r="S18" s="1"/>
      <c r="T18" s="1"/>
      <c r="U18" s="1"/>
      <c r="V18" s="1"/>
      <c r="W18" s="1"/>
      <c r="X18" s="1"/>
      <c r="Y18" s="1"/>
      <c r="Z18" s="1"/>
      <c r="AA18" s="1"/>
      <c r="AB18" s="1"/>
      <c r="AC18" s="1"/>
      <c r="AD18" s="6"/>
      <c r="AE18" s="6"/>
      <c r="AF18" s="6"/>
      <c r="AG18" s="6"/>
      <c r="AH18" s="6"/>
      <c r="AI18" s="6"/>
      <c r="AJ18" s="6"/>
      <c r="AK18" s="6"/>
    </row>
    <row r="19" spans="1:37" s="9" customFormat="1" ht="12" customHeight="1" x14ac:dyDescent="0.2">
      <c r="A19" s="8">
        <v>2</v>
      </c>
      <c r="B19" s="19" t="e">
        <f t="shared" si="0"/>
        <v>#REF!</v>
      </c>
      <c r="C19" s="19" t="e">
        <f t="shared" si="0"/>
        <v>#REF!</v>
      </c>
      <c r="D19" s="19" t="e">
        <f t="shared" si="0"/>
        <v>#REF!</v>
      </c>
      <c r="E19" s="1"/>
      <c r="F19" s="1"/>
      <c r="G19" s="1"/>
      <c r="H19" s="1"/>
      <c r="I19" s="1"/>
      <c r="J19" s="1"/>
      <c r="K19" s="1"/>
      <c r="L19" s="1"/>
      <c r="M19" s="1"/>
      <c r="N19" s="1"/>
      <c r="O19" s="1"/>
      <c r="P19" s="1"/>
      <c r="Q19" s="1"/>
      <c r="R19" s="1"/>
      <c r="S19" s="1"/>
      <c r="T19" s="1"/>
      <c r="U19" s="1"/>
      <c r="V19" s="1"/>
      <c r="W19" s="1"/>
      <c r="X19" s="1"/>
      <c r="Y19" s="1"/>
      <c r="Z19" s="1"/>
      <c r="AA19" s="1"/>
      <c r="AB19" s="1"/>
      <c r="AC19" s="1"/>
      <c r="AD19" s="6"/>
      <c r="AE19" s="6"/>
      <c r="AF19" s="6"/>
      <c r="AG19" s="6"/>
      <c r="AH19" s="6"/>
      <c r="AI19" s="6"/>
      <c r="AJ19" s="6"/>
      <c r="AK19" s="6"/>
    </row>
    <row r="20" spans="1:37" s="7" customFormat="1" ht="12" customHeight="1" x14ac:dyDescent="0.2">
      <c r="A20" s="66" t="s">
        <v>64</v>
      </c>
      <c r="B20" s="19"/>
      <c r="C20" s="19"/>
      <c r="D20" s="19"/>
      <c r="E20" s="1"/>
      <c r="F20" s="1"/>
      <c r="G20" s="1"/>
      <c r="H20" s="1"/>
      <c r="I20" s="1"/>
      <c r="J20" s="1"/>
      <c r="K20" s="1"/>
      <c r="L20" s="1"/>
      <c r="M20" s="1"/>
      <c r="N20" s="1"/>
      <c r="O20" s="1"/>
      <c r="P20" s="1"/>
      <c r="Q20" s="1"/>
      <c r="R20" s="1"/>
      <c r="S20" s="1"/>
      <c r="T20" s="1"/>
      <c r="U20" s="1"/>
      <c r="V20" s="1"/>
      <c r="W20" s="1"/>
      <c r="X20" s="1"/>
      <c r="Y20" s="1"/>
      <c r="Z20" s="1"/>
      <c r="AA20" s="1"/>
      <c r="AB20" s="1"/>
      <c r="AC20" s="1"/>
      <c r="AD20" s="6"/>
      <c r="AE20" s="6"/>
      <c r="AF20" s="6"/>
      <c r="AG20" s="6"/>
      <c r="AH20" s="6"/>
      <c r="AI20" s="6"/>
      <c r="AJ20" s="6"/>
      <c r="AK20" s="6"/>
    </row>
    <row r="21" spans="1:37" s="9" customFormat="1" ht="12" customHeight="1" x14ac:dyDescent="0.2">
      <c r="A21" s="8">
        <v>1</v>
      </c>
      <c r="B21" s="19" t="e">
        <f t="shared" ref="B21:D22" si="1">B8*0.87</f>
        <v>#REF!</v>
      </c>
      <c r="C21" s="19" t="e">
        <f t="shared" si="1"/>
        <v>#REF!</v>
      </c>
      <c r="D21" s="19" t="e">
        <f t="shared" si="1"/>
        <v>#REF!</v>
      </c>
      <c r="E21" s="1"/>
      <c r="F21" s="1"/>
      <c r="G21" s="1"/>
      <c r="H21" s="1"/>
      <c r="I21" s="1"/>
      <c r="J21" s="1"/>
      <c r="K21" s="1"/>
      <c r="L21" s="1"/>
      <c r="M21" s="1"/>
      <c r="N21" s="1"/>
      <c r="O21" s="1"/>
      <c r="P21" s="1"/>
      <c r="Q21" s="1"/>
      <c r="R21" s="1"/>
      <c r="S21" s="1"/>
      <c r="T21" s="1"/>
      <c r="U21" s="1"/>
      <c r="V21" s="1"/>
      <c r="W21" s="1"/>
      <c r="X21" s="1"/>
      <c r="Y21" s="1"/>
      <c r="Z21" s="1"/>
      <c r="AA21" s="1"/>
      <c r="AB21" s="1"/>
      <c r="AC21" s="1"/>
      <c r="AD21" s="6"/>
      <c r="AE21" s="6"/>
      <c r="AF21" s="6"/>
      <c r="AG21" s="6"/>
      <c r="AH21" s="6"/>
      <c r="AI21" s="6"/>
      <c r="AJ21" s="6"/>
      <c r="AK21" s="6"/>
    </row>
    <row r="22" spans="1:37" s="9" customFormat="1" ht="12" customHeight="1" x14ac:dyDescent="0.2">
      <c r="A22" s="8">
        <v>2</v>
      </c>
      <c r="B22" s="19" t="e">
        <f t="shared" si="1"/>
        <v>#REF!</v>
      </c>
      <c r="C22" s="19" t="e">
        <f t="shared" si="1"/>
        <v>#REF!</v>
      </c>
      <c r="D22" s="19" t="e">
        <f t="shared" si="1"/>
        <v>#REF!</v>
      </c>
      <c r="E22" s="1"/>
      <c r="F22" s="1"/>
      <c r="G22" s="1"/>
      <c r="H22" s="1"/>
      <c r="I22" s="1"/>
      <c r="J22" s="1"/>
      <c r="K22" s="1"/>
      <c r="L22" s="1"/>
      <c r="M22" s="1"/>
      <c r="N22" s="1"/>
      <c r="O22" s="1"/>
      <c r="P22" s="1"/>
      <c r="Q22" s="1"/>
      <c r="R22" s="1"/>
      <c r="S22" s="1"/>
      <c r="T22" s="1"/>
      <c r="U22" s="1"/>
      <c r="V22" s="1"/>
      <c r="W22" s="1"/>
      <c r="X22" s="1"/>
      <c r="Y22" s="1"/>
      <c r="Z22" s="1"/>
      <c r="AA22" s="1"/>
      <c r="AB22" s="1"/>
      <c r="AC22" s="1"/>
      <c r="AD22" s="6"/>
      <c r="AE22" s="6"/>
      <c r="AF22" s="6"/>
      <c r="AG22" s="6"/>
      <c r="AH22" s="6"/>
      <c r="AI22" s="6"/>
      <c r="AJ22" s="6"/>
      <c r="AK22" s="6"/>
    </row>
    <row r="23" spans="1:37" s="7" customFormat="1" ht="12" customHeight="1" x14ac:dyDescent="0.2">
      <c r="A23" s="66" t="s">
        <v>65</v>
      </c>
      <c r="B23" s="19"/>
      <c r="C23" s="19"/>
      <c r="D23" s="19"/>
      <c r="E23" s="1"/>
      <c r="F23" s="1"/>
      <c r="G23" s="1"/>
      <c r="H23" s="1"/>
      <c r="I23" s="1"/>
      <c r="J23" s="1"/>
      <c r="K23" s="1"/>
      <c r="L23" s="1"/>
      <c r="M23" s="1"/>
      <c r="N23" s="1"/>
      <c r="O23" s="1"/>
      <c r="P23" s="1"/>
      <c r="Q23" s="1"/>
      <c r="R23" s="1"/>
      <c r="S23" s="1"/>
      <c r="T23" s="1"/>
      <c r="U23" s="1"/>
      <c r="V23" s="1"/>
      <c r="W23" s="1"/>
      <c r="X23" s="1"/>
      <c r="Y23" s="1"/>
      <c r="Z23" s="1"/>
      <c r="AA23" s="1"/>
      <c r="AB23" s="1"/>
      <c r="AC23" s="1"/>
      <c r="AD23" s="6"/>
      <c r="AE23" s="6"/>
      <c r="AF23" s="6"/>
      <c r="AG23" s="6"/>
      <c r="AH23" s="6"/>
      <c r="AI23" s="6"/>
      <c r="AJ23" s="6"/>
      <c r="AK23" s="6"/>
    </row>
    <row r="24" spans="1:37" s="9" customFormat="1" ht="12" customHeight="1" x14ac:dyDescent="0.2">
      <c r="A24" s="8">
        <v>1</v>
      </c>
      <c r="B24" s="19" t="e">
        <f t="shared" ref="B24:D25" si="2">B11*0.87</f>
        <v>#REF!</v>
      </c>
      <c r="C24" s="19" t="e">
        <f t="shared" si="2"/>
        <v>#REF!</v>
      </c>
      <c r="D24" s="19" t="e">
        <f t="shared" si="2"/>
        <v>#REF!</v>
      </c>
      <c r="E24" s="1"/>
      <c r="F24" s="1"/>
      <c r="G24" s="1"/>
      <c r="H24" s="1"/>
      <c r="I24" s="1"/>
      <c r="J24" s="1"/>
      <c r="K24" s="1"/>
      <c r="L24" s="1"/>
      <c r="M24" s="1"/>
      <c r="N24" s="1"/>
      <c r="O24" s="1"/>
      <c r="P24" s="1"/>
      <c r="Q24" s="1"/>
      <c r="R24" s="1"/>
      <c r="S24" s="1"/>
      <c r="T24" s="1"/>
      <c r="U24" s="1"/>
      <c r="V24" s="1"/>
      <c r="W24" s="1"/>
      <c r="X24" s="1"/>
      <c r="Y24" s="1"/>
      <c r="Z24" s="1"/>
      <c r="AA24" s="1"/>
      <c r="AB24" s="1"/>
      <c r="AC24" s="1"/>
      <c r="AD24" s="6"/>
      <c r="AE24" s="6"/>
      <c r="AF24" s="6"/>
      <c r="AG24" s="6"/>
      <c r="AH24" s="6"/>
      <c r="AI24" s="6"/>
      <c r="AJ24" s="6"/>
      <c r="AK24" s="6"/>
    </row>
    <row r="25" spans="1:37" s="9" customFormat="1" ht="12" customHeight="1" x14ac:dyDescent="0.2">
      <c r="A25" s="8">
        <v>2</v>
      </c>
      <c r="B25" s="19" t="e">
        <f t="shared" si="2"/>
        <v>#REF!</v>
      </c>
      <c r="C25" s="19" t="e">
        <f t="shared" si="2"/>
        <v>#REF!</v>
      </c>
      <c r="D25" s="19" t="e">
        <f t="shared" si="2"/>
        <v>#REF!</v>
      </c>
      <c r="E25" s="1"/>
      <c r="F25" s="1"/>
      <c r="G25" s="1"/>
      <c r="H25" s="1"/>
      <c r="I25" s="1"/>
      <c r="J25" s="1"/>
      <c r="K25" s="1"/>
      <c r="L25" s="1"/>
      <c r="M25" s="1"/>
      <c r="N25" s="1"/>
      <c r="O25" s="1"/>
      <c r="P25" s="1"/>
      <c r="Q25" s="1"/>
      <c r="R25" s="1"/>
      <c r="S25" s="1"/>
      <c r="T25" s="1"/>
      <c r="U25" s="1"/>
      <c r="V25" s="1"/>
      <c r="W25" s="1"/>
      <c r="X25" s="1"/>
      <c r="Y25" s="1"/>
      <c r="Z25" s="1"/>
      <c r="AA25" s="1"/>
      <c r="AB25" s="1"/>
      <c r="AC25" s="1"/>
      <c r="AD25" s="6"/>
      <c r="AE25" s="6"/>
      <c r="AF25" s="6"/>
      <c r="AG25" s="6"/>
      <c r="AH25" s="6"/>
      <c r="AI25" s="6"/>
      <c r="AJ25" s="6"/>
      <c r="AK25" s="6"/>
    </row>
    <row r="26" spans="1:37" s="9" customFormat="1" ht="12" customHeight="1" x14ac:dyDescent="0.2">
      <c r="A26" s="8"/>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6"/>
      <c r="AE26" s="6"/>
      <c r="AF26" s="6"/>
      <c r="AG26" s="6"/>
      <c r="AH26" s="6"/>
      <c r="AI26" s="6"/>
      <c r="AJ26" s="6"/>
      <c r="AK26" s="6"/>
    </row>
    <row r="27" spans="1:37" customFormat="1" x14ac:dyDescent="0.2">
      <c r="A27" s="72" t="s">
        <v>83</v>
      </c>
    </row>
    <row r="28" spans="1:37" customFormat="1" ht="120" x14ac:dyDescent="0.2">
      <c r="A28" s="73" t="s">
        <v>84</v>
      </c>
    </row>
    <row r="29" spans="1:37" customFormat="1" x14ac:dyDescent="0.2">
      <c r="A29" s="74" t="s">
        <v>85</v>
      </c>
    </row>
    <row r="30" spans="1:37" customFormat="1" x14ac:dyDescent="0.2">
      <c r="A30" s="74" t="s">
        <v>86</v>
      </c>
    </row>
    <row r="31" spans="1:37" customFormat="1" x14ac:dyDescent="0.2">
      <c r="A31" s="74" t="s">
        <v>87</v>
      </c>
    </row>
    <row r="32" spans="1:37" customFormat="1" ht="15" x14ac:dyDescent="0.25">
      <c r="A32" s="20"/>
    </row>
    <row r="33" spans="1:1" customFormat="1" x14ac:dyDescent="0.2">
      <c r="A33" s="67" t="s">
        <v>74</v>
      </c>
    </row>
    <row r="34" spans="1:1" x14ac:dyDescent="0.2">
      <c r="A34" s="68" t="s">
        <v>75</v>
      </c>
    </row>
    <row r="35" spans="1:1" x14ac:dyDescent="0.2">
      <c r="A35" s="68" t="s">
        <v>88</v>
      </c>
    </row>
    <row r="36" spans="1:1" x14ac:dyDescent="0.2">
      <c r="A36" s="69" t="s">
        <v>76</v>
      </c>
    </row>
    <row r="37" spans="1:1" x14ac:dyDescent="0.2">
      <c r="A37" s="69" t="s">
        <v>89</v>
      </c>
    </row>
    <row r="38" spans="1:1" x14ac:dyDescent="0.2">
      <c r="A38" s="69" t="s">
        <v>78</v>
      </c>
    </row>
    <row r="39" spans="1:1" x14ac:dyDescent="0.2">
      <c r="A39" s="69" t="s">
        <v>79</v>
      </c>
    </row>
    <row r="40" spans="1:1" x14ac:dyDescent="0.2">
      <c r="A40" s="69" t="s">
        <v>90</v>
      </c>
    </row>
    <row r="42" spans="1:1" x14ac:dyDescent="0.2">
      <c r="A42" s="70" t="s">
        <v>81</v>
      </c>
    </row>
    <row r="43" spans="1:1" ht="48" x14ac:dyDescent="0.2">
      <c r="A43" s="71" t="s">
        <v>91</v>
      </c>
    </row>
  </sheetData>
  <pageMargins left="0.75" right="0.75" top="1" bottom="1" header="0.5" footer="0.5"/>
  <pageSetup paperSize="9" orientation="portrait" horizontalDpi="4294967295" verticalDpi="4294967295"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I48"/>
  <sheetViews>
    <sheetView workbookViewId="0">
      <selection activeCell="G6" sqref="G6:J7"/>
    </sheetView>
  </sheetViews>
  <sheetFormatPr defaultColWidth="9.140625" defaultRowHeight="12.75" x14ac:dyDescent="0.2"/>
  <cols>
    <col min="1" max="1" width="28" style="31" customWidth="1"/>
    <col min="2" max="2" width="12.28515625" style="31" hidden="1" customWidth="1"/>
    <col min="3" max="3" width="13.28515625" style="31" hidden="1" customWidth="1"/>
    <col min="4" max="4" width="10.7109375" style="31" hidden="1" customWidth="1"/>
    <col min="5" max="5" width="11.140625" style="31" hidden="1" customWidth="1"/>
    <col min="6" max="6" width="12.5703125" style="31" hidden="1" customWidth="1"/>
    <col min="7" max="7" width="10.28515625" style="31" customWidth="1"/>
    <col min="8" max="8" width="11.5703125" style="31" customWidth="1"/>
    <col min="9" max="9" width="10.7109375" style="31" customWidth="1"/>
    <col min="10" max="10" width="10.42578125" style="31" customWidth="1"/>
    <col min="11" max="16384" width="9.140625" style="31"/>
  </cols>
  <sheetData>
    <row r="1" spans="1:10" x14ac:dyDescent="0.2">
      <c r="A1" s="63" t="s">
        <v>61</v>
      </c>
      <c r="B1" s="35"/>
      <c r="C1" s="35"/>
      <c r="D1" s="35"/>
      <c r="E1" s="35"/>
      <c r="F1" s="35"/>
      <c r="G1" s="35"/>
      <c r="H1" s="35"/>
      <c r="I1" s="35"/>
      <c r="J1" s="32"/>
    </row>
    <row r="2" spans="1:10" x14ac:dyDescent="0.2">
      <c r="B2" s="105"/>
      <c r="C2" s="105"/>
      <c r="D2" s="105"/>
      <c r="E2" s="105"/>
      <c r="F2" s="105"/>
      <c r="G2" s="105"/>
      <c r="H2" s="105"/>
      <c r="I2" s="105"/>
      <c r="J2" s="33"/>
    </row>
    <row r="3" spans="1:10" x14ac:dyDescent="0.2">
      <c r="A3" s="11" t="s">
        <v>138</v>
      </c>
      <c r="B3" s="130">
        <f>'Горный Детокс'!B3</f>
        <v>44287</v>
      </c>
      <c r="C3" s="129" t="e">
        <f>'Горный Детокс'!C3</f>
        <v>#REF!</v>
      </c>
      <c r="D3" s="129" t="e">
        <f>'Горный Детокс'!D3</f>
        <v>#REF!</v>
      </c>
      <c r="E3" s="129" t="e">
        <f>'Горный Детокс'!E3</f>
        <v>#REF!</v>
      </c>
      <c r="F3" s="129" t="e">
        <f>'Горный Детокс'!F3</f>
        <v>#REF!</v>
      </c>
      <c r="G3" s="129" t="e">
        <f>'Горный Детокс'!G3</f>
        <v>#REF!</v>
      </c>
      <c r="H3" s="129" t="e">
        <f>'Горный Детокс'!H3</f>
        <v>#REF!</v>
      </c>
      <c r="I3" s="129" t="e">
        <f>'Горный Детокс'!I3</f>
        <v>#REF!</v>
      </c>
      <c r="J3" s="129" t="e">
        <f>'Горный Детокс'!J3</f>
        <v>#REF!</v>
      </c>
    </row>
    <row r="4" spans="1:10" x14ac:dyDescent="0.2">
      <c r="A4" s="107"/>
      <c r="B4" s="130">
        <f>'Горный Детокс'!B4</f>
        <v>44289</v>
      </c>
      <c r="C4" s="129" t="e">
        <f>'Горный Детокс'!C4</f>
        <v>#REF!</v>
      </c>
      <c r="D4" s="129" t="e">
        <f>'Горный Детокс'!D4</f>
        <v>#REF!</v>
      </c>
      <c r="E4" s="129" t="e">
        <f>'Горный Детокс'!E4</f>
        <v>#REF!</v>
      </c>
      <c r="F4" s="129" t="e">
        <f>'Горный Детокс'!F4</f>
        <v>#REF!</v>
      </c>
      <c r="G4" s="129" t="e">
        <f>'Горный Детокс'!G4</f>
        <v>#REF!</v>
      </c>
      <c r="H4" s="129" t="e">
        <f>'Горный Детокс'!H4</f>
        <v>#REF!</v>
      </c>
      <c r="I4" s="129" t="e">
        <f>'Горный Детокс'!I4</f>
        <v>#REF!</v>
      </c>
      <c r="J4" s="129" t="e">
        <f>'Горный Детокс'!J4</f>
        <v>#REF!</v>
      </c>
    </row>
    <row r="5" spans="1:10" x14ac:dyDescent="0.2">
      <c r="A5" s="65" t="s">
        <v>63</v>
      </c>
      <c r="B5" s="38"/>
      <c r="C5" s="38"/>
      <c r="D5" s="38"/>
      <c r="E5" s="38"/>
      <c r="F5" s="38"/>
      <c r="G5" s="38"/>
      <c r="H5" s="38"/>
      <c r="I5" s="38"/>
      <c r="J5" s="38"/>
    </row>
    <row r="6" spans="1:10" x14ac:dyDescent="0.2">
      <c r="A6" s="52">
        <v>1</v>
      </c>
      <c r="B6" s="120" t="e">
        <f>'Горный Детокс'!B6*0.85</f>
        <v>#REF!</v>
      </c>
      <c r="C6" s="120" t="e">
        <f>'Горный Детокс'!C6*0.85</f>
        <v>#REF!</v>
      </c>
      <c r="D6" s="120" t="e">
        <f>'Горный Детокс'!D6*0.85</f>
        <v>#REF!</v>
      </c>
      <c r="E6" s="120" t="e">
        <f>'Горный Детокс'!E6*0.85</f>
        <v>#REF!</v>
      </c>
      <c r="F6" s="120" t="e">
        <f>'Горный Детокс'!F6*0.85</f>
        <v>#REF!</v>
      </c>
      <c r="G6" s="60" t="e">
        <f>'Горный Детокс'!G13*0.9</f>
        <v>#REF!</v>
      </c>
      <c r="H6" s="60" t="e">
        <f>'Горный Детокс'!H13*0.9</f>
        <v>#REF!</v>
      </c>
      <c r="I6" s="60" t="e">
        <f>'Горный Детокс'!I13*0.9</f>
        <v>#REF!</v>
      </c>
      <c r="J6" s="60" t="e">
        <f>'Горный Детокс'!J13*0.9</f>
        <v>#REF!</v>
      </c>
    </row>
    <row r="7" spans="1:10" x14ac:dyDescent="0.2">
      <c r="A7" s="52">
        <v>2</v>
      </c>
      <c r="B7" s="60" t="e">
        <f>'Горный Детокс'!B7*0.85</f>
        <v>#REF!</v>
      </c>
      <c r="C7" s="60" t="e">
        <f>'Горный Детокс'!C7*0.85</f>
        <v>#REF!</v>
      </c>
      <c r="D7" s="60" t="e">
        <f>'Горный Детокс'!D7*0.85</f>
        <v>#REF!</v>
      </c>
      <c r="E7" s="60" t="e">
        <f>'Горный Детокс'!E7*0.85</f>
        <v>#REF!</v>
      </c>
      <c r="F7" s="60" t="e">
        <f>'Горный Детокс'!F7*0.85</f>
        <v>#REF!</v>
      </c>
      <c r="G7" s="60" t="e">
        <f>'Горный Детокс'!G14*0.9</f>
        <v>#REF!</v>
      </c>
      <c r="H7" s="60" t="e">
        <f>'Горный Детокс'!H14*0.9</f>
        <v>#REF!</v>
      </c>
      <c r="I7" s="60" t="e">
        <f>'Горный Детокс'!I14*0.9</f>
        <v>#REF!</v>
      </c>
      <c r="J7" s="60" t="e">
        <f>'Горный Детокс'!J14*0.9</f>
        <v>#REF!</v>
      </c>
    </row>
    <row r="8" spans="1:10" x14ac:dyDescent="0.2">
      <c r="A8" s="89"/>
      <c r="B8" s="105"/>
      <c r="C8" s="105"/>
      <c r="D8" s="105"/>
      <c r="E8" s="105"/>
      <c r="F8" s="105"/>
      <c r="G8" s="105"/>
      <c r="H8" s="105"/>
      <c r="I8" s="105"/>
      <c r="J8" s="33"/>
    </row>
    <row r="9" spans="1:10" ht="15" x14ac:dyDescent="0.25">
      <c r="A9" s="90" t="s">
        <v>134</v>
      </c>
      <c r="B9" s="90"/>
      <c r="C9" s="90"/>
      <c r="D9" s="90"/>
      <c r="E9" s="21"/>
      <c r="F9" s="21"/>
      <c r="G9" s="21"/>
      <c r="H9" s="21"/>
      <c r="I9" s="106"/>
      <c r="J9" s="33"/>
    </row>
    <row r="10" spans="1:10" x14ac:dyDescent="0.2">
      <c r="A10" s="89"/>
      <c r="B10" s="105"/>
      <c r="C10" s="105"/>
      <c r="D10" s="105"/>
      <c r="E10" s="105"/>
      <c r="F10" s="105"/>
      <c r="G10" s="105"/>
      <c r="H10" s="105"/>
      <c r="I10" s="105"/>
      <c r="J10" s="33"/>
    </row>
    <row r="12" spans="1:10" hidden="1" x14ac:dyDescent="0.2">
      <c r="A12" s="33"/>
      <c r="B12" s="80" t="e">
        <f>#REF!</f>
        <v>#REF!</v>
      </c>
      <c r="C12" s="80" t="e">
        <f>#REF!</f>
        <v>#REF!</v>
      </c>
      <c r="D12" s="80" t="e">
        <f>#REF!</f>
        <v>#REF!</v>
      </c>
      <c r="E12" s="80" t="e">
        <f>#REF!</f>
        <v>#REF!</v>
      </c>
      <c r="F12" s="80" t="e">
        <f>#REF!</f>
        <v>#REF!</v>
      </c>
      <c r="G12" s="80" t="e">
        <f>#REF!</f>
        <v>#REF!</v>
      </c>
      <c r="H12" s="80" t="e">
        <f>#REF!</f>
        <v>#REF!</v>
      </c>
      <c r="I12" s="80" t="e">
        <f>#REF!</f>
        <v>#REF!</v>
      </c>
      <c r="J12" s="33"/>
    </row>
    <row r="13" spans="1:10" hidden="1" x14ac:dyDescent="0.2">
      <c r="A13" s="65" t="e">
        <f>#REF!</f>
        <v>#REF!</v>
      </c>
      <c r="B13" s="38" t="e">
        <f>#REF!</f>
        <v>#REF!</v>
      </c>
      <c r="C13" s="38" t="e">
        <f>#REF!</f>
        <v>#REF!</v>
      </c>
      <c r="D13" s="38" t="e">
        <f>#REF!</f>
        <v>#REF!</v>
      </c>
      <c r="E13" s="38" t="e">
        <f>#REF!</f>
        <v>#REF!</v>
      </c>
      <c r="F13" s="38" t="e">
        <f>#REF!</f>
        <v>#REF!</v>
      </c>
      <c r="G13" s="38" t="e">
        <f>#REF!</f>
        <v>#REF!</v>
      </c>
      <c r="H13" s="38" t="e">
        <f>#REF!</f>
        <v>#REF!</v>
      </c>
      <c r="I13" s="38" t="e">
        <f>#REF!</f>
        <v>#REF!</v>
      </c>
      <c r="J13" s="32"/>
    </row>
    <row r="14" spans="1:10" hidden="1" x14ac:dyDescent="0.2">
      <c r="A14" s="52" t="e">
        <f>#REF!</f>
        <v>#REF!</v>
      </c>
      <c r="B14" s="38" t="e">
        <f>#REF!+2500</f>
        <v>#REF!</v>
      </c>
      <c r="C14" s="38" t="e">
        <f>#REF!+2500</f>
        <v>#REF!</v>
      </c>
      <c r="D14" s="38" t="e">
        <f>#REF!+2500</f>
        <v>#REF!</v>
      </c>
      <c r="E14" s="38" t="e">
        <f>#REF!+2500</f>
        <v>#REF!</v>
      </c>
      <c r="F14" s="38" t="e">
        <f>#REF!+2500</f>
        <v>#REF!</v>
      </c>
      <c r="G14" s="38" t="e">
        <f>#REF!+2500</f>
        <v>#REF!</v>
      </c>
      <c r="H14" s="38" t="e">
        <f>#REF!+2500</f>
        <v>#REF!</v>
      </c>
      <c r="I14" s="38" t="e">
        <f>#REF!+2500</f>
        <v>#REF!</v>
      </c>
      <c r="J14" s="33"/>
    </row>
    <row r="15" spans="1:10" hidden="1" x14ac:dyDescent="0.2">
      <c r="A15" s="52" t="e">
        <f>#REF!</f>
        <v>#REF!</v>
      </c>
      <c r="B15" s="38" t="e">
        <f>#REF!+5000</f>
        <v>#REF!</v>
      </c>
      <c r="C15" s="38" t="e">
        <f>#REF!+5000</f>
        <v>#REF!</v>
      </c>
      <c r="D15" s="38" t="e">
        <f>#REF!+5000</f>
        <v>#REF!</v>
      </c>
      <c r="E15" s="38" t="e">
        <f>#REF!+5000</f>
        <v>#REF!</v>
      </c>
      <c r="F15" s="38" t="e">
        <f>#REF!+5000</f>
        <v>#REF!</v>
      </c>
      <c r="G15" s="38" t="e">
        <f>#REF!+5000</f>
        <v>#REF!</v>
      </c>
      <c r="H15" s="38" t="e">
        <f>#REF!+5000</f>
        <v>#REF!</v>
      </c>
      <c r="I15" s="38" t="e">
        <f>#REF!+5000</f>
        <v>#REF!</v>
      </c>
      <c r="J15" s="33"/>
    </row>
    <row r="16" spans="1:10" hidden="1" x14ac:dyDescent="0.2"/>
    <row r="17" spans="1:35" ht="142.5" customHeight="1" x14ac:dyDescent="0.2">
      <c r="A17" s="352" t="s">
        <v>133</v>
      </c>
      <c r="B17" s="352"/>
      <c r="C17" s="352"/>
      <c r="D17" s="128" t="s">
        <v>135</v>
      </c>
      <c r="E17" s="128"/>
      <c r="F17" s="128"/>
      <c r="G17" s="128"/>
      <c r="H17" s="128"/>
      <c r="I17" s="128"/>
      <c r="J17" s="128"/>
      <c r="K17" s="128"/>
      <c r="L17" s="128"/>
      <c r="M17" s="128"/>
    </row>
    <row r="18" spans="1:35" x14ac:dyDescent="0.2">
      <c r="A18" s="127"/>
      <c r="B18" s="127"/>
      <c r="C18" s="127"/>
      <c r="D18" s="127"/>
    </row>
    <row r="19" spans="1:35" ht="12.75" customHeight="1" x14ac:dyDescent="0.2">
      <c r="A19" s="127"/>
      <c r="B19" s="127"/>
      <c r="C19" s="127"/>
      <c r="D19" s="353"/>
      <c r="E19" s="353"/>
      <c r="F19" s="353"/>
      <c r="G19" s="353"/>
      <c r="H19" s="353"/>
      <c r="I19" s="353"/>
      <c r="J19" s="353"/>
      <c r="K19" s="353"/>
      <c r="L19" s="353"/>
    </row>
    <row r="20" spans="1:35" ht="12.75" customHeight="1" x14ac:dyDescent="0.2">
      <c r="A20" s="94" t="s">
        <v>74</v>
      </c>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x14ac:dyDescent="0.2">
      <c r="A21" s="68" t="s">
        <v>75</v>
      </c>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x14ac:dyDescent="0.2">
      <c r="A22" s="69" t="s">
        <v>76</v>
      </c>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x14ac:dyDescent="0.2">
      <c r="A23" s="69" t="s">
        <v>77</v>
      </c>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x14ac:dyDescent="0.2">
      <c r="A24" s="69" t="s">
        <v>78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ht="21" customHeight="1" x14ac:dyDescent="0.2">
      <c r="A25" s="69" t="s">
        <v>79</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x14ac:dyDescent="0.2">
      <c r="A26" s="69" t="s">
        <v>80</v>
      </c>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x14ac:dyDescent="0.2">
      <c r="A27" s="69"/>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x14ac:dyDescent="0.2">
      <c r="A28" s="97" t="s">
        <v>83</v>
      </c>
      <c r="C28" s="124"/>
      <c r="D28" s="124"/>
    </row>
    <row r="29" spans="1:35" x14ac:dyDescent="0.2">
      <c r="A29" s="139" t="s">
        <v>130</v>
      </c>
      <c r="B29" s="139"/>
      <c r="C29" s="139"/>
    </row>
    <row r="30" spans="1:35" x14ac:dyDescent="0.2">
      <c r="A30" s="139" t="s">
        <v>139</v>
      </c>
      <c r="B30" s="140"/>
      <c r="C30" s="140"/>
      <c r="D30" s="140"/>
    </row>
    <row r="31" spans="1:35" x14ac:dyDescent="0.2">
      <c r="A31" s="139" t="s">
        <v>140</v>
      </c>
      <c r="B31" s="140"/>
      <c r="C31" s="140"/>
      <c r="D31" s="141"/>
      <c r="E31" s="142"/>
    </row>
    <row r="32" spans="1:35" ht="31.5" customHeight="1" x14ac:dyDescent="0.2">
      <c r="A32" s="96" t="s">
        <v>81</v>
      </c>
      <c r="B32" s="96"/>
      <c r="C32" s="96"/>
      <c r="D32" s="122"/>
    </row>
    <row r="33" spans="1:4" ht="31.5" customHeight="1" x14ac:dyDescent="0.2">
      <c r="A33" s="354" t="s">
        <v>131</v>
      </c>
      <c r="B33" s="354"/>
      <c r="C33" s="354"/>
      <c r="D33" s="122"/>
    </row>
    <row r="34" spans="1:4" x14ac:dyDescent="0.2">
      <c r="A34" s="354"/>
      <c r="B34" s="354"/>
      <c r="C34" s="354"/>
      <c r="D34" s="122"/>
    </row>
    <row r="35" spans="1:4" ht="31.5" customHeight="1" x14ac:dyDescent="0.2">
      <c r="A35" s="355" t="s">
        <v>132</v>
      </c>
      <c r="B35" s="355"/>
      <c r="C35" s="355"/>
      <c r="D35" s="122"/>
    </row>
    <row r="36" spans="1:4" ht="21" customHeight="1" x14ac:dyDescent="0.2">
      <c r="A36" s="355"/>
      <c r="B36" s="355"/>
      <c r="C36" s="355"/>
      <c r="D36" s="122"/>
    </row>
    <row r="37" spans="1:4" ht="31.5" customHeight="1" x14ac:dyDescent="0.2">
      <c r="A37" s="355"/>
      <c r="B37" s="355"/>
      <c r="C37" s="355"/>
    </row>
    <row r="38" spans="1:4" ht="31.5" customHeight="1" x14ac:dyDescent="0.2">
      <c r="A38" s="355"/>
      <c r="B38" s="355"/>
      <c r="C38" s="355"/>
    </row>
    <row r="39" spans="1:4" ht="31.5" customHeight="1" x14ac:dyDescent="0.2">
      <c r="A39" s="355"/>
      <c r="B39" s="355"/>
      <c r="C39" s="355"/>
    </row>
    <row r="40" spans="1:4" ht="31.5" customHeight="1" x14ac:dyDescent="0.2">
      <c r="A40" s="355"/>
      <c r="B40" s="355"/>
      <c r="C40" s="355"/>
    </row>
    <row r="41" spans="1:4" ht="31.5" customHeight="1" x14ac:dyDescent="0.2">
      <c r="A41" s="355"/>
      <c r="B41" s="355"/>
      <c r="C41" s="355"/>
    </row>
    <row r="42" spans="1:4" ht="21" customHeight="1" x14ac:dyDescent="0.2">
      <c r="A42" s="126"/>
      <c r="B42" s="126"/>
      <c r="C42" s="126"/>
    </row>
    <row r="43" spans="1:4" x14ac:dyDescent="0.2">
      <c r="A43" s="126"/>
      <c r="B43" s="126"/>
      <c r="C43" s="126"/>
    </row>
    <row r="44" spans="1:4" ht="52.5" customHeight="1" x14ac:dyDescent="0.2">
      <c r="A44" s="126"/>
      <c r="B44" s="126"/>
      <c r="C44" s="126"/>
    </row>
    <row r="45" spans="1:4" x14ac:dyDescent="0.2">
      <c r="A45" s="125"/>
      <c r="B45" s="125"/>
      <c r="C45" s="125"/>
    </row>
    <row r="46" spans="1:4" ht="52.5" customHeight="1" x14ac:dyDescent="0.2">
      <c r="A46" s="125"/>
      <c r="B46" s="125"/>
      <c r="C46" s="125"/>
    </row>
    <row r="47" spans="1:4" x14ac:dyDescent="0.2">
      <c r="A47" s="125"/>
      <c r="B47" s="125"/>
      <c r="C47" s="125"/>
    </row>
    <row r="48" spans="1:4" ht="42" customHeight="1" x14ac:dyDescent="0.2">
      <c r="A48" s="125"/>
      <c r="B48" s="125"/>
      <c r="C48" s="125"/>
    </row>
  </sheetData>
  <mergeCells count="4">
    <mergeCell ref="A17:C17"/>
    <mergeCell ref="D19:L19"/>
    <mergeCell ref="A33:C34"/>
    <mergeCell ref="A35:C41"/>
  </mergeCells>
  <pageMargins left="0.7" right="0.7" top="0.75" bottom="0.75" header="0.3" footer="0.3"/>
  <pageSetup paperSize="9" orientation="portrait" horizontalDpi="4294967295" verticalDpi="4294967295"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D110"/>
  <sheetViews>
    <sheetView workbookViewId="0">
      <selection activeCell="BK3" sqref="BK3"/>
    </sheetView>
  </sheetViews>
  <sheetFormatPr defaultColWidth="9.140625" defaultRowHeight="12.75" x14ac:dyDescent="0.2"/>
  <cols>
    <col min="1" max="1" width="66" style="32" customWidth="1"/>
    <col min="2" max="62" width="11" style="32" hidden="1" customWidth="1"/>
    <col min="63" max="69" width="11" style="32" customWidth="1"/>
    <col min="70" max="70" width="10.42578125" style="32" customWidth="1"/>
    <col min="71" max="71" width="11.28515625" style="32" customWidth="1"/>
    <col min="72" max="72" width="11.7109375" style="32" customWidth="1"/>
    <col min="73" max="73" width="10.5703125" style="32" customWidth="1"/>
    <col min="74" max="74" width="12" style="32" customWidth="1"/>
    <col min="75" max="75" width="11.140625" style="32" customWidth="1"/>
    <col min="76" max="76" width="10.42578125" style="32" customWidth="1"/>
    <col min="77" max="77" width="11.42578125" style="32" customWidth="1"/>
    <col min="78" max="78" width="11.28515625" style="32" customWidth="1"/>
    <col min="79" max="81" width="11" style="32" customWidth="1"/>
    <col min="82" max="82" width="9.85546875" style="32" customWidth="1"/>
    <col min="83" max="16384" width="9.140625" style="32"/>
  </cols>
  <sheetData>
    <row r="1" spans="1:82" x14ac:dyDescent="0.2">
      <c r="A1" s="63" t="s">
        <v>61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row>
    <row r="2" spans="1:82" x14ac:dyDescent="0.2">
      <c r="A2" s="11" t="s">
        <v>16</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row>
    <row r="3" spans="1:82" s="33" customFormat="1" ht="26.25" customHeight="1" x14ac:dyDescent="0.2">
      <c r="A3" s="64" t="s">
        <v>97</v>
      </c>
      <c r="B3" s="80" t="e">
        <f>'BAR BB| Open rates'!#REF!</f>
        <v>#REF!</v>
      </c>
      <c r="C3" s="80" t="e">
        <f>'BAR BB| Open rates'!#REF!</f>
        <v>#REF!</v>
      </c>
      <c r="D3" s="80" t="e">
        <f>'BAR BB| Open rates'!#REF!</f>
        <v>#REF!</v>
      </c>
      <c r="E3" s="80" t="e">
        <f>'BAR BB| Open rates'!#REF!</f>
        <v>#REF!</v>
      </c>
      <c r="F3" s="80" t="e">
        <f>'BAR BB| Open rates'!#REF!</f>
        <v>#REF!</v>
      </c>
      <c r="G3" s="80" t="e">
        <f>'BAR BB| Open rates'!#REF!</f>
        <v>#REF!</v>
      </c>
      <c r="H3" s="80" t="e">
        <f>'BAR BB| Open rates'!#REF!</f>
        <v>#REF!</v>
      </c>
      <c r="I3" s="80" t="e">
        <f>'BAR BB| Open rates'!#REF!</f>
        <v>#REF!</v>
      </c>
      <c r="J3" s="80" t="e">
        <f>'BAR BB| Open rates'!#REF!</f>
        <v>#REF!</v>
      </c>
      <c r="K3" s="80" t="e">
        <f>'BAR BB| Open rates'!#REF!</f>
        <v>#REF!</v>
      </c>
      <c r="L3" s="80" t="e">
        <f>'BAR BB| Open rates'!#REF!</f>
        <v>#REF!</v>
      </c>
      <c r="M3" s="80" t="e">
        <f>'BAR BB| Open rates'!#REF!</f>
        <v>#REF!</v>
      </c>
      <c r="N3" s="80" t="e">
        <f>'BAR BB| Open rates'!#REF!</f>
        <v>#REF!</v>
      </c>
      <c r="O3" s="80" t="e">
        <f>'BAR BB| Open rates'!#REF!</f>
        <v>#REF!</v>
      </c>
      <c r="P3" s="80" t="e">
        <f>'BAR BB| Open rates'!#REF!</f>
        <v>#REF!</v>
      </c>
      <c r="Q3" s="80" t="e">
        <f>'BAR BB| Open rates'!#REF!</f>
        <v>#REF!</v>
      </c>
      <c r="R3" s="80" t="e">
        <f>'BAR BB| Open rates'!#REF!</f>
        <v>#REF!</v>
      </c>
      <c r="S3" s="80" t="e">
        <f>'BAR BB| Open rates'!#REF!</f>
        <v>#REF!</v>
      </c>
      <c r="T3" s="80" t="e">
        <f>'BAR BB| Open rates'!#REF!</f>
        <v>#REF!</v>
      </c>
      <c r="U3" s="80" t="e">
        <f>'BAR BB| Open rates'!#REF!</f>
        <v>#REF!</v>
      </c>
      <c r="V3" s="80" t="e">
        <f>'BAR BB| Open rates'!#REF!</f>
        <v>#REF!</v>
      </c>
      <c r="W3" s="80" t="e">
        <f>'BAR BB| Open rates'!#REF!</f>
        <v>#REF!</v>
      </c>
      <c r="X3" s="80" t="e">
        <f>'BAR BB| Open rates'!#REF!</f>
        <v>#REF!</v>
      </c>
      <c r="Y3" s="80" t="e">
        <f>'BAR BB| Open rates'!#REF!</f>
        <v>#REF!</v>
      </c>
      <c r="Z3" s="80" t="e">
        <f>'BAR BB| Open rates'!#REF!</f>
        <v>#REF!</v>
      </c>
      <c r="AA3" s="80" t="e">
        <f>'BAR BB| Open rates'!#REF!</f>
        <v>#REF!</v>
      </c>
      <c r="AB3" s="80" t="e">
        <f>'BAR BB| Open rates'!#REF!</f>
        <v>#REF!</v>
      </c>
      <c r="AC3" s="80" t="e">
        <f>'BAR BB| Open rates'!#REF!</f>
        <v>#REF!</v>
      </c>
      <c r="AD3" s="80" t="e">
        <f>'BAR BB| Open rates'!#REF!</f>
        <v>#REF!</v>
      </c>
      <c r="AE3" s="80" t="e">
        <f>'BAR BB| Open rates'!#REF!</f>
        <v>#REF!</v>
      </c>
      <c r="AF3" s="80" t="e">
        <f>'BAR BB| Open rates'!#REF!</f>
        <v>#REF!</v>
      </c>
      <c r="AG3" s="111" t="e">
        <f>'BAR BB| Open rates'!#REF!</f>
        <v>#REF!</v>
      </c>
      <c r="AH3" s="113" t="e">
        <f>'BAR BB| Open rates'!#REF!</f>
        <v>#REF!</v>
      </c>
      <c r="AI3" s="113" t="e">
        <f>'BAR BB| Open rates'!#REF!</f>
        <v>#REF!</v>
      </c>
      <c r="AJ3" s="113" t="e">
        <f>'BAR BB| Open rates'!#REF!</f>
        <v>#REF!</v>
      </c>
      <c r="AK3" s="113" t="e">
        <f>'BAR BB| Open rates'!#REF!</f>
        <v>#REF!</v>
      </c>
      <c r="AL3" s="113" t="e">
        <f>'BAR BB| Open rates'!#REF!</f>
        <v>#REF!</v>
      </c>
      <c r="AM3" s="113" t="e">
        <f>'BAR BB| Open rates'!#REF!</f>
        <v>#REF!</v>
      </c>
      <c r="AN3" s="113" t="e">
        <f>'BAR BB| Open rates'!#REF!</f>
        <v>#REF!</v>
      </c>
      <c r="AO3" s="113" t="e">
        <f>'BAR BB| Open rates'!#REF!</f>
        <v>#REF!</v>
      </c>
      <c r="AP3" s="113" t="e">
        <f>'BAR BB| Open rates'!#REF!</f>
        <v>#REF!</v>
      </c>
      <c r="AQ3" s="113" t="e">
        <f>'BAR BB| Open rates'!#REF!</f>
        <v>#REF!</v>
      </c>
      <c r="AR3" s="113" t="e">
        <f>'BAR BB| Open rates'!#REF!</f>
        <v>#REF!</v>
      </c>
      <c r="AS3" s="113" t="e">
        <f>'BAR BB| Open rates'!#REF!</f>
        <v>#REF!</v>
      </c>
      <c r="AT3" s="113" t="e">
        <f>'BAR BB| Open rates'!#REF!</f>
        <v>#REF!</v>
      </c>
      <c r="AU3" s="113" t="e">
        <f>'BAR BB| Open rates'!#REF!</f>
        <v>#REF!</v>
      </c>
      <c r="AV3" s="113" t="e">
        <f>'BAR BB| Open rates'!#REF!</f>
        <v>#REF!</v>
      </c>
      <c r="AW3" s="113" t="e">
        <f>'BAR BB| Open rates'!#REF!</f>
        <v>#REF!</v>
      </c>
      <c r="AX3" s="113" t="e">
        <f>'BAR BB| Open rates'!#REF!</f>
        <v>#REF!</v>
      </c>
      <c r="AY3" s="113" t="e">
        <f>'BAR BB| Open rates'!#REF!</f>
        <v>#REF!</v>
      </c>
      <c r="AZ3" s="113" t="e">
        <f>'BAR BB| Open rates'!#REF!</f>
        <v>#REF!</v>
      </c>
      <c r="BA3" s="113" t="e">
        <f>'BAR BB| Open rates'!#REF!</f>
        <v>#REF!</v>
      </c>
      <c r="BB3" s="113" t="e">
        <f>'BAR BB| Open rates'!#REF!</f>
        <v>#REF!</v>
      </c>
      <c r="BC3" s="113" t="e">
        <f>'BAR BB| Open rates'!#REF!</f>
        <v>#REF!</v>
      </c>
      <c r="BD3" s="113" t="e">
        <f>'BAR BB| Open rates'!#REF!</f>
        <v>#REF!</v>
      </c>
      <c r="BE3" s="113" t="e">
        <f>'BAR BB| Open rates'!#REF!</f>
        <v>#REF!</v>
      </c>
      <c r="BF3" s="113" t="e">
        <f>'BAR BB| Open rates'!#REF!</f>
        <v>#REF!</v>
      </c>
      <c r="BG3" s="113" t="e">
        <f>'BAR BB| Open rates'!#REF!</f>
        <v>#REF!</v>
      </c>
      <c r="BH3" s="113" t="e">
        <f>'BAR BB| Open rates'!#REF!</f>
        <v>#REF!</v>
      </c>
      <c r="BI3" s="113" t="e">
        <f>'BAR BB| Open rates'!#REF!</f>
        <v>#REF!</v>
      </c>
      <c r="BJ3" s="113" t="e">
        <f>'BAR BB| Open rates'!#REF!</f>
        <v>#REF!</v>
      </c>
      <c r="BK3" s="113" t="e">
        <f>'BAR BB| Open rates'!#REF!</f>
        <v>#REF!</v>
      </c>
      <c r="BL3" s="113" t="e">
        <f>'BAR BB| Open rates'!#REF!</f>
        <v>#REF!</v>
      </c>
      <c r="BM3" s="113" t="e">
        <f>'BAR BB| Open rates'!#REF!</f>
        <v>#REF!</v>
      </c>
      <c r="BN3" s="113" t="e">
        <f>'BAR BB| Open rates'!#REF!</f>
        <v>#REF!</v>
      </c>
      <c r="BO3" s="113" t="e">
        <f>'BAR BB| Open rates'!#REF!</f>
        <v>#REF!</v>
      </c>
      <c r="BP3" s="113" t="e">
        <f>'BAR BB| Open rates'!#REF!</f>
        <v>#REF!</v>
      </c>
      <c r="BQ3" s="113" t="e">
        <f>'BAR BB| Open rates'!#REF!</f>
        <v>#REF!</v>
      </c>
      <c r="BR3" s="113" t="e">
        <f>'BAR BB| Open rates'!#REF!</f>
        <v>#REF!</v>
      </c>
      <c r="BS3" s="113" t="e">
        <f>'BAR BB| Open rates'!#REF!</f>
        <v>#REF!</v>
      </c>
      <c r="BT3" s="113" t="e">
        <f>'BAR BB| Open rates'!#REF!</f>
        <v>#REF!</v>
      </c>
      <c r="BU3" s="113" t="e">
        <f>'BAR BB| Open rates'!#REF!</f>
        <v>#REF!</v>
      </c>
      <c r="BV3" s="113" t="e">
        <f>'BAR BB| Open rates'!#REF!</f>
        <v>#REF!</v>
      </c>
      <c r="BW3" s="113" t="e">
        <f>'BAR BB| Open rates'!#REF!</f>
        <v>#REF!</v>
      </c>
      <c r="BX3" s="113" t="e">
        <f>'BAR BB| Open rates'!#REF!</f>
        <v>#REF!</v>
      </c>
      <c r="BY3" s="113" t="e">
        <f>'BAR BB| Open rates'!#REF!</f>
        <v>#REF!</v>
      </c>
      <c r="BZ3" s="113" t="e">
        <f>'BAR BB| Open rates'!#REF!</f>
        <v>#REF!</v>
      </c>
      <c r="CA3" s="113" t="e">
        <f>'BAR BB| Open rates'!#REF!</f>
        <v>#REF!</v>
      </c>
      <c r="CB3" s="113" t="e">
        <f>'BAR BB| Open rates'!#REF!</f>
        <v>#REF!</v>
      </c>
      <c r="CC3" s="113" t="e">
        <f>'BAR BB| Open rates'!#REF!</f>
        <v>#REF!</v>
      </c>
      <c r="CD3" s="113" t="e">
        <f>'BAR BB| Open rates'!#REF!</f>
        <v>#REF!</v>
      </c>
    </row>
    <row r="4" spans="1:82" s="33" customFormat="1" ht="26.25" customHeight="1" x14ac:dyDescent="0.2">
      <c r="A4" s="107"/>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3" t="e">
        <f>'BAR BB| Open rates'!#REF!</f>
        <v>#REF!</v>
      </c>
      <c r="AI4" s="113" t="e">
        <f>'BAR BB| Open rates'!#REF!</f>
        <v>#REF!</v>
      </c>
      <c r="AJ4" s="113" t="e">
        <f>'BAR BB| Open rates'!#REF!</f>
        <v>#REF!</v>
      </c>
      <c r="AK4" s="113" t="e">
        <f>'BAR BB| Open rates'!#REF!</f>
        <v>#REF!</v>
      </c>
      <c r="AL4" s="113" t="e">
        <f>'BAR BB| Open rates'!#REF!</f>
        <v>#REF!</v>
      </c>
      <c r="AM4" s="113" t="e">
        <f>'BAR BB| Open rates'!#REF!</f>
        <v>#REF!</v>
      </c>
      <c r="AN4" s="113" t="e">
        <f>'BAR BB| Open rates'!#REF!</f>
        <v>#REF!</v>
      </c>
      <c r="AO4" s="113" t="e">
        <f>'BAR BB| Open rates'!#REF!</f>
        <v>#REF!</v>
      </c>
      <c r="AP4" s="113" t="e">
        <f>'BAR BB| Open rates'!#REF!</f>
        <v>#REF!</v>
      </c>
      <c r="AQ4" s="113" t="e">
        <f>'BAR BB| Open rates'!#REF!</f>
        <v>#REF!</v>
      </c>
      <c r="AR4" s="113" t="e">
        <f>'BAR BB| Open rates'!#REF!</f>
        <v>#REF!</v>
      </c>
      <c r="AS4" s="113" t="e">
        <f>'BAR BB| Open rates'!#REF!</f>
        <v>#REF!</v>
      </c>
      <c r="AT4" s="113" t="e">
        <f>'BAR BB| Open rates'!#REF!</f>
        <v>#REF!</v>
      </c>
      <c r="AU4" s="113" t="e">
        <f>'BAR BB| Open rates'!#REF!</f>
        <v>#REF!</v>
      </c>
      <c r="AV4" s="113" t="e">
        <f>'BAR BB| Open rates'!#REF!</f>
        <v>#REF!</v>
      </c>
      <c r="AW4" s="113" t="e">
        <f>'BAR BB| Open rates'!#REF!</f>
        <v>#REF!</v>
      </c>
      <c r="AX4" s="113" t="e">
        <f>'BAR BB| Open rates'!#REF!</f>
        <v>#REF!</v>
      </c>
      <c r="AY4" s="113" t="e">
        <f>'BAR BB| Open rates'!#REF!</f>
        <v>#REF!</v>
      </c>
      <c r="AZ4" s="113" t="e">
        <f>'BAR BB| Open rates'!#REF!</f>
        <v>#REF!</v>
      </c>
      <c r="BA4" s="113" t="e">
        <f>'BAR BB| Open rates'!#REF!</f>
        <v>#REF!</v>
      </c>
      <c r="BB4" s="113" t="e">
        <f>'BAR BB| Open rates'!#REF!</f>
        <v>#REF!</v>
      </c>
      <c r="BC4" s="113" t="e">
        <f>'BAR BB| Open rates'!#REF!</f>
        <v>#REF!</v>
      </c>
      <c r="BD4" s="113" t="e">
        <f>'BAR BB| Open rates'!#REF!</f>
        <v>#REF!</v>
      </c>
      <c r="BE4" s="113" t="e">
        <f>'BAR BB| Open rates'!#REF!</f>
        <v>#REF!</v>
      </c>
      <c r="BF4" s="113" t="e">
        <f>'BAR BB| Open rates'!#REF!</f>
        <v>#REF!</v>
      </c>
      <c r="BG4" s="113" t="e">
        <f>'BAR BB| Open rates'!#REF!</f>
        <v>#REF!</v>
      </c>
      <c r="BH4" s="113" t="e">
        <f>'BAR BB| Open rates'!#REF!</f>
        <v>#REF!</v>
      </c>
      <c r="BI4" s="113" t="e">
        <f>'BAR BB| Open rates'!#REF!</f>
        <v>#REF!</v>
      </c>
      <c r="BJ4" s="113" t="e">
        <f>'BAR BB| Open rates'!#REF!</f>
        <v>#REF!</v>
      </c>
      <c r="BK4" s="113" t="e">
        <f>'BAR BB| Open rates'!#REF!</f>
        <v>#REF!</v>
      </c>
      <c r="BL4" s="113" t="e">
        <f>'BAR BB| Open rates'!#REF!</f>
        <v>#REF!</v>
      </c>
      <c r="BM4" s="113" t="e">
        <f>'BAR BB| Open rates'!#REF!</f>
        <v>#REF!</v>
      </c>
      <c r="BN4" s="113" t="e">
        <f>'BAR BB| Open rates'!#REF!</f>
        <v>#REF!</v>
      </c>
      <c r="BO4" s="113" t="e">
        <f>'BAR BB| Open rates'!#REF!</f>
        <v>#REF!</v>
      </c>
      <c r="BP4" s="113" t="e">
        <f>'BAR BB| Open rates'!#REF!</f>
        <v>#REF!</v>
      </c>
      <c r="BQ4" s="113" t="e">
        <f>'BAR BB| Open rates'!#REF!</f>
        <v>#REF!</v>
      </c>
      <c r="BR4" s="113" t="e">
        <f>'BAR BB| Open rates'!#REF!</f>
        <v>#REF!</v>
      </c>
      <c r="BS4" s="113" t="e">
        <f>'BAR BB| Open rates'!#REF!</f>
        <v>#REF!</v>
      </c>
      <c r="BT4" s="113" t="e">
        <f>'BAR BB| Open rates'!#REF!</f>
        <v>#REF!</v>
      </c>
      <c r="BU4" s="113" t="e">
        <f>'BAR BB| Open rates'!#REF!</f>
        <v>#REF!</v>
      </c>
      <c r="BV4" s="113" t="e">
        <f>'BAR BB| Open rates'!#REF!</f>
        <v>#REF!</v>
      </c>
      <c r="BW4" s="113" t="e">
        <f>'BAR BB| Open rates'!#REF!</f>
        <v>#REF!</v>
      </c>
      <c r="BX4" s="113" t="e">
        <f>'BAR BB| Open rates'!#REF!</f>
        <v>#REF!</v>
      </c>
      <c r="BY4" s="113" t="e">
        <f>'BAR BB| Open rates'!#REF!</f>
        <v>#REF!</v>
      </c>
      <c r="BZ4" s="113" t="e">
        <f>'BAR BB| Open rates'!#REF!</f>
        <v>#REF!</v>
      </c>
      <c r="CA4" s="113" t="e">
        <f>'BAR BB| Open rates'!#REF!</f>
        <v>#REF!</v>
      </c>
      <c r="CB4" s="113" t="e">
        <f>'BAR BB| Open rates'!#REF!</f>
        <v>#REF!</v>
      </c>
      <c r="CC4" s="113" t="e">
        <f>'BAR BB| Open rates'!#REF!</f>
        <v>#REF!</v>
      </c>
      <c r="CD4" s="113" t="e">
        <f>'BAR BB| Open rates'!#REF!</f>
        <v>#REF!</v>
      </c>
    </row>
    <row r="5" spans="1:82" s="36" customFormat="1" ht="12" customHeight="1" x14ac:dyDescent="0.2">
      <c r="A5" s="65" t="s">
        <v>63</v>
      </c>
      <c r="B5" s="35"/>
      <c r="C5" s="35"/>
      <c r="D5" s="35"/>
      <c r="E5" s="35"/>
      <c r="F5" s="35"/>
      <c r="G5" s="35"/>
      <c r="H5" s="35"/>
      <c r="I5" s="35"/>
      <c r="J5" s="61"/>
      <c r="K5" s="61"/>
      <c r="L5" s="61"/>
      <c r="M5" s="61"/>
      <c r="N5" s="61"/>
      <c r="O5" s="61"/>
      <c r="P5" s="61"/>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row>
    <row r="6" spans="1:82" s="36" customFormat="1" ht="12" customHeight="1" x14ac:dyDescent="0.2">
      <c r="A6" s="52">
        <v>1</v>
      </c>
      <c r="B6" s="43" t="e">
        <f>'BAR BB| Open rates'!#REF!</f>
        <v>#REF!</v>
      </c>
      <c r="C6" s="43" t="e">
        <f>'BAR BB| Open rates'!#REF!</f>
        <v>#REF!</v>
      </c>
      <c r="D6" s="43" t="e">
        <f>'BAR BB| Open rates'!#REF!</f>
        <v>#REF!</v>
      </c>
      <c r="E6" s="43" t="e">
        <f>'BAR BB| Open rates'!#REF!</f>
        <v>#REF!</v>
      </c>
      <c r="F6" s="43" t="e">
        <f>'BAR BB| Open rates'!#REF!</f>
        <v>#REF!</v>
      </c>
      <c r="G6" s="43" t="e">
        <f>'BAR BB| Open rates'!#REF!</f>
        <v>#REF!</v>
      </c>
      <c r="H6" s="43" t="e">
        <f>'BAR BB| Open rates'!#REF!</f>
        <v>#REF!</v>
      </c>
      <c r="I6" s="43" t="e">
        <f>'BAR BB| Open rates'!#REF!</f>
        <v>#REF!</v>
      </c>
      <c r="J6" s="43" t="e">
        <f>'BAR BB| Open rates'!#REF!</f>
        <v>#REF!</v>
      </c>
      <c r="K6" s="43" t="e">
        <f>'BAR BB| Open rates'!#REF!</f>
        <v>#REF!</v>
      </c>
      <c r="L6" s="43" t="e">
        <f>'BAR BB| Open rates'!#REF!</f>
        <v>#REF!</v>
      </c>
      <c r="M6" s="43" t="e">
        <f>'BAR BB| Open rates'!#REF!</f>
        <v>#REF!</v>
      </c>
      <c r="N6" s="43" t="e">
        <f>'BAR BB| Open rates'!#REF!</f>
        <v>#REF!</v>
      </c>
      <c r="O6" s="43" t="e">
        <f>'BAR BB| Open rates'!#REF!</f>
        <v>#REF!</v>
      </c>
      <c r="P6" s="43" t="e">
        <f>'BAR BB| Open rates'!#REF!</f>
        <v>#REF!</v>
      </c>
      <c r="Q6" s="43" t="e">
        <f>'BAR BB| Open rates'!#REF!</f>
        <v>#REF!</v>
      </c>
      <c r="R6" s="43" t="e">
        <f>'BAR BB| Open rates'!#REF!</f>
        <v>#REF!</v>
      </c>
      <c r="S6" s="43" t="e">
        <f>'BAR BB| Open rates'!#REF!</f>
        <v>#REF!</v>
      </c>
      <c r="T6" s="43" t="e">
        <f>'BAR BB| Open rates'!#REF!</f>
        <v>#REF!</v>
      </c>
      <c r="U6" s="43" t="e">
        <f>'BAR BB| Open rates'!#REF!</f>
        <v>#REF!</v>
      </c>
      <c r="V6" s="43" t="e">
        <f>'BAR BB| Open rates'!#REF!</f>
        <v>#REF!</v>
      </c>
      <c r="W6" s="43" t="e">
        <f>'BAR BB| Open rates'!#REF!</f>
        <v>#REF!</v>
      </c>
      <c r="X6" s="43" t="e">
        <f>'BAR BB| Open rates'!#REF!</f>
        <v>#REF!</v>
      </c>
      <c r="Y6" s="43" t="e">
        <f>'BAR BB| Open rates'!#REF!</f>
        <v>#REF!</v>
      </c>
      <c r="Z6" s="43" t="e">
        <f>'BAR BB| Open rates'!#REF!</f>
        <v>#REF!</v>
      </c>
      <c r="AA6" s="43" t="e">
        <f>'BAR BB| Open rates'!#REF!</f>
        <v>#REF!</v>
      </c>
      <c r="AB6" s="43" t="e">
        <f>'BAR BB| Open rates'!#REF!</f>
        <v>#REF!</v>
      </c>
      <c r="AC6" s="43" t="e">
        <f>'BAR BB| Open rates'!#REF!</f>
        <v>#REF!</v>
      </c>
      <c r="AD6" s="43" t="e">
        <f>'BAR BB| Open rates'!#REF!</f>
        <v>#REF!</v>
      </c>
      <c r="AE6" s="43" t="e">
        <f>'BAR BB| Open rates'!#REF!</f>
        <v>#REF!</v>
      </c>
      <c r="AF6" s="43" t="e">
        <f>'BAR BB| Open rates'!#REF!</f>
        <v>#REF!</v>
      </c>
      <c r="AG6" s="43" t="e">
        <f>'BAR BB| Open rates'!#REF!</f>
        <v>#REF!</v>
      </c>
      <c r="AH6" s="43" t="e">
        <f>'BAR BB| Open rates'!#REF!</f>
        <v>#REF!</v>
      </c>
      <c r="AI6" s="43" t="e">
        <f>'BAR BB| Open rates'!#REF!</f>
        <v>#REF!</v>
      </c>
      <c r="AJ6" s="43" t="e">
        <f>'BAR BB| Open rates'!#REF!</f>
        <v>#REF!</v>
      </c>
      <c r="AK6" s="43" t="e">
        <f>'BAR BB| Open rates'!#REF!</f>
        <v>#REF!</v>
      </c>
      <c r="AL6" s="43" t="e">
        <f>'BAR BB| Open rates'!#REF!</f>
        <v>#REF!</v>
      </c>
      <c r="AM6" s="43" t="e">
        <f>'BAR BB| Open rates'!#REF!</f>
        <v>#REF!</v>
      </c>
      <c r="AN6" s="43" t="e">
        <f>'BAR BB| Open rates'!#REF!</f>
        <v>#REF!</v>
      </c>
      <c r="AO6" s="43" t="e">
        <f>'BAR BB| Open rates'!#REF!</f>
        <v>#REF!</v>
      </c>
      <c r="AP6" s="43" t="e">
        <f>'BAR BB| Open rates'!#REF!</f>
        <v>#REF!</v>
      </c>
      <c r="AQ6" s="43" t="e">
        <f>'BAR BB| Open rates'!#REF!</f>
        <v>#REF!</v>
      </c>
      <c r="AR6" s="43" t="e">
        <f>'BAR BB| Open rates'!#REF!</f>
        <v>#REF!</v>
      </c>
      <c r="AS6" s="43" t="e">
        <f>'BAR BB| Open rates'!#REF!</f>
        <v>#REF!</v>
      </c>
      <c r="AT6" s="43" t="e">
        <f>'BAR BB| Open rates'!#REF!</f>
        <v>#REF!</v>
      </c>
      <c r="AU6" s="43" t="e">
        <f>'BAR BB| Open rates'!#REF!</f>
        <v>#REF!</v>
      </c>
      <c r="AV6" s="43" t="e">
        <f>'BAR BB| Open rates'!#REF!</f>
        <v>#REF!</v>
      </c>
      <c r="AW6" s="43" t="e">
        <f>'BAR BB| Open rates'!#REF!</f>
        <v>#REF!</v>
      </c>
      <c r="AX6" s="43" t="e">
        <f>'BAR BB| Open rates'!#REF!</f>
        <v>#REF!</v>
      </c>
      <c r="AY6" s="43" t="e">
        <f>'BAR BB| Open rates'!#REF!</f>
        <v>#REF!</v>
      </c>
      <c r="AZ6" s="43" t="e">
        <f>'BAR BB| Open rates'!#REF!</f>
        <v>#REF!</v>
      </c>
      <c r="BA6" s="43" t="e">
        <f>'BAR BB| Open rates'!#REF!</f>
        <v>#REF!</v>
      </c>
      <c r="BB6" s="43" t="e">
        <f>'BAR BB| Open rates'!#REF!</f>
        <v>#REF!</v>
      </c>
      <c r="BC6" s="43" t="e">
        <f>'BAR BB| Open rates'!#REF!</f>
        <v>#REF!</v>
      </c>
      <c r="BD6" s="43" t="e">
        <f>'BAR BB| Open rates'!#REF!</f>
        <v>#REF!</v>
      </c>
      <c r="BE6" s="43" t="e">
        <f>'BAR BB| Open rates'!#REF!</f>
        <v>#REF!</v>
      </c>
      <c r="BF6" s="43" t="e">
        <f>'BAR BB| Open rates'!#REF!</f>
        <v>#REF!</v>
      </c>
      <c r="BG6" s="43" t="e">
        <f>'BAR BB| Open rates'!#REF!</f>
        <v>#REF!</v>
      </c>
      <c r="BH6" s="43" t="e">
        <f>'BAR BB| Open rates'!#REF!</f>
        <v>#REF!</v>
      </c>
      <c r="BI6" s="43" t="e">
        <f>'BAR BB| Open rates'!#REF!</f>
        <v>#REF!</v>
      </c>
      <c r="BJ6" s="43" t="e">
        <f>'BAR BB| Open rates'!#REF!</f>
        <v>#REF!</v>
      </c>
      <c r="BK6" s="43" t="e">
        <f>'BAR BB| Open rates'!#REF!</f>
        <v>#REF!</v>
      </c>
      <c r="BL6" s="43" t="e">
        <f>'BAR BB| Open rates'!#REF!</f>
        <v>#REF!</v>
      </c>
      <c r="BM6" s="43" t="e">
        <f>'BAR BB| Open rates'!#REF!</f>
        <v>#REF!</v>
      </c>
      <c r="BN6" s="43" t="e">
        <f>'BAR BB| Open rates'!#REF!</f>
        <v>#REF!</v>
      </c>
      <c r="BO6" s="43" t="e">
        <f>'BAR BB| Open rates'!#REF!</f>
        <v>#REF!</v>
      </c>
      <c r="BP6" s="43" t="e">
        <f>'BAR BB| Open rates'!#REF!</f>
        <v>#REF!</v>
      </c>
      <c r="BQ6" s="43" t="e">
        <f>'BAR BB| Open rates'!#REF!</f>
        <v>#REF!</v>
      </c>
      <c r="BR6" s="43" t="e">
        <f>'BAR BB| Open rates'!#REF!</f>
        <v>#REF!</v>
      </c>
      <c r="BS6" s="43" t="e">
        <f>'BAR BB| Open rates'!#REF!</f>
        <v>#REF!</v>
      </c>
      <c r="BT6" s="43" t="e">
        <f>'BAR BB| Open rates'!#REF!</f>
        <v>#REF!</v>
      </c>
      <c r="BU6" s="43" t="e">
        <f>'BAR BB| Open rates'!#REF!</f>
        <v>#REF!</v>
      </c>
      <c r="BV6" s="43" t="e">
        <f>'BAR BB| Open rates'!#REF!</f>
        <v>#REF!</v>
      </c>
      <c r="BW6" s="43" t="e">
        <f>'BAR BB| Open rates'!#REF!</f>
        <v>#REF!</v>
      </c>
      <c r="BX6" s="43" t="e">
        <f>'BAR BB| Open rates'!#REF!</f>
        <v>#REF!</v>
      </c>
      <c r="BY6" s="43" t="e">
        <f>'BAR BB| Open rates'!#REF!</f>
        <v>#REF!</v>
      </c>
      <c r="BZ6" s="43" t="e">
        <f>'BAR BB| Open rates'!#REF!</f>
        <v>#REF!</v>
      </c>
      <c r="CA6" s="43" t="e">
        <f>'BAR BB| Open rates'!#REF!</f>
        <v>#REF!</v>
      </c>
      <c r="CB6" s="43" t="e">
        <f>'BAR BB| Open rates'!#REF!</f>
        <v>#REF!</v>
      </c>
      <c r="CC6" s="43" t="e">
        <f>'BAR BB| Open rates'!#REF!</f>
        <v>#REF!</v>
      </c>
      <c r="CD6" s="43" t="e">
        <f>'BAR BB| Open rates'!#REF!</f>
        <v>#REF!</v>
      </c>
    </row>
    <row r="7" spans="1:82" s="36" customFormat="1" ht="12" customHeight="1" x14ac:dyDescent="0.2">
      <c r="A7" s="52">
        <v>2</v>
      </c>
      <c r="B7" s="43" t="e">
        <f>'BAR BB| Open rates'!#REF!</f>
        <v>#REF!</v>
      </c>
      <c r="C7" s="43" t="e">
        <f>'BAR BB| Open rates'!#REF!</f>
        <v>#REF!</v>
      </c>
      <c r="D7" s="43" t="e">
        <f>'BAR BB| Open rates'!#REF!</f>
        <v>#REF!</v>
      </c>
      <c r="E7" s="43" t="e">
        <f>'BAR BB| Open rates'!#REF!</f>
        <v>#REF!</v>
      </c>
      <c r="F7" s="43" t="e">
        <f>'BAR BB| Open rates'!#REF!</f>
        <v>#REF!</v>
      </c>
      <c r="G7" s="43" t="e">
        <f>'BAR BB| Open rates'!#REF!</f>
        <v>#REF!</v>
      </c>
      <c r="H7" s="43" t="e">
        <f>'BAR BB| Open rates'!#REF!</f>
        <v>#REF!</v>
      </c>
      <c r="I7" s="43" t="e">
        <f>'BAR BB| Open rates'!#REF!</f>
        <v>#REF!</v>
      </c>
      <c r="J7" s="43" t="e">
        <f>'BAR BB| Open rates'!#REF!</f>
        <v>#REF!</v>
      </c>
      <c r="K7" s="43" t="e">
        <f>'BAR BB| Open rates'!#REF!</f>
        <v>#REF!</v>
      </c>
      <c r="L7" s="43" t="e">
        <f>'BAR BB| Open rates'!#REF!</f>
        <v>#REF!</v>
      </c>
      <c r="M7" s="43" t="e">
        <f>'BAR BB| Open rates'!#REF!</f>
        <v>#REF!</v>
      </c>
      <c r="N7" s="43" t="e">
        <f>'BAR BB| Open rates'!#REF!</f>
        <v>#REF!</v>
      </c>
      <c r="O7" s="43" t="e">
        <f>'BAR BB| Open rates'!#REF!</f>
        <v>#REF!</v>
      </c>
      <c r="P7" s="43" t="e">
        <f>'BAR BB| Open rates'!#REF!</f>
        <v>#REF!</v>
      </c>
      <c r="Q7" s="43" t="e">
        <f>'BAR BB| Open rates'!#REF!</f>
        <v>#REF!</v>
      </c>
      <c r="R7" s="43" t="e">
        <f>'BAR BB| Open rates'!#REF!</f>
        <v>#REF!</v>
      </c>
      <c r="S7" s="43" t="e">
        <f>'BAR BB| Open rates'!#REF!</f>
        <v>#REF!</v>
      </c>
      <c r="T7" s="43" t="e">
        <f>'BAR BB| Open rates'!#REF!</f>
        <v>#REF!</v>
      </c>
      <c r="U7" s="43" t="e">
        <f>'BAR BB| Open rates'!#REF!</f>
        <v>#REF!</v>
      </c>
      <c r="V7" s="43" t="e">
        <f>'BAR BB| Open rates'!#REF!</f>
        <v>#REF!</v>
      </c>
      <c r="W7" s="43" t="e">
        <f>'BAR BB| Open rates'!#REF!</f>
        <v>#REF!</v>
      </c>
      <c r="X7" s="43" t="e">
        <f>'BAR BB| Open rates'!#REF!</f>
        <v>#REF!</v>
      </c>
      <c r="Y7" s="43" t="e">
        <f>'BAR BB| Open rates'!#REF!</f>
        <v>#REF!</v>
      </c>
      <c r="Z7" s="43" t="e">
        <f>'BAR BB| Open rates'!#REF!</f>
        <v>#REF!</v>
      </c>
      <c r="AA7" s="43" t="e">
        <f>'BAR BB| Open rates'!#REF!</f>
        <v>#REF!</v>
      </c>
      <c r="AB7" s="43" t="e">
        <f>'BAR BB| Open rates'!#REF!</f>
        <v>#REF!</v>
      </c>
      <c r="AC7" s="43" t="e">
        <f>'BAR BB| Open rates'!#REF!</f>
        <v>#REF!</v>
      </c>
      <c r="AD7" s="43" t="e">
        <f>'BAR BB| Open rates'!#REF!</f>
        <v>#REF!</v>
      </c>
      <c r="AE7" s="43" t="e">
        <f>'BAR BB| Open rates'!#REF!</f>
        <v>#REF!</v>
      </c>
      <c r="AF7" s="43" t="e">
        <f>'BAR BB| Open rates'!#REF!</f>
        <v>#REF!</v>
      </c>
      <c r="AG7" s="43" t="e">
        <f>'BAR BB| Open rates'!#REF!</f>
        <v>#REF!</v>
      </c>
      <c r="AH7" s="43" t="e">
        <f>'BAR BB| Open rates'!#REF!</f>
        <v>#REF!</v>
      </c>
      <c r="AI7" s="43" t="e">
        <f>'BAR BB| Open rates'!#REF!</f>
        <v>#REF!</v>
      </c>
      <c r="AJ7" s="43" t="e">
        <f>'BAR BB| Open rates'!#REF!</f>
        <v>#REF!</v>
      </c>
      <c r="AK7" s="43" t="e">
        <f>'BAR BB| Open rates'!#REF!</f>
        <v>#REF!</v>
      </c>
      <c r="AL7" s="43" t="e">
        <f>'BAR BB| Open rates'!#REF!</f>
        <v>#REF!</v>
      </c>
      <c r="AM7" s="43" t="e">
        <f>'BAR BB| Open rates'!#REF!</f>
        <v>#REF!</v>
      </c>
      <c r="AN7" s="43" t="e">
        <f>'BAR BB| Open rates'!#REF!</f>
        <v>#REF!</v>
      </c>
      <c r="AO7" s="43" t="e">
        <f>'BAR BB| Open rates'!#REF!</f>
        <v>#REF!</v>
      </c>
      <c r="AP7" s="43" t="e">
        <f>'BAR BB| Open rates'!#REF!</f>
        <v>#REF!</v>
      </c>
      <c r="AQ7" s="43" t="e">
        <f>'BAR BB| Open rates'!#REF!</f>
        <v>#REF!</v>
      </c>
      <c r="AR7" s="43" t="e">
        <f>'BAR BB| Open rates'!#REF!</f>
        <v>#REF!</v>
      </c>
      <c r="AS7" s="43" t="e">
        <f>'BAR BB| Open rates'!#REF!</f>
        <v>#REF!</v>
      </c>
      <c r="AT7" s="43" t="e">
        <f>'BAR BB| Open rates'!#REF!</f>
        <v>#REF!</v>
      </c>
      <c r="AU7" s="43" t="e">
        <f>'BAR BB| Open rates'!#REF!</f>
        <v>#REF!</v>
      </c>
      <c r="AV7" s="43" t="e">
        <f>'BAR BB| Open rates'!#REF!</f>
        <v>#REF!</v>
      </c>
      <c r="AW7" s="43" t="e">
        <f>'BAR BB| Open rates'!#REF!</f>
        <v>#REF!</v>
      </c>
      <c r="AX7" s="43" t="e">
        <f>'BAR BB| Open rates'!#REF!</f>
        <v>#REF!</v>
      </c>
      <c r="AY7" s="43" t="e">
        <f>'BAR BB| Open rates'!#REF!</f>
        <v>#REF!</v>
      </c>
      <c r="AZ7" s="43" t="e">
        <f>'BAR BB| Open rates'!#REF!</f>
        <v>#REF!</v>
      </c>
      <c r="BA7" s="43" t="e">
        <f>'BAR BB| Open rates'!#REF!</f>
        <v>#REF!</v>
      </c>
      <c r="BB7" s="43" t="e">
        <f>'BAR BB| Open rates'!#REF!</f>
        <v>#REF!</v>
      </c>
      <c r="BC7" s="43" t="e">
        <f>'BAR BB| Open rates'!#REF!</f>
        <v>#REF!</v>
      </c>
      <c r="BD7" s="43" t="e">
        <f>'BAR BB| Open rates'!#REF!</f>
        <v>#REF!</v>
      </c>
      <c r="BE7" s="43" t="e">
        <f>'BAR BB| Open rates'!#REF!</f>
        <v>#REF!</v>
      </c>
      <c r="BF7" s="43" t="e">
        <f>'BAR BB| Open rates'!#REF!</f>
        <v>#REF!</v>
      </c>
      <c r="BG7" s="43" t="e">
        <f>'BAR BB| Open rates'!#REF!</f>
        <v>#REF!</v>
      </c>
      <c r="BH7" s="43" t="e">
        <f>'BAR BB| Open rates'!#REF!</f>
        <v>#REF!</v>
      </c>
      <c r="BI7" s="43" t="e">
        <f>'BAR BB| Open rates'!#REF!</f>
        <v>#REF!</v>
      </c>
      <c r="BJ7" s="43" t="e">
        <f>'BAR BB| Open rates'!#REF!</f>
        <v>#REF!</v>
      </c>
      <c r="BK7" s="43" t="e">
        <f>'BAR BB| Open rates'!#REF!</f>
        <v>#REF!</v>
      </c>
      <c r="BL7" s="43" t="e">
        <f>'BAR BB| Open rates'!#REF!</f>
        <v>#REF!</v>
      </c>
      <c r="BM7" s="43" t="e">
        <f>'BAR BB| Open rates'!#REF!</f>
        <v>#REF!</v>
      </c>
      <c r="BN7" s="43" t="e">
        <f>'BAR BB| Open rates'!#REF!</f>
        <v>#REF!</v>
      </c>
      <c r="BO7" s="43" t="e">
        <f>'BAR BB| Open rates'!#REF!</f>
        <v>#REF!</v>
      </c>
      <c r="BP7" s="43" t="e">
        <f>'BAR BB| Open rates'!#REF!</f>
        <v>#REF!</v>
      </c>
      <c r="BQ7" s="43" t="e">
        <f>'BAR BB| Open rates'!#REF!</f>
        <v>#REF!</v>
      </c>
      <c r="BR7" s="43" t="e">
        <f>'BAR BB| Open rates'!#REF!</f>
        <v>#REF!</v>
      </c>
      <c r="BS7" s="43" t="e">
        <f>'BAR BB| Open rates'!#REF!</f>
        <v>#REF!</v>
      </c>
      <c r="BT7" s="43" t="e">
        <f>'BAR BB| Open rates'!#REF!</f>
        <v>#REF!</v>
      </c>
      <c r="BU7" s="43" t="e">
        <f>'BAR BB| Open rates'!#REF!</f>
        <v>#REF!</v>
      </c>
      <c r="BV7" s="43" t="e">
        <f>'BAR BB| Open rates'!#REF!</f>
        <v>#REF!</v>
      </c>
      <c r="BW7" s="43" t="e">
        <f>'BAR BB| Open rates'!#REF!</f>
        <v>#REF!</v>
      </c>
      <c r="BX7" s="43" t="e">
        <f>'BAR BB| Open rates'!#REF!</f>
        <v>#REF!</v>
      </c>
      <c r="BY7" s="43" t="e">
        <f>'BAR BB| Open rates'!#REF!</f>
        <v>#REF!</v>
      </c>
      <c r="BZ7" s="43" t="e">
        <f>'BAR BB| Open rates'!#REF!</f>
        <v>#REF!</v>
      </c>
      <c r="CA7" s="43" t="e">
        <f>'BAR BB| Open rates'!#REF!</f>
        <v>#REF!</v>
      </c>
      <c r="CB7" s="43" t="e">
        <f>'BAR BB| Open rates'!#REF!</f>
        <v>#REF!</v>
      </c>
      <c r="CC7" s="43" t="e">
        <f>'BAR BB| Open rates'!#REF!</f>
        <v>#REF!</v>
      </c>
      <c r="CD7" s="43" t="e">
        <f>'BAR BB| Open rates'!#REF!</f>
        <v>#REF!</v>
      </c>
    </row>
    <row r="8" spans="1:82" s="36" customFormat="1" ht="12" customHeight="1" x14ac:dyDescent="0.2">
      <c r="A8" s="66" t="s">
        <v>64</v>
      </c>
      <c r="B8" s="43"/>
    </row>
    <row r="9" spans="1:82" s="9" customFormat="1" ht="12" customHeight="1" x14ac:dyDescent="0.2">
      <c r="A9" s="8">
        <v>1</v>
      </c>
      <c r="B9" s="43" t="e">
        <f>'BAR BB| Open rates'!#REF!</f>
        <v>#REF!</v>
      </c>
      <c r="C9" s="43" t="e">
        <f>'BAR BB| Open rates'!#REF!</f>
        <v>#REF!</v>
      </c>
      <c r="D9" s="43" t="e">
        <f>'BAR BB| Open rates'!#REF!</f>
        <v>#REF!</v>
      </c>
      <c r="E9" s="43" t="e">
        <f>'BAR BB| Open rates'!#REF!</f>
        <v>#REF!</v>
      </c>
      <c r="F9" s="43" t="e">
        <f>'BAR BB| Open rates'!#REF!</f>
        <v>#REF!</v>
      </c>
      <c r="G9" s="43" t="e">
        <f>'BAR BB| Open rates'!#REF!</f>
        <v>#REF!</v>
      </c>
      <c r="H9" s="43" t="e">
        <f>'BAR BB| Open rates'!#REF!</f>
        <v>#REF!</v>
      </c>
      <c r="I9" s="43" t="e">
        <f>'BAR BB| Open rates'!#REF!</f>
        <v>#REF!</v>
      </c>
      <c r="J9" s="43" t="e">
        <f>'BAR BB| Open rates'!#REF!</f>
        <v>#REF!</v>
      </c>
      <c r="K9" s="43" t="e">
        <f>'BAR BB| Open rates'!#REF!</f>
        <v>#REF!</v>
      </c>
      <c r="L9" s="43" t="e">
        <f>'BAR BB| Open rates'!#REF!</f>
        <v>#REF!</v>
      </c>
      <c r="M9" s="43" t="e">
        <f>'BAR BB| Open rates'!#REF!</f>
        <v>#REF!</v>
      </c>
      <c r="N9" s="43" t="e">
        <f>'BAR BB| Open rates'!#REF!</f>
        <v>#REF!</v>
      </c>
      <c r="O9" s="43" t="e">
        <f>'BAR BB| Open rates'!#REF!</f>
        <v>#REF!</v>
      </c>
      <c r="P9" s="43" t="e">
        <f>'BAR BB| Open rates'!#REF!</f>
        <v>#REF!</v>
      </c>
      <c r="Q9" s="43" t="e">
        <f>'BAR BB| Open rates'!#REF!</f>
        <v>#REF!</v>
      </c>
      <c r="R9" s="43" t="e">
        <f>'BAR BB| Open rates'!#REF!</f>
        <v>#REF!</v>
      </c>
      <c r="S9" s="43" t="e">
        <f>'BAR BB| Open rates'!#REF!</f>
        <v>#REF!</v>
      </c>
      <c r="T9" s="43" t="e">
        <f>'BAR BB| Open rates'!#REF!</f>
        <v>#REF!</v>
      </c>
      <c r="U9" s="43" t="e">
        <f>'BAR BB| Open rates'!#REF!</f>
        <v>#REF!</v>
      </c>
      <c r="V9" s="43" t="e">
        <f>'BAR BB| Open rates'!#REF!</f>
        <v>#REF!</v>
      </c>
      <c r="W9" s="43" t="e">
        <f>'BAR BB| Open rates'!#REF!</f>
        <v>#REF!</v>
      </c>
      <c r="X9" s="43" t="e">
        <f>'BAR BB| Open rates'!#REF!</f>
        <v>#REF!</v>
      </c>
      <c r="Y9" s="43" t="e">
        <f>'BAR BB| Open rates'!#REF!</f>
        <v>#REF!</v>
      </c>
      <c r="Z9" s="43" t="e">
        <f>'BAR BB| Open rates'!#REF!</f>
        <v>#REF!</v>
      </c>
      <c r="AA9" s="43" t="e">
        <f>'BAR BB| Open rates'!#REF!</f>
        <v>#REF!</v>
      </c>
      <c r="AB9" s="43" t="e">
        <f>'BAR BB| Open rates'!#REF!</f>
        <v>#REF!</v>
      </c>
      <c r="AC9" s="43" t="e">
        <f>'BAR BB| Open rates'!#REF!</f>
        <v>#REF!</v>
      </c>
      <c r="AD9" s="43" t="e">
        <f>'BAR BB| Open rates'!#REF!</f>
        <v>#REF!</v>
      </c>
      <c r="AE9" s="43" t="e">
        <f>'BAR BB| Open rates'!#REF!</f>
        <v>#REF!</v>
      </c>
      <c r="AF9" s="43" t="e">
        <f>'BAR BB| Open rates'!#REF!</f>
        <v>#REF!</v>
      </c>
      <c r="AG9" s="43" t="e">
        <f>'BAR BB| Open rates'!#REF!</f>
        <v>#REF!</v>
      </c>
      <c r="AH9" s="43" t="e">
        <f>'BAR BB| Open rates'!#REF!</f>
        <v>#REF!</v>
      </c>
      <c r="AI9" s="43" t="e">
        <f>'BAR BB| Open rates'!#REF!</f>
        <v>#REF!</v>
      </c>
      <c r="AJ9" s="43" t="e">
        <f>'BAR BB| Open rates'!#REF!</f>
        <v>#REF!</v>
      </c>
      <c r="AK9" s="43" t="e">
        <f>'BAR BB| Open rates'!#REF!</f>
        <v>#REF!</v>
      </c>
      <c r="AL9" s="43" t="e">
        <f>'BAR BB| Open rates'!#REF!</f>
        <v>#REF!</v>
      </c>
      <c r="AM9" s="43" t="e">
        <f>'BAR BB| Open rates'!#REF!</f>
        <v>#REF!</v>
      </c>
      <c r="AN9" s="43" t="e">
        <f>'BAR BB| Open rates'!#REF!</f>
        <v>#REF!</v>
      </c>
      <c r="AO9" s="43" t="e">
        <f>'BAR BB| Open rates'!#REF!</f>
        <v>#REF!</v>
      </c>
      <c r="AP9" s="43" t="e">
        <f>'BAR BB| Open rates'!#REF!</f>
        <v>#REF!</v>
      </c>
      <c r="AQ9" s="43" t="e">
        <f>'BAR BB| Open rates'!#REF!</f>
        <v>#REF!</v>
      </c>
      <c r="AR9" s="43" t="e">
        <f>'BAR BB| Open rates'!#REF!</f>
        <v>#REF!</v>
      </c>
      <c r="AS9" s="43" t="e">
        <f>'BAR BB| Open rates'!#REF!</f>
        <v>#REF!</v>
      </c>
      <c r="AT9" s="43" t="e">
        <f>'BAR BB| Open rates'!#REF!</f>
        <v>#REF!</v>
      </c>
      <c r="AU9" s="43" t="e">
        <f>'BAR BB| Open rates'!#REF!</f>
        <v>#REF!</v>
      </c>
      <c r="AV9" s="43" t="e">
        <f>'BAR BB| Open rates'!#REF!</f>
        <v>#REF!</v>
      </c>
      <c r="AW9" s="43" t="e">
        <f>'BAR BB| Open rates'!#REF!</f>
        <v>#REF!</v>
      </c>
      <c r="AX9" s="43" t="e">
        <f>'BAR BB| Open rates'!#REF!</f>
        <v>#REF!</v>
      </c>
      <c r="AY9" s="43" t="e">
        <f>'BAR BB| Open rates'!#REF!</f>
        <v>#REF!</v>
      </c>
      <c r="AZ9" s="43" t="e">
        <f>'BAR BB| Open rates'!#REF!</f>
        <v>#REF!</v>
      </c>
      <c r="BA9" s="43" t="e">
        <f>'BAR BB| Open rates'!#REF!</f>
        <v>#REF!</v>
      </c>
      <c r="BB9" s="43" t="e">
        <f>'BAR BB| Open rates'!#REF!</f>
        <v>#REF!</v>
      </c>
      <c r="BC9" s="43" t="e">
        <f>'BAR BB| Open rates'!#REF!</f>
        <v>#REF!</v>
      </c>
      <c r="BD9" s="43" t="e">
        <f>'BAR BB| Open rates'!#REF!</f>
        <v>#REF!</v>
      </c>
      <c r="BE9" s="43" t="e">
        <f>'BAR BB| Open rates'!#REF!</f>
        <v>#REF!</v>
      </c>
      <c r="BF9" s="43" t="e">
        <f>'BAR BB| Open rates'!#REF!</f>
        <v>#REF!</v>
      </c>
      <c r="BG9" s="43" t="e">
        <f>'BAR BB| Open rates'!#REF!</f>
        <v>#REF!</v>
      </c>
      <c r="BH9" s="43" t="e">
        <f>'BAR BB| Open rates'!#REF!</f>
        <v>#REF!</v>
      </c>
      <c r="BI9" s="43" t="e">
        <f>'BAR BB| Open rates'!#REF!</f>
        <v>#REF!</v>
      </c>
      <c r="BJ9" s="43" t="e">
        <f>'BAR BB| Open rates'!#REF!</f>
        <v>#REF!</v>
      </c>
      <c r="BK9" s="43" t="e">
        <f>'BAR BB| Open rates'!#REF!</f>
        <v>#REF!</v>
      </c>
      <c r="BL9" s="43" t="e">
        <f>'BAR BB| Open rates'!#REF!</f>
        <v>#REF!</v>
      </c>
      <c r="BM9" s="43" t="e">
        <f>'BAR BB| Open rates'!#REF!</f>
        <v>#REF!</v>
      </c>
      <c r="BN9" s="43" t="e">
        <f>'BAR BB| Open rates'!#REF!</f>
        <v>#REF!</v>
      </c>
      <c r="BO9" s="43" t="e">
        <f>'BAR BB| Open rates'!#REF!</f>
        <v>#REF!</v>
      </c>
      <c r="BP9" s="43" t="e">
        <f>'BAR BB| Open rates'!#REF!</f>
        <v>#REF!</v>
      </c>
      <c r="BQ9" s="43" t="e">
        <f>'BAR BB| Open rates'!#REF!</f>
        <v>#REF!</v>
      </c>
      <c r="BR9" s="43" t="e">
        <f>'BAR BB| Open rates'!#REF!</f>
        <v>#REF!</v>
      </c>
      <c r="BS9" s="43" t="e">
        <f>'BAR BB| Open rates'!#REF!</f>
        <v>#REF!</v>
      </c>
      <c r="BT9" s="43" t="e">
        <f>'BAR BB| Open rates'!#REF!</f>
        <v>#REF!</v>
      </c>
      <c r="BU9" s="43" t="e">
        <f>'BAR BB| Open rates'!#REF!</f>
        <v>#REF!</v>
      </c>
      <c r="BV9" s="43" t="e">
        <f>'BAR BB| Open rates'!#REF!</f>
        <v>#REF!</v>
      </c>
      <c r="BW9" s="43" t="e">
        <f>'BAR BB| Open rates'!#REF!</f>
        <v>#REF!</v>
      </c>
      <c r="BX9" s="43" t="e">
        <f>'BAR BB| Open rates'!#REF!</f>
        <v>#REF!</v>
      </c>
      <c r="BY9" s="43" t="e">
        <f>'BAR BB| Open rates'!#REF!</f>
        <v>#REF!</v>
      </c>
      <c r="BZ9" s="43" t="e">
        <f>'BAR BB| Open rates'!#REF!</f>
        <v>#REF!</v>
      </c>
      <c r="CA9" s="43" t="e">
        <f>'BAR BB| Open rates'!#REF!</f>
        <v>#REF!</v>
      </c>
      <c r="CB9" s="43" t="e">
        <f>'BAR BB| Open rates'!#REF!</f>
        <v>#REF!</v>
      </c>
      <c r="CC9" s="43" t="e">
        <f>'BAR BB| Open rates'!#REF!</f>
        <v>#REF!</v>
      </c>
      <c r="CD9" s="43" t="e">
        <f>'BAR BB| Open rates'!#REF!</f>
        <v>#REF!</v>
      </c>
    </row>
    <row r="10" spans="1:82" s="9" customFormat="1" ht="12" customHeight="1" x14ac:dyDescent="0.2">
      <c r="A10" s="8">
        <v>2</v>
      </c>
      <c r="B10" s="43" t="e">
        <f>'BAR BB| Open rates'!#REF!</f>
        <v>#REF!</v>
      </c>
      <c r="C10" s="43" t="e">
        <f>'BAR BB| Open rates'!#REF!</f>
        <v>#REF!</v>
      </c>
      <c r="D10" s="43" t="e">
        <f>'BAR BB| Open rates'!#REF!</f>
        <v>#REF!</v>
      </c>
      <c r="E10" s="43" t="e">
        <f>'BAR BB| Open rates'!#REF!</f>
        <v>#REF!</v>
      </c>
      <c r="F10" s="43" t="e">
        <f>'BAR BB| Open rates'!#REF!</f>
        <v>#REF!</v>
      </c>
      <c r="G10" s="43" t="e">
        <f>'BAR BB| Open rates'!#REF!</f>
        <v>#REF!</v>
      </c>
      <c r="H10" s="43" t="e">
        <f>'BAR BB| Open rates'!#REF!</f>
        <v>#REF!</v>
      </c>
      <c r="I10" s="43" t="e">
        <f>'BAR BB| Open rates'!#REF!</f>
        <v>#REF!</v>
      </c>
      <c r="J10" s="43" t="e">
        <f>'BAR BB| Open rates'!#REF!</f>
        <v>#REF!</v>
      </c>
      <c r="K10" s="43" t="e">
        <f>'BAR BB| Open rates'!#REF!</f>
        <v>#REF!</v>
      </c>
      <c r="L10" s="43" t="e">
        <f>'BAR BB| Open rates'!#REF!</f>
        <v>#REF!</v>
      </c>
      <c r="M10" s="43" t="e">
        <f>'BAR BB| Open rates'!#REF!</f>
        <v>#REF!</v>
      </c>
      <c r="N10" s="43" t="e">
        <f>'BAR BB| Open rates'!#REF!</f>
        <v>#REF!</v>
      </c>
      <c r="O10" s="43" t="e">
        <f>'BAR BB| Open rates'!#REF!</f>
        <v>#REF!</v>
      </c>
      <c r="P10" s="43" t="e">
        <f>'BAR BB| Open rates'!#REF!</f>
        <v>#REF!</v>
      </c>
      <c r="Q10" s="43" t="e">
        <f>'BAR BB| Open rates'!#REF!</f>
        <v>#REF!</v>
      </c>
      <c r="R10" s="43" t="e">
        <f>'BAR BB| Open rates'!#REF!</f>
        <v>#REF!</v>
      </c>
      <c r="S10" s="43" t="e">
        <f>'BAR BB| Open rates'!#REF!</f>
        <v>#REF!</v>
      </c>
      <c r="T10" s="43" t="e">
        <f>'BAR BB| Open rates'!#REF!</f>
        <v>#REF!</v>
      </c>
      <c r="U10" s="43" t="e">
        <f>'BAR BB| Open rates'!#REF!</f>
        <v>#REF!</v>
      </c>
      <c r="V10" s="43" t="e">
        <f>'BAR BB| Open rates'!#REF!</f>
        <v>#REF!</v>
      </c>
      <c r="W10" s="43" t="e">
        <f>'BAR BB| Open rates'!#REF!</f>
        <v>#REF!</v>
      </c>
      <c r="X10" s="43" t="e">
        <f>'BAR BB| Open rates'!#REF!</f>
        <v>#REF!</v>
      </c>
      <c r="Y10" s="43" t="e">
        <f>'BAR BB| Open rates'!#REF!</f>
        <v>#REF!</v>
      </c>
      <c r="Z10" s="43" t="e">
        <f>'BAR BB| Open rates'!#REF!</f>
        <v>#REF!</v>
      </c>
      <c r="AA10" s="43" t="e">
        <f>'BAR BB| Open rates'!#REF!</f>
        <v>#REF!</v>
      </c>
      <c r="AB10" s="43" t="e">
        <f>'BAR BB| Open rates'!#REF!</f>
        <v>#REF!</v>
      </c>
      <c r="AC10" s="43" t="e">
        <f>'BAR BB| Open rates'!#REF!</f>
        <v>#REF!</v>
      </c>
      <c r="AD10" s="43" t="e">
        <f>'BAR BB| Open rates'!#REF!</f>
        <v>#REF!</v>
      </c>
      <c r="AE10" s="43" t="e">
        <f>'BAR BB| Open rates'!#REF!</f>
        <v>#REF!</v>
      </c>
      <c r="AF10" s="43" t="e">
        <f>'BAR BB| Open rates'!#REF!</f>
        <v>#REF!</v>
      </c>
      <c r="AG10" s="43" t="e">
        <f>'BAR BB| Open rates'!#REF!</f>
        <v>#REF!</v>
      </c>
      <c r="AH10" s="43" t="e">
        <f>'BAR BB| Open rates'!#REF!</f>
        <v>#REF!</v>
      </c>
      <c r="AI10" s="43" t="e">
        <f>'BAR BB| Open rates'!#REF!</f>
        <v>#REF!</v>
      </c>
      <c r="AJ10" s="43" t="e">
        <f>'BAR BB| Open rates'!#REF!</f>
        <v>#REF!</v>
      </c>
      <c r="AK10" s="43" t="e">
        <f>'BAR BB| Open rates'!#REF!</f>
        <v>#REF!</v>
      </c>
      <c r="AL10" s="43" t="e">
        <f>'BAR BB| Open rates'!#REF!</f>
        <v>#REF!</v>
      </c>
      <c r="AM10" s="43" t="e">
        <f>'BAR BB| Open rates'!#REF!</f>
        <v>#REF!</v>
      </c>
      <c r="AN10" s="43" t="e">
        <f>'BAR BB| Open rates'!#REF!</f>
        <v>#REF!</v>
      </c>
      <c r="AO10" s="43" t="e">
        <f>'BAR BB| Open rates'!#REF!</f>
        <v>#REF!</v>
      </c>
      <c r="AP10" s="43" t="e">
        <f>'BAR BB| Open rates'!#REF!</f>
        <v>#REF!</v>
      </c>
      <c r="AQ10" s="43" t="e">
        <f>'BAR BB| Open rates'!#REF!</f>
        <v>#REF!</v>
      </c>
      <c r="AR10" s="43" t="e">
        <f>'BAR BB| Open rates'!#REF!</f>
        <v>#REF!</v>
      </c>
      <c r="AS10" s="43" t="e">
        <f>'BAR BB| Open rates'!#REF!</f>
        <v>#REF!</v>
      </c>
      <c r="AT10" s="43" t="e">
        <f>'BAR BB| Open rates'!#REF!</f>
        <v>#REF!</v>
      </c>
      <c r="AU10" s="43" t="e">
        <f>'BAR BB| Open rates'!#REF!</f>
        <v>#REF!</v>
      </c>
      <c r="AV10" s="43" t="e">
        <f>'BAR BB| Open rates'!#REF!</f>
        <v>#REF!</v>
      </c>
      <c r="AW10" s="43" t="e">
        <f>'BAR BB| Open rates'!#REF!</f>
        <v>#REF!</v>
      </c>
      <c r="AX10" s="43" t="e">
        <f>'BAR BB| Open rates'!#REF!</f>
        <v>#REF!</v>
      </c>
      <c r="AY10" s="43" t="e">
        <f>'BAR BB| Open rates'!#REF!</f>
        <v>#REF!</v>
      </c>
      <c r="AZ10" s="43" t="e">
        <f>'BAR BB| Open rates'!#REF!</f>
        <v>#REF!</v>
      </c>
      <c r="BA10" s="43" t="e">
        <f>'BAR BB| Open rates'!#REF!</f>
        <v>#REF!</v>
      </c>
      <c r="BB10" s="43" t="e">
        <f>'BAR BB| Open rates'!#REF!</f>
        <v>#REF!</v>
      </c>
      <c r="BC10" s="43" t="e">
        <f>'BAR BB| Open rates'!#REF!</f>
        <v>#REF!</v>
      </c>
      <c r="BD10" s="43" t="e">
        <f>'BAR BB| Open rates'!#REF!</f>
        <v>#REF!</v>
      </c>
      <c r="BE10" s="43" t="e">
        <f>'BAR BB| Open rates'!#REF!</f>
        <v>#REF!</v>
      </c>
      <c r="BF10" s="43" t="e">
        <f>'BAR BB| Open rates'!#REF!</f>
        <v>#REF!</v>
      </c>
      <c r="BG10" s="43" t="e">
        <f>'BAR BB| Open rates'!#REF!</f>
        <v>#REF!</v>
      </c>
      <c r="BH10" s="43" t="e">
        <f>'BAR BB| Open rates'!#REF!</f>
        <v>#REF!</v>
      </c>
      <c r="BI10" s="43" t="e">
        <f>'BAR BB| Open rates'!#REF!</f>
        <v>#REF!</v>
      </c>
      <c r="BJ10" s="43" t="e">
        <f>'BAR BB| Open rates'!#REF!</f>
        <v>#REF!</v>
      </c>
      <c r="BK10" s="43" t="e">
        <f>'BAR BB| Open rates'!#REF!</f>
        <v>#REF!</v>
      </c>
      <c r="BL10" s="43" t="e">
        <f>'BAR BB| Open rates'!#REF!</f>
        <v>#REF!</v>
      </c>
      <c r="BM10" s="43" t="e">
        <f>'BAR BB| Open rates'!#REF!</f>
        <v>#REF!</v>
      </c>
      <c r="BN10" s="43" t="e">
        <f>'BAR BB| Open rates'!#REF!</f>
        <v>#REF!</v>
      </c>
      <c r="BO10" s="43" t="e">
        <f>'BAR BB| Open rates'!#REF!</f>
        <v>#REF!</v>
      </c>
      <c r="BP10" s="43" t="e">
        <f>'BAR BB| Open rates'!#REF!</f>
        <v>#REF!</v>
      </c>
      <c r="BQ10" s="43" t="e">
        <f>'BAR BB| Open rates'!#REF!</f>
        <v>#REF!</v>
      </c>
      <c r="BR10" s="43" t="e">
        <f>'BAR BB| Open rates'!#REF!</f>
        <v>#REF!</v>
      </c>
      <c r="BS10" s="43" t="e">
        <f>'BAR BB| Open rates'!#REF!</f>
        <v>#REF!</v>
      </c>
      <c r="BT10" s="43" t="e">
        <f>'BAR BB| Open rates'!#REF!</f>
        <v>#REF!</v>
      </c>
      <c r="BU10" s="43" t="e">
        <f>'BAR BB| Open rates'!#REF!</f>
        <v>#REF!</v>
      </c>
      <c r="BV10" s="43" t="e">
        <f>'BAR BB| Open rates'!#REF!</f>
        <v>#REF!</v>
      </c>
      <c r="BW10" s="43" t="e">
        <f>'BAR BB| Open rates'!#REF!</f>
        <v>#REF!</v>
      </c>
      <c r="BX10" s="43" t="e">
        <f>'BAR BB| Open rates'!#REF!</f>
        <v>#REF!</v>
      </c>
      <c r="BY10" s="43" t="e">
        <f>'BAR BB| Open rates'!#REF!</f>
        <v>#REF!</v>
      </c>
      <c r="BZ10" s="43" t="e">
        <f>'BAR BB| Open rates'!#REF!</f>
        <v>#REF!</v>
      </c>
      <c r="CA10" s="43" t="e">
        <f>'BAR BB| Open rates'!#REF!</f>
        <v>#REF!</v>
      </c>
      <c r="CB10" s="43" t="e">
        <f>'BAR BB| Open rates'!#REF!</f>
        <v>#REF!</v>
      </c>
      <c r="CC10" s="43" t="e">
        <f>'BAR BB| Open rates'!#REF!</f>
        <v>#REF!</v>
      </c>
      <c r="CD10" s="43" t="e">
        <f>'BAR BB| Open rates'!#REF!</f>
        <v>#REF!</v>
      </c>
    </row>
    <row r="11" spans="1:82" s="36" customFormat="1" ht="12" customHeight="1" x14ac:dyDescent="0.2">
      <c r="A11" s="66" t="s">
        <v>65</v>
      </c>
      <c r="B11" s="43"/>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row>
    <row r="12" spans="1:82" s="9" customFormat="1" ht="12" customHeight="1" x14ac:dyDescent="0.2">
      <c r="A12" s="8">
        <v>1</v>
      </c>
      <c r="B12" s="43" t="e">
        <f>'BAR BB| Open rates'!#REF!</f>
        <v>#REF!</v>
      </c>
      <c r="C12" s="43" t="e">
        <f>'BAR BB| Open rates'!#REF!</f>
        <v>#REF!</v>
      </c>
      <c r="D12" s="43" t="e">
        <f>'BAR BB| Open rates'!#REF!</f>
        <v>#REF!</v>
      </c>
      <c r="E12" s="43" t="e">
        <f>'BAR BB| Open rates'!#REF!</f>
        <v>#REF!</v>
      </c>
      <c r="F12" s="43" t="e">
        <f>'BAR BB| Open rates'!#REF!</f>
        <v>#REF!</v>
      </c>
      <c r="G12" s="43" t="e">
        <f>'BAR BB| Open rates'!#REF!</f>
        <v>#REF!</v>
      </c>
      <c r="H12" s="43" t="e">
        <f>'BAR BB| Open rates'!#REF!</f>
        <v>#REF!</v>
      </c>
      <c r="I12" s="43" t="e">
        <f>'BAR BB| Open rates'!#REF!</f>
        <v>#REF!</v>
      </c>
      <c r="J12" s="43" t="e">
        <f>'BAR BB| Open rates'!#REF!</f>
        <v>#REF!</v>
      </c>
      <c r="K12" s="43" t="e">
        <f>'BAR BB| Open rates'!#REF!</f>
        <v>#REF!</v>
      </c>
      <c r="L12" s="43" t="e">
        <f>'BAR BB| Open rates'!#REF!</f>
        <v>#REF!</v>
      </c>
      <c r="M12" s="43" t="e">
        <f>'BAR BB| Open rates'!#REF!</f>
        <v>#REF!</v>
      </c>
      <c r="N12" s="43" t="e">
        <f>'BAR BB| Open rates'!#REF!</f>
        <v>#REF!</v>
      </c>
      <c r="O12" s="43" t="e">
        <f>'BAR BB| Open rates'!#REF!</f>
        <v>#REF!</v>
      </c>
      <c r="P12" s="43" t="e">
        <f>'BAR BB| Open rates'!#REF!</f>
        <v>#REF!</v>
      </c>
      <c r="Q12" s="43" t="e">
        <f>'BAR BB| Open rates'!#REF!</f>
        <v>#REF!</v>
      </c>
      <c r="R12" s="43" t="e">
        <f>'BAR BB| Open rates'!#REF!</f>
        <v>#REF!</v>
      </c>
      <c r="S12" s="43" t="e">
        <f>'BAR BB| Open rates'!#REF!</f>
        <v>#REF!</v>
      </c>
      <c r="T12" s="43" t="e">
        <f>'BAR BB| Open rates'!#REF!</f>
        <v>#REF!</v>
      </c>
      <c r="U12" s="43" t="e">
        <f>'BAR BB| Open rates'!#REF!</f>
        <v>#REF!</v>
      </c>
      <c r="V12" s="43" t="e">
        <f>'BAR BB| Open rates'!#REF!</f>
        <v>#REF!</v>
      </c>
      <c r="W12" s="43" t="e">
        <f>'BAR BB| Open rates'!#REF!</f>
        <v>#REF!</v>
      </c>
      <c r="X12" s="43" t="e">
        <f>'BAR BB| Open rates'!#REF!</f>
        <v>#REF!</v>
      </c>
      <c r="Y12" s="43" t="e">
        <f>'BAR BB| Open rates'!#REF!</f>
        <v>#REF!</v>
      </c>
      <c r="Z12" s="43" t="e">
        <f>'BAR BB| Open rates'!#REF!</f>
        <v>#REF!</v>
      </c>
      <c r="AA12" s="43" t="e">
        <f>'BAR BB| Open rates'!#REF!</f>
        <v>#REF!</v>
      </c>
      <c r="AB12" s="43" t="e">
        <f>'BAR BB| Open rates'!#REF!</f>
        <v>#REF!</v>
      </c>
      <c r="AC12" s="43" t="e">
        <f>'BAR BB| Open rates'!#REF!</f>
        <v>#REF!</v>
      </c>
      <c r="AD12" s="43" t="e">
        <f>'BAR BB| Open rates'!#REF!</f>
        <v>#REF!</v>
      </c>
      <c r="AE12" s="43" t="e">
        <f>'BAR BB| Open rates'!#REF!</f>
        <v>#REF!</v>
      </c>
      <c r="AF12" s="43" t="e">
        <f>'BAR BB| Open rates'!#REF!</f>
        <v>#REF!</v>
      </c>
      <c r="AG12" s="43" t="e">
        <f>'BAR BB| Open rates'!#REF!</f>
        <v>#REF!</v>
      </c>
      <c r="AH12" s="43" t="e">
        <f>'BAR BB| Open rates'!#REF!</f>
        <v>#REF!</v>
      </c>
      <c r="AI12" s="43" t="e">
        <f>'BAR BB| Open rates'!#REF!</f>
        <v>#REF!</v>
      </c>
      <c r="AJ12" s="43" t="e">
        <f>'BAR BB| Open rates'!#REF!</f>
        <v>#REF!</v>
      </c>
      <c r="AK12" s="43" t="e">
        <f>'BAR BB| Open rates'!#REF!</f>
        <v>#REF!</v>
      </c>
      <c r="AL12" s="43" t="e">
        <f>'BAR BB| Open rates'!#REF!</f>
        <v>#REF!</v>
      </c>
      <c r="AM12" s="43" t="e">
        <f>'BAR BB| Open rates'!#REF!</f>
        <v>#REF!</v>
      </c>
      <c r="AN12" s="43" t="e">
        <f>'BAR BB| Open rates'!#REF!</f>
        <v>#REF!</v>
      </c>
      <c r="AO12" s="43" t="e">
        <f>'BAR BB| Open rates'!#REF!</f>
        <v>#REF!</v>
      </c>
      <c r="AP12" s="43" t="e">
        <f>'BAR BB| Open rates'!#REF!</f>
        <v>#REF!</v>
      </c>
      <c r="AQ12" s="43" t="e">
        <f>'BAR BB| Open rates'!#REF!</f>
        <v>#REF!</v>
      </c>
      <c r="AR12" s="43" t="e">
        <f>'BAR BB| Open rates'!#REF!</f>
        <v>#REF!</v>
      </c>
      <c r="AS12" s="43" t="e">
        <f>'BAR BB| Open rates'!#REF!</f>
        <v>#REF!</v>
      </c>
      <c r="AT12" s="43" t="e">
        <f>'BAR BB| Open rates'!#REF!</f>
        <v>#REF!</v>
      </c>
      <c r="AU12" s="43" t="e">
        <f>'BAR BB| Open rates'!#REF!</f>
        <v>#REF!</v>
      </c>
      <c r="AV12" s="43" t="e">
        <f>'BAR BB| Open rates'!#REF!</f>
        <v>#REF!</v>
      </c>
      <c r="AW12" s="43" t="e">
        <f>'BAR BB| Open rates'!#REF!</f>
        <v>#REF!</v>
      </c>
      <c r="AX12" s="43" t="e">
        <f>'BAR BB| Open rates'!#REF!</f>
        <v>#REF!</v>
      </c>
      <c r="AY12" s="43" t="e">
        <f>'BAR BB| Open rates'!#REF!</f>
        <v>#REF!</v>
      </c>
      <c r="AZ12" s="43" t="e">
        <f>'BAR BB| Open rates'!#REF!</f>
        <v>#REF!</v>
      </c>
      <c r="BA12" s="43" t="e">
        <f>'BAR BB| Open rates'!#REF!</f>
        <v>#REF!</v>
      </c>
      <c r="BB12" s="43" t="e">
        <f>'BAR BB| Open rates'!#REF!</f>
        <v>#REF!</v>
      </c>
      <c r="BC12" s="43" t="e">
        <f>'BAR BB| Open rates'!#REF!</f>
        <v>#REF!</v>
      </c>
      <c r="BD12" s="43" t="e">
        <f>'BAR BB| Open rates'!#REF!</f>
        <v>#REF!</v>
      </c>
      <c r="BE12" s="43" t="e">
        <f>'BAR BB| Open rates'!#REF!</f>
        <v>#REF!</v>
      </c>
      <c r="BF12" s="43" t="e">
        <f>'BAR BB| Open rates'!#REF!</f>
        <v>#REF!</v>
      </c>
      <c r="BG12" s="43" t="e">
        <f>'BAR BB| Open rates'!#REF!</f>
        <v>#REF!</v>
      </c>
      <c r="BH12" s="43" t="e">
        <f>'BAR BB| Open rates'!#REF!</f>
        <v>#REF!</v>
      </c>
      <c r="BI12" s="43" t="e">
        <f>'BAR BB| Open rates'!#REF!</f>
        <v>#REF!</v>
      </c>
      <c r="BJ12" s="43" t="e">
        <f>'BAR BB| Open rates'!#REF!</f>
        <v>#REF!</v>
      </c>
      <c r="BK12" s="43" t="e">
        <f>'BAR BB| Open rates'!#REF!</f>
        <v>#REF!</v>
      </c>
      <c r="BL12" s="43" t="e">
        <f>'BAR BB| Open rates'!#REF!</f>
        <v>#REF!</v>
      </c>
      <c r="BM12" s="43" t="e">
        <f>'BAR BB| Open rates'!#REF!</f>
        <v>#REF!</v>
      </c>
      <c r="BN12" s="43" t="e">
        <f>'BAR BB| Open rates'!#REF!</f>
        <v>#REF!</v>
      </c>
      <c r="BO12" s="43" t="e">
        <f>'BAR BB| Open rates'!#REF!</f>
        <v>#REF!</v>
      </c>
      <c r="BP12" s="43" t="e">
        <f>'BAR BB| Open rates'!#REF!</f>
        <v>#REF!</v>
      </c>
      <c r="BQ12" s="43" t="e">
        <f>'BAR BB| Open rates'!#REF!</f>
        <v>#REF!</v>
      </c>
      <c r="BR12" s="43" t="e">
        <f>'BAR BB| Open rates'!#REF!</f>
        <v>#REF!</v>
      </c>
      <c r="BS12" s="43" t="e">
        <f>'BAR BB| Open rates'!#REF!</f>
        <v>#REF!</v>
      </c>
      <c r="BT12" s="43" t="e">
        <f>'BAR BB| Open rates'!#REF!</f>
        <v>#REF!</v>
      </c>
      <c r="BU12" s="43" t="e">
        <f>'BAR BB| Open rates'!#REF!</f>
        <v>#REF!</v>
      </c>
      <c r="BV12" s="43" t="e">
        <f>'BAR BB| Open rates'!#REF!</f>
        <v>#REF!</v>
      </c>
      <c r="BW12" s="43" t="e">
        <f>'BAR BB| Open rates'!#REF!</f>
        <v>#REF!</v>
      </c>
      <c r="BX12" s="43" t="e">
        <f>'BAR BB| Open rates'!#REF!</f>
        <v>#REF!</v>
      </c>
      <c r="BY12" s="43" t="e">
        <f>'BAR BB| Open rates'!#REF!</f>
        <v>#REF!</v>
      </c>
      <c r="BZ12" s="43" t="e">
        <f>'BAR BB| Open rates'!#REF!</f>
        <v>#REF!</v>
      </c>
      <c r="CA12" s="43" t="e">
        <f>'BAR BB| Open rates'!#REF!</f>
        <v>#REF!</v>
      </c>
      <c r="CB12" s="43" t="e">
        <f>'BAR BB| Open rates'!#REF!</f>
        <v>#REF!</v>
      </c>
      <c r="CC12" s="43" t="e">
        <f>'BAR BB| Open rates'!#REF!</f>
        <v>#REF!</v>
      </c>
      <c r="CD12" s="43" t="e">
        <f>'BAR BB| Open rates'!#REF!</f>
        <v>#REF!</v>
      </c>
    </row>
    <row r="13" spans="1:82" s="9" customFormat="1" ht="12" customHeight="1" x14ac:dyDescent="0.2">
      <c r="A13" s="8">
        <v>2</v>
      </c>
      <c r="B13" s="43" t="e">
        <f>'BAR BB| Open rates'!#REF!</f>
        <v>#REF!</v>
      </c>
      <c r="C13" s="43" t="e">
        <f>'BAR BB| Open rates'!#REF!</f>
        <v>#REF!</v>
      </c>
      <c r="D13" s="43" t="e">
        <f>'BAR BB| Open rates'!#REF!</f>
        <v>#REF!</v>
      </c>
      <c r="E13" s="43" t="e">
        <f>'BAR BB| Open rates'!#REF!</f>
        <v>#REF!</v>
      </c>
      <c r="F13" s="43" t="e">
        <f>'BAR BB| Open rates'!#REF!</f>
        <v>#REF!</v>
      </c>
      <c r="G13" s="43" t="e">
        <f>'BAR BB| Open rates'!#REF!</f>
        <v>#REF!</v>
      </c>
      <c r="H13" s="43" t="e">
        <f>'BAR BB| Open rates'!#REF!</f>
        <v>#REF!</v>
      </c>
      <c r="I13" s="43" t="e">
        <f>'BAR BB| Open rates'!#REF!</f>
        <v>#REF!</v>
      </c>
      <c r="J13" s="43" t="e">
        <f>'BAR BB| Open rates'!#REF!</f>
        <v>#REF!</v>
      </c>
      <c r="K13" s="43" t="e">
        <f>'BAR BB| Open rates'!#REF!</f>
        <v>#REF!</v>
      </c>
      <c r="L13" s="43" t="e">
        <f>'BAR BB| Open rates'!#REF!</f>
        <v>#REF!</v>
      </c>
      <c r="M13" s="43" t="e">
        <f>'BAR BB| Open rates'!#REF!</f>
        <v>#REF!</v>
      </c>
      <c r="N13" s="43" t="e">
        <f>'BAR BB| Open rates'!#REF!</f>
        <v>#REF!</v>
      </c>
      <c r="O13" s="43" t="e">
        <f>'BAR BB| Open rates'!#REF!</f>
        <v>#REF!</v>
      </c>
      <c r="P13" s="43" t="e">
        <f>'BAR BB| Open rates'!#REF!</f>
        <v>#REF!</v>
      </c>
      <c r="Q13" s="43" t="e">
        <f>'BAR BB| Open rates'!#REF!</f>
        <v>#REF!</v>
      </c>
      <c r="R13" s="43" t="e">
        <f>'BAR BB| Open rates'!#REF!</f>
        <v>#REF!</v>
      </c>
      <c r="S13" s="43" t="e">
        <f>'BAR BB| Open rates'!#REF!</f>
        <v>#REF!</v>
      </c>
      <c r="T13" s="43" t="e">
        <f>'BAR BB| Open rates'!#REF!</f>
        <v>#REF!</v>
      </c>
      <c r="U13" s="43" t="e">
        <f>'BAR BB| Open rates'!#REF!</f>
        <v>#REF!</v>
      </c>
      <c r="V13" s="43" t="e">
        <f>'BAR BB| Open rates'!#REF!</f>
        <v>#REF!</v>
      </c>
      <c r="W13" s="43" t="e">
        <f>'BAR BB| Open rates'!#REF!</f>
        <v>#REF!</v>
      </c>
      <c r="X13" s="43" t="e">
        <f>'BAR BB| Open rates'!#REF!</f>
        <v>#REF!</v>
      </c>
      <c r="Y13" s="43" t="e">
        <f>'BAR BB| Open rates'!#REF!</f>
        <v>#REF!</v>
      </c>
      <c r="Z13" s="43" t="e">
        <f>'BAR BB| Open rates'!#REF!</f>
        <v>#REF!</v>
      </c>
      <c r="AA13" s="43" t="e">
        <f>'BAR BB| Open rates'!#REF!</f>
        <v>#REF!</v>
      </c>
      <c r="AB13" s="43" t="e">
        <f>'BAR BB| Open rates'!#REF!</f>
        <v>#REF!</v>
      </c>
      <c r="AC13" s="43" t="e">
        <f>'BAR BB| Open rates'!#REF!</f>
        <v>#REF!</v>
      </c>
      <c r="AD13" s="43" t="e">
        <f>'BAR BB| Open rates'!#REF!</f>
        <v>#REF!</v>
      </c>
      <c r="AE13" s="43" t="e">
        <f>'BAR BB| Open rates'!#REF!</f>
        <v>#REF!</v>
      </c>
      <c r="AF13" s="43" t="e">
        <f>'BAR BB| Open rates'!#REF!</f>
        <v>#REF!</v>
      </c>
      <c r="AG13" s="43" t="e">
        <f>'BAR BB| Open rates'!#REF!</f>
        <v>#REF!</v>
      </c>
      <c r="AH13" s="43" t="e">
        <f>'BAR BB| Open rates'!#REF!</f>
        <v>#REF!</v>
      </c>
      <c r="AI13" s="43" t="e">
        <f>'BAR BB| Open rates'!#REF!</f>
        <v>#REF!</v>
      </c>
      <c r="AJ13" s="43" t="e">
        <f>'BAR BB| Open rates'!#REF!</f>
        <v>#REF!</v>
      </c>
      <c r="AK13" s="43" t="e">
        <f>'BAR BB| Open rates'!#REF!</f>
        <v>#REF!</v>
      </c>
      <c r="AL13" s="43" t="e">
        <f>'BAR BB| Open rates'!#REF!</f>
        <v>#REF!</v>
      </c>
      <c r="AM13" s="43" t="e">
        <f>'BAR BB| Open rates'!#REF!</f>
        <v>#REF!</v>
      </c>
      <c r="AN13" s="43" t="e">
        <f>'BAR BB| Open rates'!#REF!</f>
        <v>#REF!</v>
      </c>
      <c r="AO13" s="43" t="e">
        <f>'BAR BB| Open rates'!#REF!</f>
        <v>#REF!</v>
      </c>
      <c r="AP13" s="43" t="e">
        <f>'BAR BB| Open rates'!#REF!</f>
        <v>#REF!</v>
      </c>
      <c r="AQ13" s="43" t="e">
        <f>'BAR BB| Open rates'!#REF!</f>
        <v>#REF!</v>
      </c>
      <c r="AR13" s="43" t="e">
        <f>'BAR BB| Open rates'!#REF!</f>
        <v>#REF!</v>
      </c>
      <c r="AS13" s="43" t="e">
        <f>'BAR BB| Open rates'!#REF!</f>
        <v>#REF!</v>
      </c>
      <c r="AT13" s="43" t="e">
        <f>'BAR BB| Open rates'!#REF!</f>
        <v>#REF!</v>
      </c>
      <c r="AU13" s="43" t="e">
        <f>'BAR BB| Open rates'!#REF!</f>
        <v>#REF!</v>
      </c>
      <c r="AV13" s="43" t="e">
        <f>'BAR BB| Open rates'!#REF!</f>
        <v>#REF!</v>
      </c>
      <c r="AW13" s="43" t="e">
        <f>'BAR BB| Open rates'!#REF!</f>
        <v>#REF!</v>
      </c>
      <c r="AX13" s="43" t="e">
        <f>'BAR BB| Open rates'!#REF!</f>
        <v>#REF!</v>
      </c>
      <c r="AY13" s="43" t="e">
        <f>'BAR BB| Open rates'!#REF!</f>
        <v>#REF!</v>
      </c>
      <c r="AZ13" s="43" t="e">
        <f>'BAR BB| Open rates'!#REF!</f>
        <v>#REF!</v>
      </c>
      <c r="BA13" s="43" t="e">
        <f>'BAR BB| Open rates'!#REF!</f>
        <v>#REF!</v>
      </c>
      <c r="BB13" s="43" t="e">
        <f>'BAR BB| Open rates'!#REF!</f>
        <v>#REF!</v>
      </c>
      <c r="BC13" s="43" t="e">
        <f>'BAR BB| Open rates'!#REF!</f>
        <v>#REF!</v>
      </c>
      <c r="BD13" s="43" t="e">
        <f>'BAR BB| Open rates'!#REF!</f>
        <v>#REF!</v>
      </c>
      <c r="BE13" s="43" t="e">
        <f>'BAR BB| Open rates'!#REF!</f>
        <v>#REF!</v>
      </c>
      <c r="BF13" s="43" t="e">
        <f>'BAR BB| Open rates'!#REF!</f>
        <v>#REF!</v>
      </c>
      <c r="BG13" s="43" t="e">
        <f>'BAR BB| Open rates'!#REF!</f>
        <v>#REF!</v>
      </c>
      <c r="BH13" s="43" t="e">
        <f>'BAR BB| Open rates'!#REF!</f>
        <v>#REF!</v>
      </c>
      <c r="BI13" s="43" t="e">
        <f>'BAR BB| Open rates'!#REF!</f>
        <v>#REF!</v>
      </c>
      <c r="BJ13" s="43" t="e">
        <f>'BAR BB| Open rates'!#REF!</f>
        <v>#REF!</v>
      </c>
      <c r="BK13" s="43" t="e">
        <f>'BAR BB| Open rates'!#REF!</f>
        <v>#REF!</v>
      </c>
      <c r="BL13" s="43" t="e">
        <f>'BAR BB| Open rates'!#REF!</f>
        <v>#REF!</v>
      </c>
      <c r="BM13" s="43" t="e">
        <f>'BAR BB| Open rates'!#REF!</f>
        <v>#REF!</v>
      </c>
      <c r="BN13" s="43" t="e">
        <f>'BAR BB| Open rates'!#REF!</f>
        <v>#REF!</v>
      </c>
      <c r="BO13" s="43" t="e">
        <f>'BAR BB| Open rates'!#REF!</f>
        <v>#REF!</v>
      </c>
      <c r="BP13" s="43" t="e">
        <f>'BAR BB| Open rates'!#REF!</f>
        <v>#REF!</v>
      </c>
      <c r="BQ13" s="43" t="e">
        <f>'BAR BB| Open rates'!#REF!</f>
        <v>#REF!</v>
      </c>
      <c r="BR13" s="43" t="e">
        <f>'BAR BB| Open rates'!#REF!</f>
        <v>#REF!</v>
      </c>
      <c r="BS13" s="43" t="e">
        <f>'BAR BB| Open rates'!#REF!</f>
        <v>#REF!</v>
      </c>
      <c r="BT13" s="43" t="e">
        <f>'BAR BB| Open rates'!#REF!</f>
        <v>#REF!</v>
      </c>
      <c r="BU13" s="43" t="e">
        <f>'BAR BB| Open rates'!#REF!</f>
        <v>#REF!</v>
      </c>
      <c r="BV13" s="43" t="e">
        <f>'BAR BB| Open rates'!#REF!</f>
        <v>#REF!</v>
      </c>
      <c r="BW13" s="43" t="e">
        <f>'BAR BB| Open rates'!#REF!</f>
        <v>#REF!</v>
      </c>
      <c r="BX13" s="43" t="e">
        <f>'BAR BB| Open rates'!#REF!</f>
        <v>#REF!</v>
      </c>
      <c r="BY13" s="43" t="e">
        <f>'BAR BB| Open rates'!#REF!</f>
        <v>#REF!</v>
      </c>
      <c r="BZ13" s="43" t="e">
        <f>'BAR BB| Open rates'!#REF!</f>
        <v>#REF!</v>
      </c>
      <c r="CA13" s="43" t="e">
        <f>'BAR BB| Open rates'!#REF!</f>
        <v>#REF!</v>
      </c>
      <c r="CB13" s="43" t="e">
        <f>'BAR BB| Open rates'!#REF!</f>
        <v>#REF!</v>
      </c>
      <c r="CC13" s="43" t="e">
        <f>'BAR BB| Open rates'!#REF!</f>
        <v>#REF!</v>
      </c>
      <c r="CD13" s="43" t="e">
        <f>'BAR BB| Open rates'!#REF!</f>
        <v>#REF!</v>
      </c>
    </row>
    <row r="14" spans="1:82" s="36" customFormat="1" ht="12" customHeight="1" x14ac:dyDescent="0.2">
      <c r="A14" s="66" t="s">
        <v>66</v>
      </c>
      <c r="B14" s="43"/>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row>
    <row r="15" spans="1:82" s="9" customFormat="1" ht="12" customHeight="1" x14ac:dyDescent="0.2">
      <c r="A15" s="8" t="s">
        <v>37</v>
      </c>
      <c r="B15" s="43" t="e">
        <f>'BAR BB| Open rates'!#REF!</f>
        <v>#REF!</v>
      </c>
      <c r="C15" s="43" t="e">
        <f>'BAR BB| Open rates'!#REF!</f>
        <v>#REF!</v>
      </c>
      <c r="D15" s="43" t="e">
        <f>'BAR BB| Open rates'!#REF!</f>
        <v>#REF!</v>
      </c>
      <c r="E15" s="43" t="e">
        <f>'BAR BB| Open rates'!#REF!</f>
        <v>#REF!</v>
      </c>
      <c r="F15" s="43" t="e">
        <f>'BAR BB| Open rates'!#REF!</f>
        <v>#REF!</v>
      </c>
      <c r="G15" s="43" t="e">
        <f>'BAR BB| Open rates'!#REF!</f>
        <v>#REF!</v>
      </c>
      <c r="H15" s="43" t="e">
        <f>'BAR BB| Open rates'!#REF!</f>
        <v>#REF!</v>
      </c>
      <c r="I15" s="43" t="e">
        <f>'BAR BB| Open rates'!#REF!</f>
        <v>#REF!</v>
      </c>
      <c r="J15" s="43" t="e">
        <f>'BAR BB| Open rates'!#REF!</f>
        <v>#REF!</v>
      </c>
      <c r="K15" s="43" t="e">
        <f>'BAR BB| Open rates'!#REF!</f>
        <v>#REF!</v>
      </c>
      <c r="L15" s="43" t="e">
        <f>'BAR BB| Open rates'!#REF!</f>
        <v>#REF!</v>
      </c>
      <c r="M15" s="43" t="e">
        <f>'BAR BB| Open rates'!#REF!</f>
        <v>#REF!</v>
      </c>
      <c r="N15" s="43" t="e">
        <f>'BAR BB| Open rates'!#REF!</f>
        <v>#REF!</v>
      </c>
      <c r="O15" s="43" t="e">
        <f>'BAR BB| Open rates'!#REF!</f>
        <v>#REF!</v>
      </c>
      <c r="P15" s="43" t="e">
        <f>'BAR BB| Open rates'!#REF!</f>
        <v>#REF!</v>
      </c>
      <c r="Q15" s="43" t="e">
        <f>'BAR BB| Open rates'!#REF!</f>
        <v>#REF!</v>
      </c>
      <c r="R15" s="43" t="e">
        <f>'BAR BB| Open rates'!#REF!</f>
        <v>#REF!</v>
      </c>
      <c r="S15" s="43" t="e">
        <f>'BAR BB| Open rates'!#REF!</f>
        <v>#REF!</v>
      </c>
      <c r="T15" s="43" t="e">
        <f>'BAR BB| Open rates'!#REF!</f>
        <v>#REF!</v>
      </c>
      <c r="U15" s="43" t="e">
        <f>'BAR BB| Open rates'!#REF!</f>
        <v>#REF!</v>
      </c>
      <c r="V15" s="43" t="e">
        <f>'BAR BB| Open rates'!#REF!</f>
        <v>#REF!</v>
      </c>
      <c r="W15" s="43" t="e">
        <f>'BAR BB| Open rates'!#REF!</f>
        <v>#REF!</v>
      </c>
      <c r="X15" s="43" t="e">
        <f>'BAR BB| Open rates'!#REF!</f>
        <v>#REF!</v>
      </c>
      <c r="Y15" s="43" t="e">
        <f>'BAR BB| Open rates'!#REF!</f>
        <v>#REF!</v>
      </c>
      <c r="Z15" s="43" t="e">
        <f>'BAR BB| Open rates'!#REF!</f>
        <v>#REF!</v>
      </c>
      <c r="AA15" s="43" t="e">
        <f>'BAR BB| Open rates'!#REF!</f>
        <v>#REF!</v>
      </c>
      <c r="AB15" s="43" t="e">
        <f>'BAR BB| Open rates'!#REF!</f>
        <v>#REF!</v>
      </c>
      <c r="AC15" s="43" t="e">
        <f>'BAR BB| Open rates'!#REF!</f>
        <v>#REF!</v>
      </c>
      <c r="AD15" s="43" t="e">
        <f>'BAR BB| Open rates'!#REF!</f>
        <v>#REF!</v>
      </c>
      <c r="AE15" s="43" t="e">
        <f>'BAR BB| Open rates'!#REF!</f>
        <v>#REF!</v>
      </c>
      <c r="AF15" s="43" t="e">
        <f>'BAR BB| Open rates'!#REF!</f>
        <v>#REF!</v>
      </c>
      <c r="AG15" s="43" t="e">
        <f>'BAR BB| Open rates'!#REF!</f>
        <v>#REF!</v>
      </c>
      <c r="AH15" s="43" t="e">
        <f>'BAR BB| Open rates'!#REF!</f>
        <v>#REF!</v>
      </c>
      <c r="AI15" s="43" t="e">
        <f>'BAR BB| Open rates'!#REF!</f>
        <v>#REF!</v>
      </c>
      <c r="AJ15" s="43" t="e">
        <f>'BAR BB| Open rates'!#REF!</f>
        <v>#REF!</v>
      </c>
      <c r="AK15" s="43" t="e">
        <f>'BAR BB| Open rates'!#REF!</f>
        <v>#REF!</v>
      </c>
      <c r="AL15" s="43" t="e">
        <f>'BAR BB| Open rates'!#REF!</f>
        <v>#REF!</v>
      </c>
      <c r="AM15" s="43" t="e">
        <f>'BAR BB| Open rates'!#REF!</f>
        <v>#REF!</v>
      </c>
      <c r="AN15" s="43" t="e">
        <f>'BAR BB| Open rates'!#REF!</f>
        <v>#REF!</v>
      </c>
      <c r="AO15" s="43" t="e">
        <f>'BAR BB| Open rates'!#REF!</f>
        <v>#REF!</v>
      </c>
      <c r="AP15" s="43" t="e">
        <f>'BAR BB| Open rates'!#REF!</f>
        <v>#REF!</v>
      </c>
      <c r="AQ15" s="43" t="e">
        <f>'BAR BB| Open rates'!#REF!</f>
        <v>#REF!</v>
      </c>
      <c r="AR15" s="43" t="e">
        <f>'BAR BB| Open rates'!#REF!</f>
        <v>#REF!</v>
      </c>
      <c r="AS15" s="43" t="e">
        <f>'BAR BB| Open rates'!#REF!</f>
        <v>#REF!</v>
      </c>
      <c r="AT15" s="43" t="e">
        <f>'BAR BB| Open rates'!#REF!</f>
        <v>#REF!</v>
      </c>
      <c r="AU15" s="43" t="e">
        <f>'BAR BB| Open rates'!#REF!</f>
        <v>#REF!</v>
      </c>
      <c r="AV15" s="43" t="e">
        <f>'BAR BB| Open rates'!#REF!</f>
        <v>#REF!</v>
      </c>
      <c r="AW15" s="43" t="e">
        <f>'BAR BB| Open rates'!#REF!</f>
        <v>#REF!</v>
      </c>
      <c r="AX15" s="43" t="e">
        <f>'BAR BB| Open rates'!#REF!</f>
        <v>#REF!</v>
      </c>
      <c r="AY15" s="43" t="e">
        <f>'BAR BB| Open rates'!#REF!</f>
        <v>#REF!</v>
      </c>
      <c r="AZ15" s="43" t="e">
        <f>'BAR BB| Open rates'!#REF!</f>
        <v>#REF!</v>
      </c>
      <c r="BA15" s="43" t="e">
        <f>'BAR BB| Open rates'!#REF!</f>
        <v>#REF!</v>
      </c>
      <c r="BB15" s="43" t="e">
        <f>'BAR BB| Open rates'!#REF!</f>
        <v>#REF!</v>
      </c>
      <c r="BC15" s="43" t="e">
        <f>'BAR BB| Open rates'!#REF!</f>
        <v>#REF!</v>
      </c>
      <c r="BD15" s="43" t="e">
        <f>'BAR BB| Open rates'!#REF!</f>
        <v>#REF!</v>
      </c>
      <c r="BE15" s="43" t="e">
        <f>'BAR BB| Open rates'!#REF!</f>
        <v>#REF!</v>
      </c>
      <c r="BF15" s="43" t="e">
        <f>'BAR BB| Open rates'!#REF!</f>
        <v>#REF!</v>
      </c>
      <c r="BG15" s="43" t="e">
        <f>'BAR BB| Open rates'!#REF!</f>
        <v>#REF!</v>
      </c>
      <c r="BH15" s="43" t="e">
        <f>'BAR BB| Open rates'!#REF!</f>
        <v>#REF!</v>
      </c>
      <c r="BI15" s="43" t="e">
        <f>'BAR BB| Open rates'!#REF!</f>
        <v>#REF!</v>
      </c>
      <c r="BJ15" s="43" t="e">
        <f>'BAR BB| Open rates'!#REF!</f>
        <v>#REF!</v>
      </c>
      <c r="BK15" s="43" t="e">
        <f>'BAR BB| Open rates'!#REF!</f>
        <v>#REF!</v>
      </c>
      <c r="BL15" s="43" t="e">
        <f>'BAR BB| Open rates'!#REF!</f>
        <v>#REF!</v>
      </c>
      <c r="BM15" s="43" t="e">
        <f>'BAR BB| Open rates'!#REF!</f>
        <v>#REF!</v>
      </c>
      <c r="BN15" s="43" t="e">
        <f>'BAR BB| Open rates'!#REF!</f>
        <v>#REF!</v>
      </c>
      <c r="BO15" s="43" t="e">
        <f>'BAR BB| Open rates'!#REF!</f>
        <v>#REF!</v>
      </c>
      <c r="BP15" s="43" t="e">
        <f>'BAR BB| Open rates'!#REF!</f>
        <v>#REF!</v>
      </c>
      <c r="BQ15" s="43" t="e">
        <f>'BAR BB| Open rates'!#REF!</f>
        <v>#REF!</v>
      </c>
      <c r="BR15" s="43" t="e">
        <f>'BAR BB| Open rates'!#REF!</f>
        <v>#REF!</v>
      </c>
      <c r="BS15" s="43" t="e">
        <f>'BAR BB| Open rates'!#REF!</f>
        <v>#REF!</v>
      </c>
      <c r="BT15" s="43" t="e">
        <f>'BAR BB| Open rates'!#REF!</f>
        <v>#REF!</v>
      </c>
      <c r="BU15" s="43" t="e">
        <f>'BAR BB| Open rates'!#REF!</f>
        <v>#REF!</v>
      </c>
      <c r="BV15" s="43" t="e">
        <f>'BAR BB| Open rates'!#REF!</f>
        <v>#REF!</v>
      </c>
      <c r="BW15" s="43" t="e">
        <f>'BAR BB| Open rates'!#REF!</f>
        <v>#REF!</v>
      </c>
      <c r="BX15" s="43" t="e">
        <f>'BAR BB| Open rates'!#REF!</f>
        <v>#REF!</v>
      </c>
      <c r="BY15" s="43" t="e">
        <f>'BAR BB| Open rates'!#REF!</f>
        <v>#REF!</v>
      </c>
      <c r="BZ15" s="43" t="e">
        <f>'BAR BB| Open rates'!#REF!</f>
        <v>#REF!</v>
      </c>
      <c r="CA15" s="43" t="e">
        <f>'BAR BB| Open rates'!#REF!</f>
        <v>#REF!</v>
      </c>
      <c r="CB15" s="43" t="e">
        <f>'BAR BB| Open rates'!#REF!</f>
        <v>#REF!</v>
      </c>
      <c r="CC15" s="43" t="e">
        <f>'BAR BB| Open rates'!#REF!</f>
        <v>#REF!</v>
      </c>
      <c r="CD15" s="43" t="e">
        <f>'BAR BB| Open rates'!#REF!</f>
        <v>#REF!</v>
      </c>
    </row>
    <row r="16" spans="1:82" s="9" customFormat="1" ht="12" customHeight="1" x14ac:dyDescent="0.2">
      <c r="A16" s="8">
        <v>2</v>
      </c>
      <c r="B16" s="43" t="e">
        <f>'BAR BB| Open rates'!#REF!</f>
        <v>#REF!</v>
      </c>
      <c r="C16" s="43" t="e">
        <f>'BAR BB| Open rates'!#REF!</f>
        <v>#REF!</v>
      </c>
      <c r="D16" s="43" t="e">
        <f>'BAR BB| Open rates'!#REF!</f>
        <v>#REF!</v>
      </c>
      <c r="E16" s="43" t="e">
        <f>'BAR BB| Open rates'!#REF!</f>
        <v>#REF!</v>
      </c>
      <c r="F16" s="43" t="e">
        <f>'BAR BB| Open rates'!#REF!</f>
        <v>#REF!</v>
      </c>
      <c r="G16" s="43" t="e">
        <f>'BAR BB| Open rates'!#REF!</f>
        <v>#REF!</v>
      </c>
      <c r="H16" s="43" t="e">
        <f>'BAR BB| Open rates'!#REF!</f>
        <v>#REF!</v>
      </c>
      <c r="I16" s="43" t="e">
        <f>'BAR BB| Open rates'!#REF!</f>
        <v>#REF!</v>
      </c>
      <c r="J16" s="43" t="e">
        <f>'BAR BB| Open rates'!#REF!</f>
        <v>#REF!</v>
      </c>
      <c r="K16" s="43" t="e">
        <f>'BAR BB| Open rates'!#REF!</f>
        <v>#REF!</v>
      </c>
      <c r="L16" s="43" t="e">
        <f>'BAR BB| Open rates'!#REF!</f>
        <v>#REF!</v>
      </c>
      <c r="M16" s="43" t="e">
        <f>'BAR BB| Open rates'!#REF!</f>
        <v>#REF!</v>
      </c>
      <c r="N16" s="43" t="e">
        <f>'BAR BB| Open rates'!#REF!</f>
        <v>#REF!</v>
      </c>
      <c r="O16" s="43" t="e">
        <f>'BAR BB| Open rates'!#REF!</f>
        <v>#REF!</v>
      </c>
      <c r="P16" s="43" t="e">
        <f>'BAR BB| Open rates'!#REF!</f>
        <v>#REF!</v>
      </c>
      <c r="Q16" s="43" t="e">
        <f>'BAR BB| Open rates'!#REF!</f>
        <v>#REF!</v>
      </c>
      <c r="R16" s="43" t="e">
        <f>'BAR BB| Open rates'!#REF!</f>
        <v>#REF!</v>
      </c>
      <c r="S16" s="43" t="e">
        <f>'BAR BB| Open rates'!#REF!</f>
        <v>#REF!</v>
      </c>
      <c r="T16" s="43" t="e">
        <f>'BAR BB| Open rates'!#REF!</f>
        <v>#REF!</v>
      </c>
      <c r="U16" s="43" t="e">
        <f>'BAR BB| Open rates'!#REF!</f>
        <v>#REF!</v>
      </c>
      <c r="V16" s="43" t="e">
        <f>'BAR BB| Open rates'!#REF!</f>
        <v>#REF!</v>
      </c>
      <c r="W16" s="43" t="e">
        <f>'BAR BB| Open rates'!#REF!</f>
        <v>#REF!</v>
      </c>
      <c r="X16" s="43" t="e">
        <f>'BAR BB| Open rates'!#REF!</f>
        <v>#REF!</v>
      </c>
      <c r="Y16" s="43" t="e">
        <f>'BAR BB| Open rates'!#REF!</f>
        <v>#REF!</v>
      </c>
      <c r="Z16" s="43" t="e">
        <f>'BAR BB| Open rates'!#REF!</f>
        <v>#REF!</v>
      </c>
      <c r="AA16" s="43" t="e">
        <f>'BAR BB| Open rates'!#REF!</f>
        <v>#REF!</v>
      </c>
      <c r="AB16" s="43" t="e">
        <f>'BAR BB| Open rates'!#REF!</f>
        <v>#REF!</v>
      </c>
      <c r="AC16" s="43" t="e">
        <f>'BAR BB| Open rates'!#REF!</f>
        <v>#REF!</v>
      </c>
      <c r="AD16" s="43" t="e">
        <f>'BAR BB| Open rates'!#REF!</f>
        <v>#REF!</v>
      </c>
      <c r="AE16" s="43" t="e">
        <f>'BAR BB| Open rates'!#REF!</f>
        <v>#REF!</v>
      </c>
      <c r="AF16" s="43" t="e">
        <f>'BAR BB| Open rates'!#REF!</f>
        <v>#REF!</v>
      </c>
      <c r="AG16" s="43" t="e">
        <f>'BAR BB| Open rates'!#REF!</f>
        <v>#REF!</v>
      </c>
      <c r="AH16" s="43" t="e">
        <f>'BAR BB| Open rates'!#REF!</f>
        <v>#REF!</v>
      </c>
      <c r="AI16" s="43" t="e">
        <f>'BAR BB| Open rates'!#REF!</f>
        <v>#REF!</v>
      </c>
      <c r="AJ16" s="43" t="e">
        <f>'BAR BB| Open rates'!#REF!</f>
        <v>#REF!</v>
      </c>
      <c r="AK16" s="43" t="e">
        <f>'BAR BB| Open rates'!#REF!</f>
        <v>#REF!</v>
      </c>
      <c r="AL16" s="43" t="e">
        <f>'BAR BB| Open rates'!#REF!</f>
        <v>#REF!</v>
      </c>
      <c r="AM16" s="43" t="e">
        <f>'BAR BB| Open rates'!#REF!</f>
        <v>#REF!</v>
      </c>
      <c r="AN16" s="43" t="e">
        <f>'BAR BB| Open rates'!#REF!</f>
        <v>#REF!</v>
      </c>
      <c r="AO16" s="43" t="e">
        <f>'BAR BB| Open rates'!#REF!</f>
        <v>#REF!</v>
      </c>
      <c r="AP16" s="43" t="e">
        <f>'BAR BB| Open rates'!#REF!</f>
        <v>#REF!</v>
      </c>
      <c r="AQ16" s="43" t="e">
        <f>'BAR BB| Open rates'!#REF!</f>
        <v>#REF!</v>
      </c>
      <c r="AR16" s="43" t="e">
        <f>'BAR BB| Open rates'!#REF!</f>
        <v>#REF!</v>
      </c>
      <c r="AS16" s="43" t="e">
        <f>'BAR BB| Open rates'!#REF!</f>
        <v>#REF!</v>
      </c>
      <c r="AT16" s="43" t="e">
        <f>'BAR BB| Open rates'!#REF!</f>
        <v>#REF!</v>
      </c>
      <c r="AU16" s="43" t="e">
        <f>'BAR BB| Open rates'!#REF!</f>
        <v>#REF!</v>
      </c>
      <c r="AV16" s="43" t="e">
        <f>'BAR BB| Open rates'!#REF!</f>
        <v>#REF!</v>
      </c>
      <c r="AW16" s="43" t="e">
        <f>'BAR BB| Open rates'!#REF!</f>
        <v>#REF!</v>
      </c>
      <c r="AX16" s="43" t="e">
        <f>'BAR BB| Open rates'!#REF!</f>
        <v>#REF!</v>
      </c>
      <c r="AY16" s="43" t="e">
        <f>'BAR BB| Open rates'!#REF!</f>
        <v>#REF!</v>
      </c>
      <c r="AZ16" s="43" t="e">
        <f>'BAR BB| Open rates'!#REF!</f>
        <v>#REF!</v>
      </c>
      <c r="BA16" s="43" t="e">
        <f>'BAR BB| Open rates'!#REF!</f>
        <v>#REF!</v>
      </c>
      <c r="BB16" s="43" t="e">
        <f>'BAR BB| Open rates'!#REF!</f>
        <v>#REF!</v>
      </c>
      <c r="BC16" s="43" t="e">
        <f>'BAR BB| Open rates'!#REF!</f>
        <v>#REF!</v>
      </c>
      <c r="BD16" s="43" t="e">
        <f>'BAR BB| Open rates'!#REF!</f>
        <v>#REF!</v>
      </c>
      <c r="BE16" s="43" t="e">
        <f>'BAR BB| Open rates'!#REF!</f>
        <v>#REF!</v>
      </c>
      <c r="BF16" s="43" t="e">
        <f>'BAR BB| Open rates'!#REF!</f>
        <v>#REF!</v>
      </c>
      <c r="BG16" s="43" t="e">
        <f>'BAR BB| Open rates'!#REF!</f>
        <v>#REF!</v>
      </c>
      <c r="BH16" s="43" t="e">
        <f>'BAR BB| Open rates'!#REF!</f>
        <v>#REF!</v>
      </c>
      <c r="BI16" s="43" t="e">
        <f>'BAR BB| Open rates'!#REF!</f>
        <v>#REF!</v>
      </c>
      <c r="BJ16" s="43" t="e">
        <f>'BAR BB| Open rates'!#REF!</f>
        <v>#REF!</v>
      </c>
      <c r="BK16" s="43" t="e">
        <f>'BAR BB| Open rates'!#REF!</f>
        <v>#REF!</v>
      </c>
      <c r="BL16" s="43" t="e">
        <f>'BAR BB| Open rates'!#REF!</f>
        <v>#REF!</v>
      </c>
      <c r="BM16" s="43" t="e">
        <f>'BAR BB| Open rates'!#REF!</f>
        <v>#REF!</v>
      </c>
      <c r="BN16" s="43" t="e">
        <f>'BAR BB| Open rates'!#REF!</f>
        <v>#REF!</v>
      </c>
      <c r="BO16" s="43" t="e">
        <f>'BAR BB| Open rates'!#REF!</f>
        <v>#REF!</v>
      </c>
      <c r="BP16" s="43" t="e">
        <f>'BAR BB| Open rates'!#REF!</f>
        <v>#REF!</v>
      </c>
      <c r="BQ16" s="43" t="e">
        <f>'BAR BB| Open rates'!#REF!</f>
        <v>#REF!</v>
      </c>
      <c r="BR16" s="43" t="e">
        <f>'BAR BB| Open rates'!#REF!</f>
        <v>#REF!</v>
      </c>
      <c r="BS16" s="43" t="e">
        <f>'BAR BB| Open rates'!#REF!</f>
        <v>#REF!</v>
      </c>
      <c r="BT16" s="43" t="e">
        <f>'BAR BB| Open rates'!#REF!</f>
        <v>#REF!</v>
      </c>
      <c r="BU16" s="43" t="e">
        <f>'BAR BB| Open rates'!#REF!</f>
        <v>#REF!</v>
      </c>
      <c r="BV16" s="43" t="e">
        <f>'BAR BB| Open rates'!#REF!</f>
        <v>#REF!</v>
      </c>
      <c r="BW16" s="43" t="e">
        <f>'BAR BB| Open rates'!#REF!</f>
        <v>#REF!</v>
      </c>
      <c r="BX16" s="43" t="e">
        <f>'BAR BB| Open rates'!#REF!</f>
        <v>#REF!</v>
      </c>
      <c r="BY16" s="43" t="e">
        <f>'BAR BB| Open rates'!#REF!</f>
        <v>#REF!</v>
      </c>
      <c r="BZ16" s="43" t="e">
        <f>'BAR BB| Open rates'!#REF!</f>
        <v>#REF!</v>
      </c>
      <c r="CA16" s="43" t="e">
        <f>'BAR BB| Open rates'!#REF!</f>
        <v>#REF!</v>
      </c>
      <c r="CB16" s="43" t="e">
        <f>'BAR BB| Open rates'!#REF!</f>
        <v>#REF!</v>
      </c>
      <c r="CC16" s="43" t="e">
        <f>'BAR BB| Open rates'!#REF!</f>
        <v>#REF!</v>
      </c>
      <c r="CD16" s="43" t="e">
        <f>'BAR BB| Open rates'!#REF!</f>
        <v>#REF!</v>
      </c>
    </row>
    <row r="17" spans="1:82" s="36" customFormat="1" ht="12" customHeight="1" x14ac:dyDescent="0.2">
      <c r="A17" s="66" t="s">
        <v>67</v>
      </c>
      <c r="B17" s="43"/>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row>
    <row r="18" spans="1:82" s="9" customFormat="1" ht="12" customHeight="1" x14ac:dyDescent="0.2">
      <c r="A18" s="8" t="s">
        <v>37</v>
      </c>
      <c r="B18" s="43" t="e">
        <f>'BAR BB| Open rates'!#REF!</f>
        <v>#REF!</v>
      </c>
      <c r="C18" s="43" t="e">
        <f>'BAR BB| Open rates'!#REF!</f>
        <v>#REF!</v>
      </c>
      <c r="D18" s="43" t="e">
        <f>'BAR BB| Open rates'!#REF!</f>
        <v>#REF!</v>
      </c>
      <c r="E18" s="43" t="e">
        <f>'BAR BB| Open rates'!#REF!</f>
        <v>#REF!</v>
      </c>
      <c r="F18" s="43" t="e">
        <f>'BAR BB| Open rates'!#REF!</f>
        <v>#REF!</v>
      </c>
      <c r="G18" s="43" t="e">
        <f>'BAR BB| Open rates'!#REF!</f>
        <v>#REF!</v>
      </c>
      <c r="H18" s="43" t="e">
        <f>'BAR BB| Open rates'!#REF!</f>
        <v>#REF!</v>
      </c>
      <c r="I18" s="43" t="e">
        <f>'BAR BB| Open rates'!#REF!</f>
        <v>#REF!</v>
      </c>
      <c r="J18" s="43" t="e">
        <f>'BAR BB| Open rates'!#REF!</f>
        <v>#REF!</v>
      </c>
      <c r="K18" s="43" t="e">
        <f>'BAR BB| Open rates'!#REF!</f>
        <v>#REF!</v>
      </c>
      <c r="L18" s="43" t="e">
        <f>'BAR BB| Open rates'!#REF!</f>
        <v>#REF!</v>
      </c>
      <c r="M18" s="43" t="e">
        <f>'BAR BB| Open rates'!#REF!</f>
        <v>#REF!</v>
      </c>
      <c r="N18" s="43" t="e">
        <f>'BAR BB| Open rates'!#REF!</f>
        <v>#REF!</v>
      </c>
      <c r="O18" s="43" t="e">
        <f>'BAR BB| Open rates'!#REF!</f>
        <v>#REF!</v>
      </c>
      <c r="P18" s="43" t="e">
        <f>'BAR BB| Open rates'!#REF!</f>
        <v>#REF!</v>
      </c>
      <c r="Q18" s="43" t="e">
        <f>'BAR BB| Open rates'!#REF!</f>
        <v>#REF!</v>
      </c>
      <c r="R18" s="43" t="e">
        <f>'BAR BB| Open rates'!#REF!</f>
        <v>#REF!</v>
      </c>
      <c r="S18" s="43" t="e">
        <f>'BAR BB| Open rates'!#REF!</f>
        <v>#REF!</v>
      </c>
      <c r="T18" s="43" t="e">
        <f>'BAR BB| Open rates'!#REF!</f>
        <v>#REF!</v>
      </c>
      <c r="U18" s="43" t="e">
        <f>'BAR BB| Open rates'!#REF!</f>
        <v>#REF!</v>
      </c>
      <c r="V18" s="43" t="e">
        <f>'BAR BB| Open rates'!#REF!</f>
        <v>#REF!</v>
      </c>
      <c r="W18" s="43" t="e">
        <f>'BAR BB| Open rates'!#REF!</f>
        <v>#REF!</v>
      </c>
      <c r="X18" s="43" t="e">
        <f>'BAR BB| Open rates'!#REF!</f>
        <v>#REF!</v>
      </c>
      <c r="Y18" s="43" t="e">
        <f>'BAR BB| Open rates'!#REF!</f>
        <v>#REF!</v>
      </c>
      <c r="Z18" s="43" t="e">
        <f>'BAR BB| Open rates'!#REF!</f>
        <v>#REF!</v>
      </c>
      <c r="AA18" s="43" t="e">
        <f>'BAR BB| Open rates'!#REF!</f>
        <v>#REF!</v>
      </c>
      <c r="AB18" s="43" t="e">
        <f>'BAR BB| Open rates'!#REF!</f>
        <v>#REF!</v>
      </c>
      <c r="AC18" s="43" t="e">
        <f>'BAR BB| Open rates'!#REF!</f>
        <v>#REF!</v>
      </c>
      <c r="AD18" s="43" t="e">
        <f>'BAR BB| Open rates'!#REF!</f>
        <v>#REF!</v>
      </c>
      <c r="AE18" s="43" t="e">
        <f>'BAR BB| Open rates'!#REF!</f>
        <v>#REF!</v>
      </c>
      <c r="AF18" s="43" t="e">
        <f>'BAR BB| Open rates'!#REF!</f>
        <v>#REF!</v>
      </c>
      <c r="AG18" s="43" t="e">
        <f>'BAR BB| Open rates'!#REF!</f>
        <v>#REF!</v>
      </c>
      <c r="AH18" s="43" t="e">
        <f>'BAR BB| Open rates'!#REF!</f>
        <v>#REF!</v>
      </c>
      <c r="AI18" s="43" t="e">
        <f>'BAR BB| Open rates'!#REF!</f>
        <v>#REF!</v>
      </c>
      <c r="AJ18" s="43" t="e">
        <f>'BAR BB| Open rates'!#REF!</f>
        <v>#REF!</v>
      </c>
      <c r="AK18" s="43" t="e">
        <f>'BAR BB| Open rates'!#REF!</f>
        <v>#REF!</v>
      </c>
      <c r="AL18" s="43" t="e">
        <f>'BAR BB| Open rates'!#REF!</f>
        <v>#REF!</v>
      </c>
      <c r="AM18" s="43" t="e">
        <f>'BAR BB| Open rates'!#REF!</f>
        <v>#REF!</v>
      </c>
      <c r="AN18" s="43" t="e">
        <f>'BAR BB| Open rates'!#REF!</f>
        <v>#REF!</v>
      </c>
      <c r="AO18" s="43" t="e">
        <f>'BAR BB| Open rates'!#REF!</f>
        <v>#REF!</v>
      </c>
      <c r="AP18" s="43" t="e">
        <f>'BAR BB| Open rates'!#REF!</f>
        <v>#REF!</v>
      </c>
      <c r="AQ18" s="43" t="e">
        <f>'BAR BB| Open rates'!#REF!</f>
        <v>#REF!</v>
      </c>
      <c r="AR18" s="43" t="e">
        <f>'BAR BB| Open rates'!#REF!</f>
        <v>#REF!</v>
      </c>
      <c r="AS18" s="43" t="e">
        <f>'BAR BB| Open rates'!#REF!</f>
        <v>#REF!</v>
      </c>
      <c r="AT18" s="43" t="e">
        <f>'BAR BB| Open rates'!#REF!</f>
        <v>#REF!</v>
      </c>
      <c r="AU18" s="43" t="e">
        <f>'BAR BB| Open rates'!#REF!</f>
        <v>#REF!</v>
      </c>
      <c r="AV18" s="43" t="e">
        <f>'BAR BB| Open rates'!#REF!</f>
        <v>#REF!</v>
      </c>
      <c r="AW18" s="43" t="e">
        <f>'BAR BB| Open rates'!#REF!</f>
        <v>#REF!</v>
      </c>
      <c r="AX18" s="43" t="e">
        <f>'BAR BB| Open rates'!#REF!</f>
        <v>#REF!</v>
      </c>
      <c r="AY18" s="43" t="e">
        <f>'BAR BB| Open rates'!#REF!</f>
        <v>#REF!</v>
      </c>
      <c r="AZ18" s="43" t="e">
        <f>'BAR BB| Open rates'!#REF!</f>
        <v>#REF!</v>
      </c>
      <c r="BA18" s="43" t="e">
        <f>'BAR BB| Open rates'!#REF!</f>
        <v>#REF!</v>
      </c>
      <c r="BB18" s="43" t="e">
        <f>'BAR BB| Open rates'!#REF!</f>
        <v>#REF!</v>
      </c>
      <c r="BC18" s="43" t="e">
        <f>'BAR BB| Open rates'!#REF!</f>
        <v>#REF!</v>
      </c>
      <c r="BD18" s="43" t="e">
        <f>'BAR BB| Open rates'!#REF!</f>
        <v>#REF!</v>
      </c>
      <c r="BE18" s="43" t="e">
        <f>'BAR BB| Open rates'!#REF!</f>
        <v>#REF!</v>
      </c>
      <c r="BF18" s="43" t="e">
        <f>'BAR BB| Open rates'!#REF!</f>
        <v>#REF!</v>
      </c>
      <c r="BG18" s="43" t="e">
        <f>'BAR BB| Open rates'!#REF!</f>
        <v>#REF!</v>
      </c>
      <c r="BH18" s="43" t="e">
        <f>'BAR BB| Open rates'!#REF!</f>
        <v>#REF!</v>
      </c>
      <c r="BI18" s="43" t="e">
        <f>'BAR BB| Open rates'!#REF!</f>
        <v>#REF!</v>
      </c>
      <c r="BJ18" s="43" t="e">
        <f>'BAR BB| Open rates'!#REF!</f>
        <v>#REF!</v>
      </c>
      <c r="BK18" s="43" t="e">
        <f>'BAR BB| Open rates'!#REF!</f>
        <v>#REF!</v>
      </c>
      <c r="BL18" s="43" t="e">
        <f>'BAR BB| Open rates'!#REF!</f>
        <v>#REF!</v>
      </c>
      <c r="BM18" s="43" t="e">
        <f>'BAR BB| Open rates'!#REF!</f>
        <v>#REF!</v>
      </c>
      <c r="BN18" s="43" t="e">
        <f>'BAR BB| Open rates'!#REF!</f>
        <v>#REF!</v>
      </c>
      <c r="BO18" s="43" t="e">
        <f>'BAR BB| Open rates'!#REF!</f>
        <v>#REF!</v>
      </c>
      <c r="BP18" s="43" t="e">
        <f>'BAR BB| Open rates'!#REF!</f>
        <v>#REF!</v>
      </c>
      <c r="BQ18" s="43" t="e">
        <f>'BAR BB| Open rates'!#REF!</f>
        <v>#REF!</v>
      </c>
      <c r="BR18" s="43" t="e">
        <f>'BAR BB| Open rates'!#REF!</f>
        <v>#REF!</v>
      </c>
      <c r="BS18" s="43" t="e">
        <f>'BAR BB| Open rates'!#REF!</f>
        <v>#REF!</v>
      </c>
      <c r="BT18" s="43" t="e">
        <f>'BAR BB| Open rates'!#REF!</f>
        <v>#REF!</v>
      </c>
      <c r="BU18" s="43" t="e">
        <f>'BAR BB| Open rates'!#REF!</f>
        <v>#REF!</v>
      </c>
      <c r="BV18" s="43" t="e">
        <f>'BAR BB| Open rates'!#REF!</f>
        <v>#REF!</v>
      </c>
      <c r="BW18" s="43" t="e">
        <f>'BAR BB| Open rates'!#REF!</f>
        <v>#REF!</v>
      </c>
      <c r="BX18" s="43" t="e">
        <f>'BAR BB| Open rates'!#REF!</f>
        <v>#REF!</v>
      </c>
      <c r="BY18" s="43" t="e">
        <f>'BAR BB| Open rates'!#REF!</f>
        <v>#REF!</v>
      </c>
      <c r="BZ18" s="43" t="e">
        <f>'BAR BB| Open rates'!#REF!</f>
        <v>#REF!</v>
      </c>
      <c r="CA18" s="43" t="e">
        <f>'BAR BB| Open rates'!#REF!</f>
        <v>#REF!</v>
      </c>
      <c r="CB18" s="43" t="e">
        <f>'BAR BB| Open rates'!#REF!</f>
        <v>#REF!</v>
      </c>
      <c r="CC18" s="43" t="e">
        <f>'BAR BB| Open rates'!#REF!</f>
        <v>#REF!</v>
      </c>
      <c r="CD18" s="43" t="e">
        <f>'BAR BB| Open rates'!#REF!</f>
        <v>#REF!</v>
      </c>
    </row>
    <row r="19" spans="1:82" s="9" customFormat="1" ht="12" hidden="1" customHeight="1" x14ac:dyDescent="0.2">
      <c r="A19" s="8">
        <v>2</v>
      </c>
      <c r="B19" s="43" t="e">
        <f>'BAR BB| Open rates'!#REF!</f>
        <v>#REF!</v>
      </c>
      <c r="C19" s="34" t="e">
        <f t="shared" ref="C19:BK19" si="0">C18</f>
        <v>#REF!</v>
      </c>
      <c r="D19" s="34" t="e">
        <f t="shared" si="0"/>
        <v>#REF!</v>
      </c>
      <c r="E19" s="34" t="e">
        <f t="shared" si="0"/>
        <v>#REF!</v>
      </c>
      <c r="F19" s="34" t="e">
        <f t="shared" si="0"/>
        <v>#REF!</v>
      </c>
      <c r="G19" s="34" t="e">
        <f t="shared" si="0"/>
        <v>#REF!</v>
      </c>
      <c r="H19" s="34" t="e">
        <f t="shared" si="0"/>
        <v>#REF!</v>
      </c>
      <c r="I19" s="34" t="e">
        <f t="shared" si="0"/>
        <v>#REF!</v>
      </c>
      <c r="J19" s="34" t="e">
        <f t="shared" si="0"/>
        <v>#REF!</v>
      </c>
      <c r="K19" s="34" t="e">
        <f t="shared" si="0"/>
        <v>#REF!</v>
      </c>
      <c r="L19" s="34" t="e">
        <f t="shared" si="0"/>
        <v>#REF!</v>
      </c>
      <c r="M19" s="34" t="e">
        <f t="shared" si="0"/>
        <v>#REF!</v>
      </c>
      <c r="N19" s="34" t="e">
        <f t="shared" si="0"/>
        <v>#REF!</v>
      </c>
      <c r="O19" s="34" t="e">
        <f t="shared" si="0"/>
        <v>#REF!</v>
      </c>
      <c r="P19" s="34" t="e">
        <f t="shared" si="0"/>
        <v>#REF!</v>
      </c>
      <c r="Q19" s="34" t="e">
        <f t="shared" si="0"/>
        <v>#REF!</v>
      </c>
      <c r="R19" s="34" t="e">
        <f t="shared" si="0"/>
        <v>#REF!</v>
      </c>
      <c r="S19" s="34" t="e">
        <f t="shared" si="0"/>
        <v>#REF!</v>
      </c>
      <c r="T19" s="34" t="e">
        <f t="shared" si="0"/>
        <v>#REF!</v>
      </c>
      <c r="U19" s="34" t="e">
        <f t="shared" si="0"/>
        <v>#REF!</v>
      </c>
      <c r="V19" s="34" t="e">
        <f t="shared" si="0"/>
        <v>#REF!</v>
      </c>
      <c r="W19" s="34" t="e">
        <f t="shared" si="0"/>
        <v>#REF!</v>
      </c>
      <c r="X19" s="34" t="e">
        <f t="shared" si="0"/>
        <v>#REF!</v>
      </c>
      <c r="Y19" s="34" t="e">
        <f t="shared" si="0"/>
        <v>#REF!</v>
      </c>
      <c r="Z19" s="34" t="e">
        <f t="shared" si="0"/>
        <v>#REF!</v>
      </c>
      <c r="AA19" s="34" t="e">
        <f t="shared" si="0"/>
        <v>#REF!</v>
      </c>
      <c r="AB19" s="34" t="e">
        <f t="shared" si="0"/>
        <v>#REF!</v>
      </c>
      <c r="AC19" s="34" t="e">
        <f t="shared" si="0"/>
        <v>#REF!</v>
      </c>
      <c r="AD19" s="34" t="e">
        <f t="shared" si="0"/>
        <v>#REF!</v>
      </c>
      <c r="AE19" s="34" t="e">
        <f t="shared" si="0"/>
        <v>#REF!</v>
      </c>
      <c r="AF19" s="34" t="e">
        <f t="shared" si="0"/>
        <v>#REF!</v>
      </c>
      <c r="AG19" s="34" t="e">
        <f t="shared" si="0"/>
        <v>#REF!</v>
      </c>
      <c r="AH19" s="34" t="e">
        <f t="shared" si="0"/>
        <v>#REF!</v>
      </c>
      <c r="AI19" s="34" t="e">
        <f t="shared" si="0"/>
        <v>#REF!</v>
      </c>
      <c r="AJ19" s="34" t="e">
        <f t="shared" si="0"/>
        <v>#REF!</v>
      </c>
      <c r="AK19" s="34" t="e">
        <f t="shared" si="0"/>
        <v>#REF!</v>
      </c>
      <c r="AL19" s="34" t="e">
        <f t="shared" si="0"/>
        <v>#REF!</v>
      </c>
      <c r="AM19" s="34" t="e">
        <f t="shared" si="0"/>
        <v>#REF!</v>
      </c>
      <c r="AN19" s="34" t="e">
        <f t="shared" si="0"/>
        <v>#REF!</v>
      </c>
      <c r="AO19" s="34" t="e">
        <f t="shared" si="0"/>
        <v>#REF!</v>
      </c>
      <c r="AP19" s="34" t="e">
        <f t="shared" si="0"/>
        <v>#REF!</v>
      </c>
      <c r="AQ19" s="34" t="e">
        <f t="shared" si="0"/>
        <v>#REF!</v>
      </c>
      <c r="AR19" s="34" t="e">
        <f t="shared" si="0"/>
        <v>#REF!</v>
      </c>
      <c r="AS19" s="34" t="e">
        <f t="shared" si="0"/>
        <v>#REF!</v>
      </c>
      <c r="AT19" s="34" t="e">
        <f t="shared" si="0"/>
        <v>#REF!</v>
      </c>
      <c r="AU19" s="34" t="e">
        <f t="shared" si="0"/>
        <v>#REF!</v>
      </c>
      <c r="AV19" s="34" t="e">
        <f t="shared" si="0"/>
        <v>#REF!</v>
      </c>
      <c r="AW19" s="34" t="e">
        <f t="shared" si="0"/>
        <v>#REF!</v>
      </c>
      <c r="AX19" s="34" t="e">
        <f t="shared" si="0"/>
        <v>#REF!</v>
      </c>
      <c r="AY19" s="34" t="e">
        <f t="shared" si="0"/>
        <v>#REF!</v>
      </c>
      <c r="AZ19" s="34" t="e">
        <f t="shared" si="0"/>
        <v>#REF!</v>
      </c>
      <c r="BA19" s="34" t="e">
        <f t="shared" si="0"/>
        <v>#REF!</v>
      </c>
      <c r="BB19" s="34" t="e">
        <f t="shared" si="0"/>
        <v>#REF!</v>
      </c>
      <c r="BC19" s="34" t="e">
        <f t="shared" si="0"/>
        <v>#REF!</v>
      </c>
      <c r="BD19" s="34" t="e">
        <f t="shared" si="0"/>
        <v>#REF!</v>
      </c>
      <c r="BE19" s="34" t="e">
        <f t="shared" si="0"/>
        <v>#REF!</v>
      </c>
      <c r="BF19" s="34" t="e">
        <f t="shared" si="0"/>
        <v>#REF!</v>
      </c>
      <c r="BG19" s="34" t="e">
        <f t="shared" si="0"/>
        <v>#REF!</v>
      </c>
      <c r="BH19" s="34" t="e">
        <f t="shared" si="0"/>
        <v>#REF!</v>
      </c>
      <c r="BI19" s="34" t="e">
        <f t="shared" si="0"/>
        <v>#REF!</v>
      </c>
      <c r="BJ19" s="34" t="e">
        <f t="shared" si="0"/>
        <v>#REF!</v>
      </c>
      <c r="BK19" s="34" t="e">
        <f t="shared" si="0"/>
        <v>#REF!</v>
      </c>
      <c r="BL19" s="34" t="e">
        <f t="shared" ref="BL19:CD19" si="1">BL18</f>
        <v>#REF!</v>
      </c>
      <c r="BM19" s="34" t="e">
        <f t="shared" si="1"/>
        <v>#REF!</v>
      </c>
      <c r="BN19" s="34" t="e">
        <f t="shared" si="1"/>
        <v>#REF!</v>
      </c>
      <c r="BO19" s="34" t="e">
        <f t="shared" si="1"/>
        <v>#REF!</v>
      </c>
      <c r="BP19" s="34" t="e">
        <f t="shared" si="1"/>
        <v>#REF!</v>
      </c>
      <c r="BQ19" s="34" t="e">
        <f t="shared" si="1"/>
        <v>#REF!</v>
      </c>
      <c r="BR19" s="34" t="e">
        <f t="shared" si="1"/>
        <v>#REF!</v>
      </c>
      <c r="BS19" s="34" t="e">
        <f t="shared" si="1"/>
        <v>#REF!</v>
      </c>
      <c r="BT19" s="34" t="e">
        <f t="shared" si="1"/>
        <v>#REF!</v>
      </c>
      <c r="BU19" s="34" t="e">
        <f t="shared" si="1"/>
        <v>#REF!</v>
      </c>
      <c r="BV19" s="34" t="e">
        <f t="shared" si="1"/>
        <v>#REF!</v>
      </c>
      <c r="BW19" s="34" t="e">
        <f t="shared" si="1"/>
        <v>#REF!</v>
      </c>
      <c r="BX19" s="34" t="e">
        <f t="shared" si="1"/>
        <v>#REF!</v>
      </c>
      <c r="BY19" s="34" t="e">
        <f t="shared" si="1"/>
        <v>#REF!</v>
      </c>
      <c r="BZ19" s="34" t="e">
        <f t="shared" si="1"/>
        <v>#REF!</v>
      </c>
      <c r="CA19" s="34" t="e">
        <f t="shared" si="1"/>
        <v>#REF!</v>
      </c>
      <c r="CB19" s="34" t="e">
        <f t="shared" si="1"/>
        <v>#REF!</v>
      </c>
      <c r="CC19" s="34" t="e">
        <f t="shared" si="1"/>
        <v>#REF!</v>
      </c>
      <c r="CD19" s="34" t="e">
        <f t="shared" si="1"/>
        <v>#REF!</v>
      </c>
    </row>
    <row r="20" spans="1:82" s="36" customFormat="1" ht="12" customHeight="1" x14ac:dyDescent="0.2">
      <c r="A20" s="66" t="s">
        <v>68</v>
      </c>
      <c r="B20" s="43"/>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c r="BT20" s="35"/>
      <c r="BU20" s="35"/>
      <c r="BV20" s="35"/>
      <c r="BW20" s="35"/>
      <c r="BX20" s="35"/>
      <c r="BY20" s="35"/>
      <c r="BZ20" s="35"/>
      <c r="CA20" s="35"/>
      <c r="CB20" s="35"/>
      <c r="CC20" s="35"/>
      <c r="CD20" s="35"/>
    </row>
    <row r="21" spans="1:82" s="9" customFormat="1" ht="12" customHeight="1" x14ac:dyDescent="0.2">
      <c r="A21" s="8" t="s">
        <v>14</v>
      </c>
      <c r="B21" s="43" t="e">
        <f>'BAR BB| Open rates'!#REF!</f>
        <v>#REF!</v>
      </c>
      <c r="C21" s="43" t="e">
        <f>'BAR BB| Open rates'!#REF!</f>
        <v>#REF!</v>
      </c>
      <c r="D21" s="43" t="e">
        <f>'BAR BB| Open rates'!#REF!</f>
        <v>#REF!</v>
      </c>
      <c r="E21" s="43" t="e">
        <f>'BAR BB| Open rates'!#REF!</f>
        <v>#REF!</v>
      </c>
      <c r="F21" s="43" t="e">
        <f>'BAR BB| Open rates'!#REF!</f>
        <v>#REF!</v>
      </c>
      <c r="G21" s="43" t="e">
        <f>'BAR BB| Open rates'!#REF!</f>
        <v>#REF!</v>
      </c>
      <c r="H21" s="43" t="e">
        <f>'BAR BB| Open rates'!#REF!</f>
        <v>#REF!</v>
      </c>
      <c r="I21" s="43" t="e">
        <f>'BAR BB| Open rates'!#REF!</f>
        <v>#REF!</v>
      </c>
      <c r="J21" s="43" t="e">
        <f>'BAR BB| Open rates'!#REF!</f>
        <v>#REF!</v>
      </c>
      <c r="K21" s="43" t="e">
        <f>'BAR BB| Open rates'!#REF!</f>
        <v>#REF!</v>
      </c>
      <c r="L21" s="43" t="e">
        <f>'BAR BB| Open rates'!#REF!</f>
        <v>#REF!</v>
      </c>
      <c r="M21" s="43" t="e">
        <f>'BAR BB| Open rates'!#REF!</f>
        <v>#REF!</v>
      </c>
      <c r="N21" s="43" t="e">
        <f>'BAR BB| Open rates'!#REF!</f>
        <v>#REF!</v>
      </c>
      <c r="O21" s="43" t="e">
        <f>'BAR BB| Open rates'!#REF!</f>
        <v>#REF!</v>
      </c>
      <c r="P21" s="43" t="e">
        <f>'BAR BB| Open rates'!#REF!</f>
        <v>#REF!</v>
      </c>
      <c r="Q21" s="43" t="e">
        <f>'BAR BB| Open rates'!#REF!</f>
        <v>#REF!</v>
      </c>
      <c r="R21" s="43" t="e">
        <f>'BAR BB| Open rates'!#REF!</f>
        <v>#REF!</v>
      </c>
      <c r="S21" s="43" t="e">
        <f>'BAR BB| Open rates'!#REF!</f>
        <v>#REF!</v>
      </c>
      <c r="T21" s="43" t="e">
        <f>'BAR BB| Open rates'!#REF!</f>
        <v>#REF!</v>
      </c>
      <c r="U21" s="43" t="e">
        <f>'BAR BB| Open rates'!#REF!</f>
        <v>#REF!</v>
      </c>
      <c r="V21" s="43" t="e">
        <f>'BAR BB| Open rates'!#REF!</f>
        <v>#REF!</v>
      </c>
      <c r="W21" s="43" t="e">
        <f>'BAR BB| Open rates'!#REF!</f>
        <v>#REF!</v>
      </c>
      <c r="X21" s="43" t="e">
        <f>'BAR BB| Open rates'!#REF!</f>
        <v>#REF!</v>
      </c>
      <c r="Y21" s="43" t="e">
        <f>'BAR BB| Open rates'!#REF!</f>
        <v>#REF!</v>
      </c>
      <c r="Z21" s="43" t="e">
        <f>'BAR BB| Open rates'!#REF!</f>
        <v>#REF!</v>
      </c>
      <c r="AA21" s="43" t="e">
        <f>'BAR BB| Open rates'!#REF!</f>
        <v>#REF!</v>
      </c>
      <c r="AB21" s="43" t="e">
        <f>'BAR BB| Open rates'!#REF!</f>
        <v>#REF!</v>
      </c>
      <c r="AC21" s="43" t="e">
        <f>'BAR BB| Open rates'!#REF!</f>
        <v>#REF!</v>
      </c>
      <c r="AD21" s="43" t="e">
        <f>'BAR BB| Open rates'!#REF!</f>
        <v>#REF!</v>
      </c>
      <c r="AE21" s="43" t="e">
        <f>'BAR BB| Open rates'!#REF!</f>
        <v>#REF!</v>
      </c>
      <c r="AF21" s="43" t="e">
        <f>'BAR BB| Open rates'!#REF!</f>
        <v>#REF!</v>
      </c>
      <c r="AG21" s="43" t="e">
        <f>'BAR BB| Open rates'!#REF!</f>
        <v>#REF!</v>
      </c>
      <c r="AH21" s="43" t="e">
        <f>'BAR BB| Open rates'!#REF!</f>
        <v>#REF!</v>
      </c>
      <c r="AI21" s="43" t="e">
        <f>'BAR BB| Open rates'!#REF!</f>
        <v>#REF!</v>
      </c>
      <c r="AJ21" s="43" t="e">
        <f>'BAR BB| Open rates'!#REF!</f>
        <v>#REF!</v>
      </c>
      <c r="AK21" s="43" t="e">
        <f>'BAR BB| Open rates'!#REF!</f>
        <v>#REF!</v>
      </c>
      <c r="AL21" s="43" t="e">
        <f>'BAR BB| Open rates'!#REF!</f>
        <v>#REF!</v>
      </c>
      <c r="AM21" s="43" t="e">
        <f>'BAR BB| Open rates'!#REF!</f>
        <v>#REF!</v>
      </c>
      <c r="AN21" s="43" t="e">
        <f>'BAR BB| Open rates'!#REF!</f>
        <v>#REF!</v>
      </c>
      <c r="AO21" s="43" t="e">
        <f>'BAR BB| Open rates'!#REF!</f>
        <v>#REF!</v>
      </c>
      <c r="AP21" s="43" t="e">
        <f>'BAR BB| Open rates'!#REF!</f>
        <v>#REF!</v>
      </c>
      <c r="AQ21" s="43" t="e">
        <f>'BAR BB| Open rates'!#REF!</f>
        <v>#REF!</v>
      </c>
      <c r="AR21" s="43" t="e">
        <f>'BAR BB| Open rates'!#REF!</f>
        <v>#REF!</v>
      </c>
      <c r="AS21" s="43" t="e">
        <f>'BAR BB| Open rates'!#REF!</f>
        <v>#REF!</v>
      </c>
      <c r="AT21" s="43" t="e">
        <f>'BAR BB| Open rates'!#REF!</f>
        <v>#REF!</v>
      </c>
      <c r="AU21" s="43" t="e">
        <f>'BAR BB| Open rates'!#REF!</f>
        <v>#REF!</v>
      </c>
      <c r="AV21" s="43" t="e">
        <f>'BAR BB| Open rates'!#REF!</f>
        <v>#REF!</v>
      </c>
      <c r="AW21" s="43" t="e">
        <f>'BAR BB| Open rates'!#REF!</f>
        <v>#REF!</v>
      </c>
      <c r="AX21" s="43" t="e">
        <f>'BAR BB| Open rates'!#REF!</f>
        <v>#REF!</v>
      </c>
      <c r="AY21" s="43" t="e">
        <f>'BAR BB| Open rates'!#REF!</f>
        <v>#REF!</v>
      </c>
      <c r="AZ21" s="43" t="e">
        <f>'BAR BB| Open rates'!#REF!</f>
        <v>#REF!</v>
      </c>
      <c r="BA21" s="43" t="e">
        <f>'BAR BB| Open rates'!#REF!</f>
        <v>#REF!</v>
      </c>
      <c r="BB21" s="43" t="e">
        <f>'BAR BB| Open rates'!#REF!</f>
        <v>#REF!</v>
      </c>
      <c r="BC21" s="43" t="e">
        <f>'BAR BB| Open rates'!#REF!</f>
        <v>#REF!</v>
      </c>
      <c r="BD21" s="43" t="e">
        <f>'BAR BB| Open rates'!#REF!</f>
        <v>#REF!</v>
      </c>
      <c r="BE21" s="43" t="e">
        <f>'BAR BB| Open rates'!#REF!</f>
        <v>#REF!</v>
      </c>
      <c r="BF21" s="43" t="e">
        <f>'BAR BB| Open rates'!#REF!</f>
        <v>#REF!</v>
      </c>
      <c r="BG21" s="43" t="e">
        <f>'BAR BB| Open rates'!#REF!</f>
        <v>#REF!</v>
      </c>
      <c r="BH21" s="43" t="e">
        <f>'BAR BB| Open rates'!#REF!</f>
        <v>#REF!</v>
      </c>
      <c r="BI21" s="43" t="e">
        <f>'BAR BB| Open rates'!#REF!</f>
        <v>#REF!</v>
      </c>
      <c r="BJ21" s="43" t="e">
        <f>'BAR BB| Open rates'!#REF!</f>
        <v>#REF!</v>
      </c>
      <c r="BK21" s="43" t="e">
        <f>'BAR BB| Open rates'!#REF!</f>
        <v>#REF!</v>
      </c>
      <c r="BL21" s="43" t="e">
        <f>'BAR BB| Open rates'!#REF!</f>
        <v>#REF!</v>
      </c>
      <c r="BM21" s="43" t="e">
        <f>'BAR BB| Open rates'!#REF!</f>
        <v>#REF!</v>
      </c>
      <c r="BN21" s="43" t="e">
        <f>'BAR BB| Open rates'!#REF!</f>
        <v>#REF!</v>
      </c>
      <c r="BO21" s="43" t="e">
        <f>'BAR BB| Open rates'!#REF!</f>
        <v>#REF!</v>
      </c>
      <c r="BP21" s="43" t="e">
        <f>'BAR BB| Open rates'!#REF!</f>
        <v>#REF!</v>
      </c>
      <c r="BQ21" s="43" t="e">
        <f>'BAR BB| Open rates'!#REF!</f>
        <v>#REF!</v>
      </c>
      <c r="BR21" s="43" t="e">
        <f>'BAR BB| Open rates'!#REF!</f>
        <v>#REF!</v>
      </c>
      <c r="BS21" s="43" t="e">
        <f>'BAR BB| Open rates'!#REF!</f>
        <v>#REF!</v>
      </c>
      <c r="BT21" s="43" t="e">
        <f>'BAR BB| Open rates'!#REF!</f>
        <v>#REF!</v>
      </c>
      <c r="BU21" s="43" t="e">
        <f>'BAR BB| Open rates'!#REF!</f>
        <v>#REF!</v>
      </c>
      <c r="BV21" s="43" t="e">
        <f>'BAR BB| Open rates'!#REF!</f>
        <v>#REF!</v>
      </c>
      <c r="BW21" s="43" t="e">
        <f>'BAR BB| Open rates'!#REF!</f>
        <v>#REF!</v>
      </c>
      <c r="BX21" s="43" t="e">
        <f>'BAR BB| Open rates'!#REF!</f>
        <v>#REF!</v>
      </c>
      <c r="BY21" s="43" t="e">
        <f>'BAR BB| Open rates'!#REF!</f>
        <v>#REF!</v>
      </c>
      <c r="BZ21" s="43" t="e">
        <f>'BAR BB| Open rates'!#REF!</f>
        <v>#REF!</v>
      </c>
      <c r="CA21" s="43" t="e">
        <f>'BAR BB| Open rates'!#REF!</f>
        <v>#REF!</v>
      </c>
      <c r="CB21" s="43" t="e">
        <f>'BAR BB| Open rates'!#REF!</f>
        <v>#REF!</v>
      </c>
      <c r="CC21" s="43" t="e">
        <f>'BAR BB| Open rates'!#REF!</f>
        <v>#REF!</v>
      </c>
      <c r="CD21" s="43" t="e">
        <f>'BAR BB| Open rates'!#REF!</f>
        <v>#REF!</v>
      </c>
    </row>
    <row r="22" spans="1:82" s="36" customFormat="1" ht="12" customHeight="1" x14ac:dyDescent="0.2">
      <c r="A22" s="66" t="s">
        <v>69</v>
      </c>
      <c r="B22" s="43"/>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c r="BE22" s="35"/>
      <c r="BF22" s="35"/>
      <c r="BG22" s="35"/>
      <c r="BH22" s="35"/>
      <c r="BI22" s="35"/>
      <c r="BJ22" s="35"/>
      <c r="BK22" s="35"/>
      <c r="BL22" s="35"/>
      <c r="BM22" s="35"/>
      <c r="BN22" s="35"/>
      <c r="BO22" s="35"/>
      <c r="BP22" s="35"/>
      <c r="BQ22" s="35"/>
      <c r="BR22" s="35"/>
      <c r="BS22" s="35"/>
      <c r="BT22" s="35"/>
      <c r="BU22" s="35"/>
      <c r="BV22" s="35"/>
      <c r="BW22" s="35"/>
      <c r="BX22" s="35"/>
      <c r="BY22" s="35"/>
      <c r="BZ22" s="35"/>
      <c r="CA22" s="35"/>
      <c r="CB22" s="35"/>
      <c r="CC22" s="35"/>
      <c r="CD22" s="35"/>
    </row>
    <row r="23" spans="1:82" s="9" customFormat="1" ht="12" customHeight="1" x14ac:dyDescent="0.2">
      <c r="A23" s="8" t="s">
        <v>14</v>
      </c>
      <c r="B23" s="43" t="e">
        <f>'BAR BB| Open rates'!#REF!</f>
        <v>#REF!</v>
      </c>
      <c r="C23" s="43" t="e">
        <f>'BAR BB| Open rates'!#REF!</f>
        <v>#REF!</v>
      </c>
      <c r="D23" s="43" t="e">
        <f>'BAR BB| Open rates'!#REF!</f>
        <v>#REF!</v>
      </c>
      <c r="E23" s="43" t="e">
        <f>'BAR BB| Open rates'!#REF!</f>
        <v>#REF!</v>
      </c>
      <c r="F23" s="43" t="e">
        <f>'BAR BB| Open rates'!#REF!</f>
        <v>#REF!</v>
      </c>
      <c r="G23" s="43" t="e">
        <f>'BAR BB| Open rates'!#REF!</f>
        <v>#REF!</v>
      </c>
      <c r="H23" s="43" t="e">
        <f>'BAR BB| Open rates'!#REF!</f>
        <v>#REF!</v>
      </c>
      <c r="I23" s="43" t="e">
        <f>'BAR BB| Open rates'!#REF!</f>
        <v>#REF!</v>
      </c>
      <c r="J23" s="43" t="e">
        <f>'BAR BB| Open rates'!#REF!</f>
        <v>#REF!</v>
      </c>
      <c r="K23" s="43" t="e">
        <f>'BAR BB| Open rates'!#REF!</f>
        <v>#REF!</v>
      </c>
      <c r="L23" s="43" t="e">
        <f>'BAR BB| Open rates'!#REF!</f>
        <v>#REF!</v>
      </c>
      <c r="M23" s="43" t="e">
        <f>'BAR BB| Open rates'!#REF!</f>
        <v>#REF!</v>
      </c>
      <c r="N23" s="43" t="e">
        <f>'BAR BB| Open rates'!#REF!</f>
        <v>#REF!</v>
      </c>
      <c r="O23" s="43" t="e">
        <f>'BAR BB| Open rates'!#REF!</f>
        <v>#REF!</v>
      </c>
      <c r="P23" s="43" t="e">
        <f>'BAR BB| Open rates'!#REF!</f>
        <v>#REF!</v>
      </c>
      <c r="Q23" s="43" t="e">
        <f>'BAR BB| Open rates'!#REF!</f>
        <v>#REF!</v>
      </c>
      <c r="R23" s="43" t="e">
        <f>'BAR BB| Open rates'!#REF!</f>
        <v>#REF!</v>
      </c>
      <c r="S23" s="43" t="e">
        <f>'BAR BB| Open rates'!#REF!</f>
        <v>#REF!</v>
      </c>
      <c r="T23" s="43" t="e">
        <f>'BAR BB| Open rates'!#REF!</f>
        <v>#REF!</v>
      </c>
      <c r="U23" s="43" t="e">
        <f>'BAR BB| Open rates'!#REF!</f>
        <v>#REF!</v>
      </c>
      <c r="V23" s="43" t="e">
        <f>'BAR BB| Open rates'!#REF!</f>
        <v>#REF!</v>
      </c>
      <c r="W23" s="43" t="e">
        <f>'BAR BB| Open rates'!#REF!</f>
        <v>#REF!</v>
      </c>
      <c r="X23" s="43" t="e">
        <f>'BAR BB| Open rates'!#REF!</f>
        <v>#REF!</v>
      </c>
      <c r="Y23" s="43" t="e">
        <f>'BAR BB| Open rates'!#REF!</f>
        <v>#REF!</v>
      </c>
      <c r="Z23" s="43" t="e">
        <f>'BAR BB| Open rates'!#REF!</f>
        <v>#REF!</v>
      </c>
      <c r="AA23" s="43" t="e">
        <f>'BAR BB| Open rates'!#REF!</f>
        <v>#REF!</v>
      </c>
      <c r="AB23" s="43" t="e">
        <f>'BAR BB| Open rates'!#REF!</f>
        <v>#REF!</v>
      </c>
      <c r="AC23" s="43" t="e">
        <f>'BAR BB| Open rates'!#REF!</f>
        <v>#REF!</v>
      </c>
      <c r="AD23" s="43" t="e">
        <f>'BAR BB| Open rates'!#REF!</f>
        <v>#REF!</v>
      </c>
      <c r="AE23" s="43" t="e">
        <f>'BAR BB| Open rates'!#REF!</f>
        <v>#REF!</v>
      </c>
      <c r="AF23" s="43" t="e">
        <f>'BAR BB| Open rates'!#REF!</f>
        <v>#REF!</v>
      </c>
      <c r="AG23" s="43" t="e">
        <f>'BAR BB| Open rates'!#REF!</f>
        <v>#REF!</v>
      </c>
      <c r="AH23" s="43" t="e">
        <f>'BAR BB| Open rates'!#REF!</f>
        <v>#REF!</v>
      </c>
      <c r="AI23" s="43" t="e">
        <f>'BAR BB| Open rates'!#REF!</f>
        <v>#REF!</v>
      </c>
      <c r="AJ23" s="43" t="e">
        <f>'BAR BB| Open rates'!#REF!</f>
        <v>#REF!</v>
      </c>
      <c r="AK23" s="43" t="e">
        <f>'BAR BB| Open rates'!#REF!</f>
        <v>#REF!</v>
      </c>
      <c r="AL23" s="43" t="e">
        <f>'BAR BB| Open rates'!#REF!</f>
        <v>#REF!</v>
      </c>
      <c r="AM23" s="43" t="e">
        <f>'BAR BB| Open rates'!#REF!</f>
        <v>#REF!</v>
      </c>
      <c r="AN23" s="43" t="e">
        <f>'BAR BB| Open rates'!#REF!</f>
        <v>#REF!</v>
      </c>
      <c r="AO23" s="43" t="e">
        <f>'BAR BB| Open rates'!#REF!</f>
        <v>#REF!</v>
      </c>
      <c r="AP23" s="43" t="e">
        <f>'BAR BB| Open rates'!#REF!</f>
        <v>#REF!</v>
      </c>
      <c r="AQ23" s="43" t="e">
        <f>'BAR BB| Open rates'!#REF!</f>
        <v>#REF!</v>
      </c>
      <c r="AR23" s="43" t="e">
        <f>'BAR BB| Open rates'!#REF!</f>
        <v>#REF!</v>
      </c>
      <c r="AS23" s="43" t="e">
        <f>'BAR BB| Open rates'!#REF!</f>
        <v>#REF!</v>
      </c>
      <c r="AT23" s="43" t="e">
        <f>'BAR BB| Open rates'!#REF!</f>
        <v>#REF!</v>
      </c>
      <c r="AU23" s="43" t="e">
        <f>'BAR BB| Open rates'!#REF!</f>
        <v>#REF!</v>
      </c>
      <c r="AV23" s="43" t="e">
        <f>'BAR BB| Open rates'!#REF!</f>
        <v>#REF!</v>
      </c>
      <c r="AW23" s="43" t="e">
        <f>'BAR BB| Open rates'!#REF!</f>
        <v>#REF!</v>
      </c>
      <c r="AX23" s="43" t="e">
        <f>'BAR BB| Open rates'!#REF!</f>
        <v>#REF!</v>
      </c>
      <c r="AY23" s="43" t="e">
        <f>'BAR BB| Open rates'!#REF!</f>
        <v>#REF!</v>
      </c>
      <c r="AZ23" s="43" t="e">
        <f>'BAR BB| Open rates'!#REF!</f>
        <v>#REF!</v>
      </c>
      <c r="BA23" s="43" t="e">
        <f>'BAR BB| Open rates'!#REF!</f>
        <v>#REF!</v>
      </c>
      <c r="BB23" s="43" t="e">
        <f>'BAR BB| Open rates'!#REF!</f>
        <v>#REF!</v>
      </c>
      <c r="BC23" s="43" t="e">
        <f>'BAR BB| Open rates'!#REF!</f>
        <v>#REF!</v>
      </c>
      <c r="BD23" s="43" t="e">
        <f>'BAR BB| Open rates'!#REF!</f>
        <v>#REF!</v>
      </c>
      <c r="BE23" s="43" t="e">
        <f>'BAR BB| Open rates'!#REF!</f>
        <v>#REF!</v>
      </c>
      <c r="BF23" s="43" t="e">
        <f>'BAR BB| Open rates'!#REF!</f>
        <v>#REF!</v>
      </c>
      <c r="BG23" s="43" t="e">
        <f>'BAR BB| Open rates'!#REF!</f>
        <v>#REF!</v>
      </c>
      <c r="BH23" s="43" t="e">
        <f>'BAR BB| Open rates'!#REF!</f>
        <v>#REF!</v>
      </c>
      <c r="BI23" s="43" t="e">
        <f>'BAR BB| Open rates'!#REF!</f>
        <v>#REF!</v>
      </c>
      <c r="BJ23" s="43" t="e">
        <f>'BAR BB| Open rates'!#REF!</f>
        <v>#REF!</v>
      </c>
      <c r="BK23" s="43" t="e">
        <f>'BAR BB| Open rates'!#REF!</f>
        <v>#REF!</v>
      </c>
      <c r="BL23" s="43" t="e">
        <f>'BAR BB| Open rates'!#REF!</f>
        <v>#REF!</v>
      </c>
      <c r="BM23" s="43" t="e">
        <f>'BAR BB| Open rates'!#REF!</f>
        <v>#REF!</v>
      </c>
      <c r="BN23" s="43" t="e">
        <f>'BAR BB| Open rates'!#REF!</f>
        <v>#REF!</v>
      </c>
      <c r="BO23" s="43" t="e">
        <f>'BAR BB| Open rates'!#REF!</f>
        <v>#REF!</v>
      </c>
      <c r="BP23" s="43" t="e">
        <f>'BAR BB| Open rates'!#REF!</f>
        <v>#REF!</v>
      </c>
      <c r="BQ23" s="43" t="e">
        <f>'BAR BB| Open rates'!#REF!</f>
        <v>#REF!</v>
      </c>
      <c r="BR23" s="43" t="e">
        <f>'BAR BB| Open rates'!#REF!</f>
        <v>#REF!</v>
      </c>
      <c r="BS23" s="43" t="e">
        <f>'BAR BB| Open rates'!#REF!</f>
        <v>#REF!</v>
      </c>
      <c r="BT23" s="43" t="e">
        <f>'BAR BB| Open rates'!#REF!</f>
        <v>#REF!</v>
      </c>
      <c r="BU23" s="43" t="e">
        <f>'BAR BB| Open rates'!#REF!</f>
        <v>#REF!</v>
      </c>
      <c r="BV23" s="43" t="e">
        <f>'BAR BB| Open rates'!#REF!</f>
        <v>#REF!</v>
      </c>
      <c r="BW23" s="43" t="e">
        <f>'BAR BB| Open rates'!#REF!</f>
        <v>#REF!</v>
      </c>
      <c r="BX23" s="43" t="e">
        <f>'BAR BB| Open rates'!#REF!</f>
        <v>#REF!</v>
      </c>
      <c r="BY23" s="43" t="e">
        <f>'BAR BB| Open rates'!#REF!</f>
        <v>#REF!</v>
      </c>
      <c r="BZ23" s="43" t="e">
        <f>'BAR BB| Open rates'!#REF!</f>
        <v>#REF!</v>
      </c>
      <c r="CA23" s="43" t="e">
        <f>'BAR BB| Open rates'!#REF!</f>
        <v>#REF!</v>
      </c>
      <c r="CB23" s="43" t="e">
        <f>'BAR BB| Open rates'!#REF!</f>
        <v>#REF!</v>
      </c>
      <c r="CC23" s="43" t="e">
        <f>'BAR BB| Open rates'!#REF!</f>
        <v>#REF!</v>
      </c>
      <c r="CD23" s="43" t="e">
        <f>'BAR BB| Open rates'!#REF!</f>
        <v>#REF!</v>
      </c>
    </row>
    <row r="24" spans="1:82" s="36" customFormat="1" ht="12" customHeight="1" x14ac:dyDescent="0.2">
      <c r="A24" s="66" t="s">
        <v>70</v>
      </c>
      <c r="B24" s="43"/>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5"/>
      <c r="BD24" s="35"/>
      <c r="BE24" s="35"/>
      <c r="BF24" s="35"/>
      <c r="BG24" s="35"/>
      <c r="BH24" s="35"/>
      <c r="BI24" s="35"/>
      <c r="BJ24" s="35"/>
      <c r="BK24" s="35"/>
      <c r="BL24" s="35"/>
      <c r="BM24" s="35"/>
      <c r="BN24" s="35"/>
      <c r="BO24" s="35"/>
      <c r="BP24" s="35"/>
      <c r="BQ24" s="35"/>
      <c r="BR24" s="35"/>
      <c r="BS24" s="35"/>
      <c r="BT24" s="35"/>
      <c r="BU24" s="35"/>
      <c r="BV24" s="35"/>
      <c r="BW24" s="35"/>
      <c r="BX24" s="35"/>
      <c r="BY24" s="35"/>
      <c r="BZ24" s="35"/>
      <c r="CA24" s="35"/>
      <c r="CB24" s="35"/>
      <c r="CC24" s="35"/>
      <c r="CD24" s="35"/>
    </row>
    <row r="25" spans="1:82" s="9" customFormat="1" ht="12" customHeight="1" x14ac:dyDescent="0.2">
      <c r="A25" s="8" t="s">
        <v>13</v>
      </c>
      <c r="B25" s="43" t="e">
        <f>'BAR BB| Open rates'!#REF!</f>
        <v>#REF!</v>
      </c>
      <c r="C25" s="43" t="e">
        <f>'BAR BB| Open rates'!#REF!</f>
        <v>#REF!</v>
      </c>
      <c r="D25" s="43" t="e">
        <f>'BAR BB| Open rates'!#REF!</f>
        <v>#REF!</v>
      </c>
      <c r="E25" s="43" t="e">
        <f>'BAR BB| Open rates'!#REF!</f>
        <v>#REF!</v>
      </c>
      <c r="F25" s="43" t="e">
        <f>'BAR BB| Open rates'!#REF!</f>
        <v>#REF!</v>
      </c>
      <c r="G25" s="43" t="e">
        <f>'BAR BB| Open rates'!#REF!</f>
        <v>#REF!</v>
      </c>
      <c r="H25" s="43" t="e">
        <f>'BAR BB| Open rates'!#REF!</f>
        <v>#REF!</v>
      </c>
      <c r="I25" s="43" t="e">
        <f>'BAR BB| Open rates'!#REF!</f>
        <v>#REF!</v>
      </c>
      <c r="J25" s="43" t="e">
        <f>'BAR BB| Open rates'!#REF!</f>
        <v>#REF!</v>
      </c>
      <c r="K25" s="43" t="e">
        <f>'BAR BB| Open rates'!#REF!</f>
        <v>#REF!</v>
      </c>
      <c r="L25" s="43" t="e">
        <f>'BAR BB| Open rates'!#REF!</f>
        <v>#REF!</v>
      </c>
      <c r="M25" s="43" t="e">
        <f>'BAR BB| Open rates'!#REF!</f>
        <v>#REF!</v>
      </c>
      <c r="N25" s="43" t="e">
        <f>'BAR BB| Open rates'!#REF!</f>
        <v>#REF!</v>
      </c>
      <c r="O25" s="43" t="e">
        <f>'BAR BB| Open rates'!#REF!</f>
        <v>#REF!</v>
      </c>
      <c r="P25" s="43" t="e">
        <f>'BAR BB| Open rates'!#REF!</f>
        <v>#REF!</v>
      </c>
      <c r="Q25" s="43" t="e">
        <f>'BAR BB| Open rates'!#REF!</f>
        <v>#REF!</v>
      </c>
      <c r="R25" s="43" t="e">
        <f>'BAR BB| Open rates'!#REF!</f>
        <v>#REF!</v>
      </c>
      <c r="S25" s="43" t="e">
        <f>'BAR BB| Open rates'!#REF!</f>
        <v>#REF!</v>
      </c>
      <c r="T25" s="43" t="e">
        <f>'BAR BB| Open rates'!#REF!</f>
        <v>#REF!</v>
      </c>
      <c r="U25" s="43" t="e">
        <f>'BAR BB| Open rates'!#REF!</f>
        <v>#REF!</v>
      </c>
      <c r="V25" s="43" t="e">
        <f>'BAR BB| Open rates'!#REF!</f>
        <v>#REF!</v>
      </c>
      <c r="W25" s="43" t="e">
        <f>'BAR BB| Open rates'!#REF!</f>
        <v>#REF!</v>
      </c>
      <c r="X25" s="43" t="e">
        <f>'BAR BB| Open rates'!#REF!</f>
        <v>#REF!</v>
      </c>
      <c r="Y25" s="43" t="e">
        <f>'BAR BB| Open rates'!#REF!</f>
        <v>#REF!</v>
      </c>
      <c r="Z25" s="43" t="e">
        <f>'BAR BB| Open rates'!#REF!</f>
        <v>#REF!</v>
      </c>
      <c r="AA25" s="43" t="e">
        <f>'BAR BB| Open rates'!#REF!</f>
        <v>#REF!</v>
      </c>
      <c r="AB25" s="43" t="e">
        <f>'BAR BB| Open rates'!#REF!</f>
        <v>#REF!</v>
      </c>
      <c r="AC25" s="43" t="e">
        <f>'BAR BB| Open rates'!#REF!</f>
        <v>#REF!</v>
      </c>
      <c r="AD25" s="43" t="e">
        <f>'BAR BB| Open rates'!#REF!</f>
        <v>#REF!</v>
      </c>
      <c r="AE25" s="43" t="e">
        <f>'BAR BB| Open rates'!#REF!</f>
        <v>#REF!</v>
      </c>
      <c r="AF25" s="43" t="e">
        <f>'BAR BB| Open rates'!#REF!</f>
        <v>#REF!</v>
      </c>
      <c r="AG25" s="43" t="e">
        <f>'BAR BB| Open rates'!#REF!</f>
        <v>#REF!</v>
      </c>
      <c r="AH25" s="43" t="e">
        <f>'BAR BB| Open rates'!#REF!</f>
        <v>#REF!</v>
      </c>
      <c r="AI25" s="43" t="e">
        <f>'BAR BB| Open rates'!#REF!</f>
        <v>#REF!</v>
      </c>
      <c r="AJ25" s="43" t="e">
        <f>'BAR BB| Open rates'!#REF!</f>
        <v>#REF!</v>
      </c>
      <c r="AK25" s="43" t="e">
        <f>'BAR BB| Open rates'!#REF!</f>
        <v>#REF!</v>
      </c>
      <c r="AL25" s="43" t="e">
        <f>'BAR BB| Open rates'!#REF!</f>
        <v>#REF!</v>
      </c>
      <c r="AM25" s="43" t="e">
        <f>'BAR BB| Open rates'!#REF!</f>
        <v>#REF!</v>
      </c>
      <c r="AN25" s="43" t="e">
        <f>'BAR BB| Open rates'!#REF!</f>
        <v>#REF!</v>
      </c>
      <c r="AO25" s="43" t="e">
        <f>'BAR BB| Open rates'!#REF!</f>
        <v>#REF!</v>
      </c>
      <c r="AP25" s="43" t="e">
        <f>'BAR BB| Open rates'!#REF!</f>
        <v>#REF!</v>
      </c>
      <c r="AQ25" s="43" t="e">
        <f>'BAR BB| Open rates'!#REF!</f>
        <v>#REF!</v>
      </c>
      <c r="AR25" s="43" t="e">
        <f>'BAR BB| Open rates'!#REF!</f>
        <v>#REF!</v>
      </c>
      <c r="AS25" s="43" t="e">
        <f>'BAR BB| Open rates'!#REF!</f>
        <v>#REF!</v>
      </c>
      <c r="AT25" s="43" t="e">
        <f>'BAR BB| Open rates'!#REF!</f>
        <v>#REF!</v>
      </c>
      <c r="AU25" s="43" t="e">
        <f>'BAR BB| Open rates'!#REF!</f>
        <v>#REF!</v>
      </c>
      <c r="AV25" s="43" t="e">
        <f>'BAR BB| Open rates'!#REF!</f>
        <v>#REF!</v>
      </c>
      <c r="AW25" s="43" t="e">
        <f>'BAR BB| Open rates'!#REF!</f>
        <v>#REF!</v>
      </c>
      <c r="AX25" s="43" t="e">
        <f>'BAR BB| Open rates'!#REF!</f>
        <v>#REF!</v>
      </c>
      <c r="AY25" s="43" t="e">
        <f>'BAR BB| Open rates'!#REF!</f>
        <v>#REF!</v>
      </c>
      <c r="AZ25" s="43" t="e">
        <f>'BAR BB| Open rates'!#REF!</f>
        <v>#REF!</v>
      </c>
      <c r="BA25" s="43" t="e">
        <f>'BAR BB| Open rates'!#REF!</f>
        <v>#REF!</v>
      </c>
      <c r="BB25" s="43" t="e">
        <f>'BAR BB| Open rates'!#REF!</f>
        <v>#REF!</v>
      </c>
      <c r="BC25" s="43" t="e">
        <f>'BAR BB| Open rates'!#REF!</f>
        <v>#REF!</v>
      </c>
      <c r="BD25" s="43" t="e">
        <f>'BAR BB| Open rates'!#REF!</f>
        <v>#REF!</v>
      </c>
      <c r="BE25" s="43" t="e">
        <f>'BAR BB| Open rates'!#REF!</f>
        <v>#REF!</v>
      </c>
      <c r="BF25" s="43" t="e">
        <f>'BAR BB| Open rates'!#REF!</f>
        <v>#REF!</v>
      </c>
      <c r="BG25" s="43" t="e">
        <f>'BAR BB| Open rates'!#REF!</f>
        <v>#REF!</v>
      </c>
      <c r="BH25" s="43" t="e">
        <f>'BAR BB| Open rates'!#REF!</f>
        <v>#REF!</v>
      </c>
      <c r="BI25" s="43" t="e">
        <f>'BAR BB| Open rates'!#REF!</f>
        <v>#REF!</v>
      </c>
      <c r="BJ25" s="43" t="e">
        <f>'BAR BB| Open rates'!#REF!</f>
        <v>#REF!</v>
      </c>
      <c r="BK25" s="43" t="e">
        <f>'BAR BB| Open rates'!#REF!</f>
        <v>#REF!</v>
      </c>
      <c r="BL25" s="43" t="e">
        <f>'BAR BB| Open rates'!#REF!</f>
        <v>#REF!</v>
      </c>
      <c r="BM25" s="43" t="e">
        <f>'BAR BB| Open rates'!#REF!</f>
        <v>#REF!</v>
      </c>
      <c r="BN25" s="43" t="e">
        <f>'BAR BB| Open rates'!#REF!</f>
        <v>#REF!</v>
      </c>
      <c r="BO25" s="43" t="e">
        <f>'BAR BB| Open rates'!#REF!</f>
        <v>#REF!</v>
      </c>
      <c r="BP25" s="43" t="e">
        <f>'BAR BB| Open rates'!#REF!</f>
        <v>#REF!</v>
      </c>
      <c r="BQ25" s="43" t="e">
        <f>'BAR BB| Open rates'!#REF!</f>
        <v>#REF!</v>
      </c>
      <c r="BR25" s="43" t="e">
        <f>'BAR BB| Open rates'!#REF!</f>
        <v>#REF!</v>
      </c>
      <c r="BS25" s="43" t="e">
        <f>'BAR BB| Open rates'!#REF!</f>
        <v>#REF!</v>
      </c>
      <c r="BT25" s="43" t="e">
        <f>'BAR BB| Open rates'!#REF!</f>
        <v>#REF!</v>
      </c>
      <c r="BU25" s="43" t="e">
        <f>'BAR BB| Open rates'!#REF!</f>
        <v>#REF!</v>
      </c>
      <c r="BV25" s="43" t="e">
        <f>'BAR BB| Open rates'!#REF!</f>
        <v>#REF!</v>
      </c>
      <c r="BW25" s="43" t="e">
        <f>'BAR BB| Open rates'!#REF!</f>
        <v>#REF!</v>
      </c>
      <c r="BX25" s="43" t="e">
        <f>'BAR BB| Open rates'!#REF!</f>
        <v>#REF!</v>
      </c>
      <c r="BY25" s="43" t="e">
        <f>'BAR BB| Open rates'!#REF!</f>
        <v>#REF!</v>
      </c>
      <c r="BZ25" s="43" t="e">
        <f>'BAR BB| Open rates'!#REF!</f>
        <v>#REF!</v>
      </c>
      <c r="CA25" s="43" t="e">
        <f>'BAR BB| Open rates'!#REF!</f>
        <v>#REF!</v>
      </c>
      <c r="CB25" s="43" t="e">
        <f>'BAR BB| Open rates'!#REF!</f>
        <v>#REF!</v>
      </c>
      <c r="CC25" s="43" t="e">
        <f>'BAR BB| Open rates'!#REF!</f>
        <v>#REF!</v>
      </c>
      <c r="CD25" s="43" t="e">
        <f>'BAR BB| Open rates'!#REF!</f>
        <v>#REF!</v>
      </c>
    </row>
    <row r="26" spans="1:82" s="36" customFormat="1" ht="12" hidden="1" customHeight="1" x14ac:dyDescent="0.2">
      <c r="A26" s="66" t="s">
        <v>71</v>
      </c>
      <c r="B26" s="43"/>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2"/>
      <c r="BS26" s="32"/>
      <c r="BT26" s="32"/>
      <c r="BU26" s="32"/>
      <c r="BV26" s="32"/>
      <c r="BW26" s="32"/>
      <c r="BX26" s="32"/>
      <c r="BY26" s="32"/>
      <c r="BZ26" s="32"/>
      <c r="CA26" s="32"/>
      <c r="CB26" s="32"/>
      <c r="CC26" s="32"/>
    </row>
    <row r="27" spans="1:82" s="9" customFormat="1" ht="12" hidden="1" customHeight="1" x14ac:dyDescent="0.2">
      <c r="A27" s="8" t="s">
        <v>15</v>
      </c>
      <c r="B27" s="43" t="e">
        <f>'BAR BB| Open rates'!#REF!</f>
        <v>#REF!</v>
      </c>
      <c r="C27" s="34" t="e">
        <f t="shared" ref="C27:J27" si="2">C6+850*7+28550</f>
        <v>#REF!</v>
      </c>
      <c r="D27" s="34" t="e">
        <f t="shared" si="2"/>
        <v>#REF!</v>
      </c>
      <c r="E27" s="34" t="e">
        <f t="shared" si="2"/>
        <v>#REF!</v>
      </c>
      <c r="F27" s="34" t="e">
        <f t="shared" si="2"/>
        <v>#REF!</v>
      </c>
      <c r="G27" s="34" t="e">
        <f t="shared" si="2"/>
        <v>#REF!</v>
      </c>
      <c r="H27" s="34" t="e">
        <f t="shared" si="2"/>
        <v>#REF!</v>
      </c>
      <c r="I27" s="34" t="e">
        <f t="shared" si="2"/>
        <v>#REF!</v>
      </c>
      <c r="J27" s="43" t="e">
        <f t="shared" si="2"/>
        <v>#REF!</v>
      </c>
      <c r="K27" s="53" t="e">
        <f>K6+850*7+98550</f>
        <v>#REF!</v>
      </c>
      <c r="L27" s="53" t="e">
        <f>L6+850*7+98550</f>
        <v>#REF!</v>
      </c>
      <c r="M27" s="53" t="e">
        <f>M6+850*7+98550</f>
        <v>#REF!</v>
      </c>
      <c r="N27" s="53" t="e">
        <f>N6+850*7+98550</f>
        <v>#REF!</v>
      </c>
      <c r="O27" s="53" t="e">
        <f>O6+850*7+98550</f>
        <v>#REF!</v>
      </c>
      <c r="P27" s="34" t="e">
        <f t="shared" ref="P27:BQ27" si="3">P6+850*7+28650</f>
        <v>#REF!</v>
      </c>
      <c r="Q27" s="34" t="e">
        <f t="shared" si="3"/>
        <v>#REF!</v>
      </c>
      <c r="R27" s="34" t="e">
        <f t="shared" si="3"/>
        <v>#REF!</v>
      </c>
      <c r="S27" s="34" t="e">
        <f t="shared" si="3"/>
        <v>#REF!</v>
      </c>
      <c r="T27" s="34" t="e">
        <f t="shared" si="3"/>
        <v>#REF!</v>
      </c>
      <c r="U27" s="34" t="e">
        <f t="shared" si="3"/>
        <v>#REF!</v>
      </c>
      <c r="V27" s="34" t="e">
        <f t="shared" si="3"/>
        <v>#REF!</v>
      </c>
      <c r="W27" s="34" t="e">
        <f t="shared" si="3"/>
        <v>#REF!</v>
      </c>
      <c r="X27" s="34" t="e">
        <f t="shared" si="3"/>
        <v>#REF!</v>
      </c>
      <c r="Y27" s="34" t="e">
        <f t="shared" si="3"/>
        <v>#REF!</v>
      </c>
      <c r="Z27" s="34" t="e">
        <f t="shared" si="3"/>
        <v>#REF!</v>
      </c>
      <c r="AA27" s="34" t="e">
        <f t="shared" si="3"/>
        <v>#REF!</v>
      </c>
      <c r="AB27" s="34" t="e">
        <f t="shared" si="3"/>
        <v>#REF!</v>
      </c>
      <c r="AC27" s="34" t="e">
        <f t="shared" si="3"/>
        <v>#REF!</v>
      </c>
      <c r="AD27" s="34" t="e">
        <f t="shared" si="3"/>
        <v>#REF!</v>
      </c>
      <c r="AE27" s="34" t="e">
        <f t="shared" si="3"/>
        <v>#REF!</v>
      </c>
      <c r="AF27" s="34" t="e">
        <f t="shared" si="3"/>
        <v>#REF!</v>
      </c>
      <c r="AG27" s="34" t="e">
        <f t="shared" si="3"/>
        <v>#REF!</v>
      </c>
      <c r="AH27" s="34" t="e">
        <f t="shared" si="3"/>
        <v>#REF!</v>
      </c>
      <c r="AI27" s="34" t="e">
        <f t="shared" si="3"/>
        <v>#REF!</v>
      </c>
      <c r="AJ27" s="34" t="e">
        <f t="shared" si="3"/>
        <v>#REF!</v>
      </c>
      <c r="AK27" s="34" t="e">
        <f t="shared" si="3"/>
        <v>#REF!</v>
      </c>
      <c r="AL27" s="34" t="e">
        <f t="shared" si="3"/>
        <v>#REF!</v>
      </c>
      <c r="AM27" s="34" t="e">
        <f t="shared" si="3"/>
        <v>#REF!</v>
      </c>
      <c r="AN27" s="34" t="e">
        <f t="shared" si="3"/>
        <v>#REF!</v>
      </c>
      <c r="AO27" s="34" t="e">
        <f t="shared" si="3"/>
        <v>#REF!</v>
      </c>
      <c r="AP27" s="34" t="e">
        <f t="shared" si="3"/>
        <v>#REF!</v>
      </c>
      <c r="AQ27" s="34" t="e">
        <f t="shared" si="3"/>
        <v>#REF!</v>
      </c>
      <c r="AR27" s="34" t="e">
        <f t="shared" si="3"/>
        <v>#REF!</v>
      </c>
      <c r="AS27" s="34" t="e">
        <f t="shared" si="3"/>
        <v>#REF!</v>
      </c>
      <c r="AT27" s="34" t="e">
        <f t="shared" si="3"/>
        <v>#REF!</v>
      </c>
      <c r="AU27" s="34" t="e">
        <f t="shared" si="3"/>
        <v>#REF!</v>
      </c>
      <c r="AV27" s="34" t="e">
        <f t="shared" si="3"/>
        <v>#REF!</v>
      </c>
      <c r="AW27" s="34" t="e">
        <f t="shared" si="3"/>
        <v>#REF!</v>
      </c>
      <c r="AX27" s="34" t="e">
        <f t="shared" si="3"/>
        <v>#REF!</v>
      </c>
      <c r="AY27" s="34" t="e">
        <f t="shared" si="3"/>
        <v>#REF!</v>
      </c>
      <c r="AZ27" s="34" t="e">
        <f t="shared" si="3"/>
        <v>#REF!</v>
      </c>
      <c r="BA27" s="34" t="e">
        <f t="shared" si="3"/>
        <v>#REF!</v>
      </c>
      <c r="BB27" s="34" t="e">
        <f t="shared" si="3"/>
        <v>#REF!</v>
      </c>
      <c r="BC27" s="34" t="e">
        <f t="shared" si="3"/>
        <v>#REF!</v>
      </c>
      <c r="BD27" s="34" t="e">
        <f t="shared" si="3"/>
        <v>#REF!</v>
      </c>
      <c r="BE27" s="34" t="e">
        <f t="shared" si="3"/>
        <v>#REF!</v>
      </c>
      <c r="BF27" s="34" t="e">
        <f t="shared" si="3"/>
        <v>#REF!</v>
      </c>
      <c r="BG27" s="34" t="e">
        <f t="shared" si="3"/>
        <v>#REF!</v>
      </c>
      <c r="BH27" s="34" t="e">
        <f t="shared" si="3"/>
        <v>#REF!</v>
      </c>
      <c r="BI27" s="34" t="e">
        <f t="shared" si="3"/>
        <v>#REF!</v>
      </c>
      <c r="BJ27" s="34" t="e">
        <f t="shared" si="3"/>
        <v>#REF!</v>
      </c>
      <c r="BK27" s="34" t="e">
        <f t="shared" si="3"/>
        <v>#REF!</v>
      </c>
      <c r="BL27" s="34" t="e">
        <f t="shared" si="3"/>
        <v>#REF!</v>
      </c>
      <c r="BM27" s="34" t="e">
        <f t="shared" si="3"/>
        <v>#REF!</v>
      </c>
      <c r="BN27" s="34" t="e">
        <f t="shared" si="3"/>
        <v>#REF!</v>
      </c>
      <c r="BO27" s="34" t="e">
        <f t="shared" si="3"/>
        <v>#REF!</v>
      </c>
      <c r="BP27" s="34" t="e">
        <f t="shared" si="3"/>
        <v>#REF!</v>
      </c>
      <c r="BQ27" s="34" t="e">
        <f t="shared" si="3"/>
        <v>#REF!</v>
      </c>
      <c r="BR27" s="32"/>
      <c r="BS27" s="32"/>
      <c r="BT27" s="32"/>
      <c r="BU27" s="32"/>
      <c r="BV27" s="32"/>
      <c r="BW27" s="32"/>
      <c r="BX27" s="32"/>
      <c r="BY27" s="32"/>
      <c r="BZ27" s="32"/>
      <c r="CA27" s="32"/>
      <c r="CB27" s="32"/>
      <c r="CC27" s="32"/>
    </row>
    <row r="28" spans="1:82" s="36" customFormat="1" ht="12" hidden="1" customHeight="1" x14ac:dyDescent="0.2">
      <c r="A28" s="43" t="s">
        <v>72</v>
      </c>
      <c r="B28" s="43"/>
      <c r="C28" s="35"/>
      <c r="D28" s="35"/>
      <c r="E28" s="35"/>
      <c r="F28" s="35"/>
      <c r="G28" s="35"/>
      <c r="H28" s="35"/>
      <c r="I28" s="35"/>
      <c r="K28" s="61"/>
      <c r="L28" s="61"/>
      <c r="M28" s="61"/>
      <c r="N28" s="61"/>
      <c r="O28" s="61"/>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2"/>
      <c r="BS28" s="32"/>
      <c r="BT28" s="32"/>
      <c r="BU28" s="32"/>
      <c r="BV28" s="32"/>
      <c r="BW28" s="32"/>
      <c r="BX28" s="32"/>
      <c r="BY28" s="32"/>
      <c r="BZ28" s="32"/>
      <c r="CA28" s="32"/>
      <c r="CB28" s="32"/>
      <c r="CC28" s="32"/>
    </row>
    <row r="29" spans="1:82" s="9" customFormat="1" ht="12" hidden="1" customHeight="1" x14ac:dyDescent="0.2">
      <c r="A29" s="52" t="s">
        <v>37</v>
      </c>
      <c r="B29" s="43" t="e">
        <f>'BAR BB| Open rates'!#REF!</f>
        <v>#REF!</v>
      </c>
      <c r="C29" s="34">
        <v>95000</v>
      </c>
      <c r="D29" s="34">
        <v>95000</v>
      </c>
      <c r="E29" s="34">
        <v>95000</v>
      </c>
      <c r="F29" s="34">
        <v>95000</v>
      </c>
      <c r="G29" s="34">
        <v>95000</v>
      </c>
      <c r="H29" s="34">
        <v>95000</v>
      </c>
      <c r="I29" s="34">
        <v>95000</v>
      </c>
      <c r="J29" s="43">
        <v>95000</v>
      </c>
      <c r="K29" s="53">
        <v>155000</v>
      </c>
      <c r="L29" s="53">
        <v>155000</v>
      </c>
      <c r="M29" s="53">
        <v>155000</v>
      </c>
      <c r="N29" s="53">
        <v>155002</v>
      </c>
      <c r="O29" s="53">
        <v>155000</v>
      </c>
      <c r="P29" s="34">
        <v>95000</v>
      </c>
      <c r="Q29" s="34">
        <v>95000</v>
      </c>
      <c r="R29" s="34">
        <v>95000</v>
      </c>
      <c r="S29" s="34">
        <v>95000</v>
      </c>
      <c r="T29" s="34">
        <v>95000</v>
      </c>
      <c r="U29" s="34">
        <v>95000</v>
      </c>
      <c r="V29" s="34">
        <v>95000</v>
      </c>
      <c r="W29" s="34">
        <v>95000</v>
      </c>
      <c r="X29" s="34">
        <v>95001</v>
      </c>
      <c r="Y29" s="34">
        <v>95000</v>
      </c>
      <c r="Z29" s="34">
        <v>95000</v>
      </c>
      <c r="AA29" s="34">
        <v>95000</v>
      </c>
      <c r="AB29" s="34">
        <v>95000</v>
      </c>
      <c r="AC29" s="34">
        <v>95001</v>
      </c>
      <c r="AD29" s="34">
        <v>95000</v>
      </c>
      <c r="AE29" s="34">
        <v>95001</v>
      </c>
      <c r="AF29" s="34">
        <v>95001</v>
      </c>
      <c r="AG29" s="34">
        <v>95000</v>
      </c>
      <c r="AH29" s="34">
        <v>95000</v>
      </c>
      <c r="AI29" s="34">
        <v>95000</v>
      </c>
      <c r="AJ29" s="34">
        <v>95000</v>
      </c>
      <c r="AK29" s="34">
        <v>95000</v>
      </c>
      <c r="AL29" s="34">
        <v>95000</v>
      </c>
      <c r="AM29" s="34">
        <v>95000</v>
      </c>
      <c r="AN29" s="34">
        <v>95000</v>
      </c>
      <c r="AO29" s="34">
        <v>95000</v>
      </c>
      <c r="AP29" s="34">
        <v>95000</v>
      </c>
      <c r="AQ29" s="34">
        <v>95000</v>
      </c>
      <c r="AR29" s="34">
        <v>95000</v>
      </c>
      <c r="AS29" s="34">
        <v>95000</v>
      </c>
      <c r="AT29" s="34">
        <v>95000</v>
      </c>
      <c r="AU29" s="34">
        <v>95000</v>
      </c>
      <c r="AV29" s="34">
        <v>95000</v>
      </c>
      <c r="AW29" s="34">
        <v>95000</v>
      </c>
      <c r="AX29" s="34">
        <v>95000</v>
      </c>
      <c r="AY29" s="34">
        <v>95000</v>
      </c>
      <c r="AZ29" s="34">
        <v>95000</v>
      </c>
      <c r="BA29" s="34">
        <v>95000</v>
      </c>
      <c r="BB29" s="34">
        <v>95000</v>
      </c>
      <c r="BC29" s="34">
        <v>95000</v>
      </c>
      <c r="BD29" s="34">
        <v>95000</v>
      </c>
      <c r="BE29" s="34">
        <v>95000</v>
      </c>
      <c r="BF29" s="34">
        <v>95000</v>
      </c>
      <c r="BG29" s="34">
        <v>95000</v>
      </c>
      <c r="BH29" s="34">
        <v>95000</v>
      </c>
      <c r="BI29" s="34">
        <v>95000</v>
      </c>
      <c r="BJ29" s="34">
        <v>95000</v>
      </c>
      <c r="BK29" s="34">
        <v>95000</v>
      </c>
      <c r="BL29" s="34">
        <v>95000</v>
      </c>
      <c r="BM29" s="34">
        <v>95000</v>
      </c>
      <c r="BN29" s="34">
        <v>95000</v>
      </c>
      <c r="BO29" s="34">
        <v>95000</v>
      </c>
      <c r="BP29" s="34">
        <v>95000</v>
      </c>
      <c r="BQ29" s="34">
        <v>95000</v>
      </c>
      <c r="BR29" s="32"/>
      <c r="BS29" s="32"/>
      <c r="BT29" s="32"/>
      <c r="BU29" s="32"/>
      <c r="BV29" s="32"/>
      <c r="BW29" s="32"/>
      <c r="BX29" s="32"/>
      <c r="BY29" s="32"/>
      <c r="BZ29" s="32"/>
      <c r="CA29" s="32"/>
      <c r="CB29" s="32"/>
      <c r="CC29" s="32"/>
    </row>
    <row r="30" spans="1:82" s="9" customFormat="1" ht="12" hidden="1" customHeight="1" x14ac:dyDescent="0.2">
      <c r="A30" s="52">
        <v>2</v>
      </c>
      <c r="B30" s="43" t="e">
        <f>'BAR BB| Open rates'!#REF!</f>
        <v>#REF!</v>
      </c>
      <c r="C30" s="34">
        <f t="shared" ref="C30:BN30" si="4">C29</f>
        <v>95000</v>
      </c>
      <c r="D30" s="34">
        <f t="shared" si="4"/>
        <v>95000</v>
      </c>
      <c r="E30" s="34">
        <f t="shared" si="4"/>
        <v>95000</v>
      </c>
      <c r="F30" s="34">
        <f t="shared" si="4"/>
        <v>95000</v>
      </c>
      <c r="G30" s="34">
        <f t="shared" si="4"/>
        <v>95000</v>
      </c>
      <c r="H30" s="34">
        <f t="shared" si="4"/>
        <v>95000</v>
      </c>
      <c r="I30" s="34">
        <f t="shared" si="4"/>
        <v>95000</v>
      </c>
      <c r="J30" s="43">
        <f t="shared" si="4"/>
        <v>95000</v>
      </c>
      <c r="K30" s="53">
        <f t="shared" si="4"/>
        <v>155000</v>
      </c>
      <c r="L30" s="53">
        <f t="shared" si="4"/>
        <v>155000</v>
      </c>
      <c r="M30" s="53">
        <f t="shared" si="4"/>
        <v>155000</v>
      </c>
      <c r="N30" s="53">
        <f t="shared" si="4"/>
        <v>155002</v>
      </c>
      <c r="O30" s="53">
        <f t="shared" si="4"/>
        <v>155000</v>
      </c>
      <c r="P30" s="34">
        <f t="shared" si="4"/>
        <v>95000</v>
      </c>
      <c r="Q30" s="34">
        <f t="shared" si="4"/>
        <v>95000</v>
      </c>
      <c r="R30" s="34">
        <f t="shared" si="4"/>
        <v>95000</v>
      </c>
      <c r="S30" s="34">
        <f t="shared" si="4"/>
        <v>95000</v>
      </c>
      <c r="T30" s="34">
        <f t="shared" si="4"/>
        <v>95000</v>
      </c>
      <c r="U30" s="34">
        <f t="shared" si="4"/>
        <v>95000</v>
      </c>
      <c r="V30" s="34">
        <f t="shared" si="4"/>
        <v>95000</v>
      </c>
      <c r="W30" s="34">
        <f t="shared" si="4"/>
        <v>95000</v>
      </c>
      <c r="X30" s="34">
        <f t="shared" si="4"/>
        <v>95001</v>
      </c>
      <c r="Y30" s="34">
        <f t="shared" si="4"/>
        <v>95000</v>
      </c>
      <c r="Z30" s="34">
        <f t="shared" si="4"/>
        <v>95000</v>
      </c>
      <c r="AA30" s="34">
        <f t="shared" si="4"/>
        <v>95000</v>
      </c>
      <c r="AB30" s="34">
        <f t="shared" si="4"/>
        <v>95000</v>
      </c>
      <c r="AC30" s="34">
        <f t="shared" si="4"/>
        <v>95001</v>
      </c>
      <c r="AD30" s="34">
        <f t="shared" si="4"/>
        <v>95000</v>
      </c>
      <c r="AE30" s="34">
        <f t="shared" si="4"/>
        <v>95001</v>
      </c>
      <c r="AF30" s="34">
        <f t="shared" si="4"/>
        <v>95001</v>
      </c>
      <c r="AG30" s="34">
        <f t="shared" si="4"/>
        <v>95000</v>
      </c>
      <c r="AH30" s="34">
        <f t="shared" si="4"/>
        <v>95000</v>
      </c>
      <c r="AI30" s="34">
        <f t="shared" si="4"/>
        <v>95000</v>
      </c>
      <c r="AJ30" s="34">
        <f t="shared" si="4"/>
        <v>95000</v>
      </c>
      <c r="AK30" s="34">
        <f t="shared" si="4"/>
        <v>95000</v>
      </c>
      <c r="AL30" s="34">
        <f t="shared" si="4"/>
        <v>95000</v>
      </c>
      <c r="AM30" s="34">
        <f t="shared" si="4"/>
        <v>95000</v>
      </c>
      <c r="AN30" s="34">
        <f t="shared" si="4"/>
        <v>95000</v>
      </c>
      <c r="AO30" s="34">
        <f t="shared" si="4"/>
        <v>95000</v>
      </c>
      <c r="AP30" s="34">
        <f t="shared" si="4"/>
        <v>95000</v>
      </c>
      <c r="AQ30" s="34">
        <f t="shared" si="4"/>
        <v>95000</v>
      </c>
      <c r="AR30" s="34">
        <f t="shared" si="4"/>
        <v>95000</v>
      </c>
      <c r="AS30" s="34">
        <f t="shared" si="4"/>
        <v>95000</v>
      </c>
      <c r="AT30" s="34">
        <f t="shared" si="4"/>
        <v>95000</v>
      </c>
      <c r="AU30" s="34">
        <f t="shared" si="4"/>
        <v>95000</v>
      </c>
      <c r="AV30" s="34">
        <f t="shared" si="4"/>
        <v>95000</v>
      </c>
      <c r="AW30" s="34">
        <f t="shared" si="4"/>
        <v>95000</v>
      </c>
      <c r="AX30" s="34">
        <f t="shared" si="4"/>
        <v>95000</v>
      </c>
      <c r="AY30" s="34">
        <f t="shared" si="4"/>
        <v>95000</v>
      </c>
      <c r="AZ30" s="34">
        <f t="shared" si="4"/>
        <v>95000</v>
      </c>
      <c r="BA30" s="34">
        <f t="shared" si="4"/>
        <v>95000</v>
      </c>
      <c r="BB30" s="34">
        <f t="shared" si="4"/>
        <v>95000</v>
      </c>
      <c r="BC30" s="34">
        <f t="shared" si="4"/>
        <v>95000</v>
      </c>
      <c r="BD30" s="34">
        <f t="shared" si="4"/>
        <v>95000</v>
      </c>
      <c r="BE30" s="34">
        <f t="shared" si="4"/>
        <v>95000</v>
      </c>
      <c r="BF30" s="34">
        <f t="shared" si="4"/>
        <v>95000</v>
      </c>
      <c r="BG30" s="34">
        <f t="shared" si="4"/>
        <v>95000</v>
      </c>
      <c r="BH30" s="34">
        <f t="shared" si="4"/>
        <v>95000</v>
      </c>
      <c r="BI30" s="34">
        <f t="shared" si="4"/>
        <v>95000</v>
      </c>
      <c r="BJ30" s="34">
        <f t="shared" si="4"/>
        <v>95000</v>
      </c>
      <c r="BK30" s="34">
        <f t="shared" si="4"/>
        <v>95000</v>
      </c>
      <c r="BL30" s="34">
        <f t="shared" si="4"/>
        <v>95000</v>
      </c>
      <c r="BM30" s="34">
        <f t="shared" si="4"/>
        <v>95000</v>
      </c>
      <c r="BN30" s="34">
        <f t="shared" si="4"/>
        <v>95000</v>
      </c>
      <c r="BO30" s="34">
        <f>BO29</f>
        <v>95000</v>
      </c>
      <c r="BP30" s="34">
        <f>BP29</f>
        <v>95000</v>
      </c>
      <c r="BQ30" s="34">
        <f>BQ29</f>
        <v>95000</v>
      </c>
      <c r="BR30" s="32"/>
      <c r="BS30" s="32"/>
      <c r="BT30" s="32"/>
      <c r="BU30" s="32"/>
      <c r="BV30" s="32"/>
      <c r="BW30" s="32"/>
      <c r="BX30" s="32"/>
      <c r="BY30" s="32"/>
      <c r="BZ30" s="32"/>
      <c r="CA30" s="32"/>
      <c r="CB30" s="32"/>
      <c r="CC30" s="32"/>
    </row>
    <row r="31" spans="1:82" s="36" customFormat="1" ht="12" hidden="1" customHeight="1" x14ac:dyDescent="0.2">
      <c r="A31" s="66" t="s">
        <v>73</v>
      </c>
      <c r="B31" s="43"/>
      <c r="C31" s="35"/>
      <c r="D31" s="35"/>
      <c r="E31" s="35"/>
      <c r="F31" s="35"/>
      <c r="G31" s="35"/>
      <c r="H31" s="35"/>
      <c r="I31" s="35"/>
      <c r="K31" s="61"/>
      <c r="L31" s="61"/>
      <c r="M31" s="61"/>
      <c r="N31" s="61"/>
      <c r="O31" s="61"/>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4"/>
      <c r="BA31" s="35"/>
      <c r="BB31" s="35"/>
      <c r="BC31" s="35"/>
      <c r="BD31" s="35"/>
      <c r="BE31" s="35"/>
      <c r="BF31" s="35"/>
      <c r="BG31" s="35"/>
      <c r="BH31" s="35"/>
      <c r="BI31" s="35"/>
      <c r="BJ31" s="35"/>
      <c r="BK31" s="35"/>
      <c r="BL31" s="35"/>
      <c r="BM31" s="35"/>
      <c r="BN31" s="35"/>
      <c r="BO31" s="35"/>
      <c r="BP31" s="35"/>
      <c r="BQ31" s="35"/>
      <c r="BR31" s="32"/>
      <c r="BS31" s="32"/>
      <c r="BT31" s="32"/>
      <c r="BU31" s="32"/>
      <c r="BV31" s="32"/>
      <c r="BW31" s="32"/>
      <c r="BX31" s="32"/>
      <c r="BY31" s="32"/>
      <c r="BZ31" s="32"/>
      <c r="CA31" s="32"/>
      <c r="CB31" s="32"/>
      <c r="CC31" s="32"/>
    </row>
    <row r="32" spans="1:82" s="9" customFormat="1" ht="12" hidden="1" customHeight="1" x14ac:dyDescent="0.2">
      <c r="A32" s="52" t="s">
        <v>13</v>
      </c>
      <c r="B32" s="43" t="e">
        <f>'BAR BB| Open rates'!#REF!</f>
        <v>#REF!</v>
      </c>
      <c r="C32" s="34">
        <v>75000</v>
      </c>
      <c r="D32" s="34">
        <v>75000</v>
      </c>
      <c r="E32" s="34">
        <v>75000</v>
      </c>
      <c r="F32" s="34">
        <v>75000</v>
      </c>
      <c r="G32" s="34">
        <v>75000</v>
      </c>
      <c r="H32" s="34">
        <v>75000</v>
      </c>
      <c r="I32" s="34">
        <v>75000</v>
      </c>
      <c r="J32" s="43">
        <v>75000</v>
      </c>
      <c r="K32" s="53">
        <v>145000</v>
      </c>
      <c r="L32" s="53">
        <v>145000</v>
      </c>
      <c r="M32" s="53">
        <v>145000</v>
      </c>
      <c r="N32" s="53">
        <v>145002</v>
      </c>
      <c r="O32" s="53">
        <v>145000</v>
      </c>
      <c r="P32" s="34">
        <v>75000</v>
      </c>
      <c r="Q32" s="34">
        <v>75000</v>
      </c>
      <c r="R32" s="34">
        <v>75000</v>
      </c>
      <c r="S32" s="34">
        <v>75000</v>
      </c>
      <c r="T32" s="34">
        <v>75000</v>
      </c>
      <c r="U32" s="34">
        <v>75000</v>
      </c>
      <c r="V32" s="34">
        <v>75000</v>
      </c>
      <c r="W32" s="34">
        <v>75000</v>
      </c>
      <c r="X32" s="34">
        <v>75001</v>
      </c>
      <c r="Y32" s="34">
        <v>75000</v>
      </c>
      <c r="Z32" s="34">
        <v>75000</v>
      </c>
      <c r="AA32" s="34">
        <v>75000</v>
      </c>
      <c r="AB32" s="34">
        <v>75000</v>
      </c>
      <c r="AC32" s="34">
        <v>75001</v>
      </c>
      <c r="AD32" s="34">
        <v>75000</v>
      </c>
      <c r="AE32" s="34">
        <v>75001</v>
      </c>
      <c r="AF32" s="34">
        <v>75001</v>
      </c>
      <c r="AG32" s="34">
        <v>75000</v>
      </c>
      <c r="AH32" s="34">
        <v>75000</v>
      </c>
      <c r="AI32" s="34">
        <v>75000</v>
      </c>
      <c r="AJ32" s="34">
        <v>75000</v>
      </c>
      <c r="AK32" s="34">
        <v>75000</v>
      </c>
      <c r="AL32" s="34">
        <v>75000</v>
      </c>
      <c r="AM32" s="34">
        <v>75000</v>
      </c>
      <c r="AN32" s="34">
        <v>75000</v>
      </c>
      <c r="AO32" s="34">
        <v>75000</v>
      </c>
      <c r="AP32" s="34">
        <v>75000</v>
      </c>
      <c r="AQ32" s="34">
        <v>75000</v>
      </c>
      <c r="AR32" s="34">
        <v>75000</v>
      </c>
      <c r="AS32" s="34">
        <v>75000</v>
      </c>
      <c r="AT32" s="34">
        <v>75000</v>
      </c>
      <c r="AU32" s="34">
        <v>75000</v>
      </c>
      <c r="AV32" s="34">
        <v>75000</v>
      </c>
      <c r="AW32" s="34">
        <v>75000</v>
      </c>
      <c r="AX32" s="34">
        <v>75000</v>
      </c>
      <c r="AY32" s="34">
        <v>75000</v>
      </c>
      <c r="AZ32" s="34">
        <v>75000</v>
      </c>
      <c r="BA32" s="34">
        <v>75000</v>
      </c>
      <c r="BB32" s="34">
        <v>75000</v>
      </c>
      <c r="BC32" s="34">
        <v>75000</v>
      </c>
      <c r="BD32" s="34">
        <v>75000</v>
      </c>
      <c r="BE32" s="34">
        <v>75000</v>
      </c>
      <c r="BF32" s="34">
        <v>75000</v>
      </c>
      <c r="BG32" s="34">
        <v>75000</v>
      </c>
      <c r="BH32" s="34">
        <v>75000</v>
      </c>
      <c r="BI32" s="34">
        <v>75000</v>
      </c>
      <c r="BJ32" s="34">
        <v>75000</v>
      </c>
      <c r="BK32" s="34">
        <v>75000</v>
      </c>
      <c r="BL32" s="34">
        <v>75000</v>
      </c>
      <c r="BM32" s="34">
        <v>75000</v>
      </c>
      <c r="BN32" s="34">
        <v>75000</v>
      </c>
      <c r="BO32" s="34">
        <v>75000</v>
      </c>
      <c r="BP32" s="34">
        <v>75000</v>
      </c>
      <c r="BQ32" s="34">
        <v>75000</v>
      </c>
      <c r="BR32" s="32"/>
      <c r="BS32" s="32"/>
      <c r="BT32" s="32"/>
      <c r="BU32" s="32"/>
      <c r="BV32" s="32"/>
      <c r="BW32" s="32"/>
      <c r="BX32" s="32"/>
      <c r="BY32" s="32"/>
      <c r="BZ32" s="32"/>
      <c r="CA32" s="32"/>
      <c r="CB32" s="32"/>
      <c r="CC32" s="32"/>
    </row>
    <row r="34" spans="1:81" s="31" customFormat="1" x14ac:dyDescent="0.2">
      <c r="A34" s="21" t="s">
        <v>52</v>
      </c>
    </row>
    <row r="36" spans="1:81" hidden="1" x14ac:dyDescent="0.2">
      <c r="A36" s="11" t="s">
        <v>25</v>
      </c>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39"/>
      <c r="AZ36" s="39"/>
      <c r="BA36" s="39"/>
      <c r="BB36" s="39"/>
      <c r="BC36" s="39"/>
      <c r="BD36" s="39"/>
      <c r="BE36" s="39"/>
      <c r="BF36" s="39"/>
      <c r="BG36" s="39"/>
      <c r="BH36" s="39"/>
      <c r="BI36" s="39"/>
      <c r="BJ36" s="39"/>
      <c r="BK36" s="39"/>
      <c r="BL36" s="39"/>
      <c r="BM36" s="39"/>
      <c r="BN36" s="39"/>
      <c r="BO36" s="39"/>
      <c r="BP36" s="39"/>
      <c r="BQ36" s="39"/>
    </row>
    <row r="37" spans="1:81" s="33" customFormat="1" ht="26.25" hidden="1" customHeight="1" x14ac:dyDescent="0.2">
      <c r="A37" s="40" t="s">
        <v>0</v>
      </c>
      <c r="B37" s="3"/>
      <c r="C37" s="3" t="e">
        <f>C3</f>
        <v>#REF!</v>
      </c>
      <c r="D37" s="3"/>
      <c r="E37" s="3"/>
      <c r="F37" s="3" t="e">
        <f>F3</f>
        <v>#REF!</v>
      </c>
      <c r="G37" s="3"/>
      <c r="H37" s="3" t="e">
        <f>H3</f>
        <v>#REF!</v>
      </c>
      <c r="I37" s="3"/>
      <c r="J37" s="37" t="e">
        <f>J3</f>
        <v>#REF!</v>
      </c>
      <c r="K37" s="37"/>
      <c r="L37" s="37"/>
      <c r="M37" s="37"/>
      <c r="N37" s="37"/>
      <c r="O37" s="37"/>
      <c r="P37" s="37" t="e">
        <f>P3</f>
        <v>#REF!</v>
      </c>
      <c r="Q37" s="37"/>
      <c r="R37" s="37"/>
      <c r="S37" s="37" t="e">
        <f>S3</f>
        <v>#REF!</v>
      </c>
      <c r="T37" s="37" t="e">
        <f>T3</f>
        <v>#REF!</v>
      </c>
      <c r="U37" s="37" t="e">
        <f>U3</f>
        <v>#REF!</v>
      </c>
      <c r="V37" s="37"/>
      <c r="W37" s="37"/>
      <c r="X37" s="37"/>
      <c r="Y37" s="37" t="e">
        <f>Y3</f>
        <v>#REF!</v>
      </c>
      <c r="Z37" s="37" t="e">
        <f>Z3</f>
        <v>#REF!</v>
      </c>
      <c r="AA37" s="37" t="e">
        <f>AA3</f>
        <v>#REF!</v>
      </c>
      <c r="AB37" s="37" t="e">
        <f>AB3</f>
        <v>#REF!</v>
      </c>
      <c r="AC37" s="37"/>
      <c r="AD37" s="37" t="e">
        <f>AD3</f>
        <v>#REF!</v>
      </c>
      <c r="AE37" s="37"/>
      <c r="AF37" s="37"/>
      <c r="AG37" s="37" t="e">
        <f t="shared" ref="AG37:AL37" si="5">AG3</f>
        <v>#REF!</v>
      </c>
      <c r="AH37" s="37" t="e">
        <f t="shared" si="5"/>
        <v>#REF!</v>
      </c>
      <c r="AI37" s="37" t="e">
        <f t="shared" si="5"/>
        <v>#REF!</v>
      </c>
      <c r="AJ37" s="37" t="e">
        <f t="shared" si="5"/>
        <v>#REF!</v>
      </c>
      <c r="AK37" s="37" t="e">
        <f t="shared" si="5"/>
        <v>#REF!</v>
      </c>
      <c r="AL37" s="37" t="e">
        <f t="shared" si="5"/>
        <v>#REF!</v>
      </c>
      <c r="AM37" s="37"/>
      <c r="AN37" s="37"/>
      <c r="AO37" s="37"/>
      <c r="AP37" s="37"/>
      <c r="AQ37" s="37"/>
      <c r="AR37" s="37"/>
      <c r="AS37" s="37"/>
      <c r="AT37" s="37"/>
      <c r="AU37" s="37"/>
      <c r="AV37" s="37"/>
      <c r="AW37" s="37"/>
      <c r="AX37" s="37"/>
      <c r="AY37" s="37"/>
      <c r="AZ37" s="37"/>
      <c r="BA37" s="37"/>
      <c r="BB37" s="37" t="e">
        <f>BB3</f>
        <v>#REF!</v>
      </c>
      <c r="BC37" s="37"/>
      <c r="BD37" s="37"/>
      <c r="BE37" s="37"/>
      <c r="BF37" s="37"/>
      <c r="BG37" s="37"/>
      <c r="BH37" s="37"/>
      <c r="BI37" s="37"/>
      <c r="BJ37" s="37"/>
      <c r="BK37" s="37"/>
      <c r="BL37" s="37" t="e">
        <f t="shared" ref="BL37:BQ37" si="6">BL3</f>
        <v>#REF!</v>
      </c>
      <c r="BM37" s="37" t="e">
        <f t="shared" si="6"/>
        <v>#REF!</v>
      </c>
      <c r="BN37" s="37" t="e">
        <f t="shared" si="6"/>
        <v>#REF!</v>
      </c>
      <c r="BO37" s="37" t="e">
        <f t="shared" si="6"/>
        <v>#REF!</v>
      </c>
      <c r="BP37" s="37" t="e">
        <f t="shared" si="6"/>
        <v>#REF!</v>
      </c>
      <c r="BQ37" s="37" t="e">
        <f t="shared" si="6"/>
        <v>#REF!</v>
      </c>
      <c r="BR37" s="32"/>
      <c r="BS37" s="32"/>
      <c r="BT37" s="32"/>
      <c r="BU37" s="32"/>
      <c r="BV37" s="32"/>
      <c r="BW37" s="32"/>
      <c r="BX37" s="32"/>
      <c r="BY37" s="32"/>
      <c r="BZ37" s="32"/>
      <c r="CA37" s="32"/>
      <c r="CB37" s="32"/>
      <c r="CC37" s="32"/>
    </row>
    <row r="38" spans="1:81" s="36" customFormat="1" ht="12" hidden="1" customHeight="1" x14ac:dyDescent="0.2">
      <c r="A38" s="34" t="s">
        <v>26</v>
      </c>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c r="BF38" s="35"/>
      <c r="BG38" s="35"/>
      <c r="BH38" s="35"/>
      <c r="BI38" s="35"/>
      <c r="BJ38" s="35"/>
      <c r="BK38" s="35"/>
      <c r="BL38" s="35"/>
      <c r="BM38" s="35"/>
      <c r="BN38" s="35"/>
      <c r="BO38" s="35"/>
      <c r="BP38" s="35"/>
      <c r="BQ38" s="35"/>
      <c r="BR38" s="32"/>
      <c r="BS38" s="32"/>
      <c r="BT38" s="32"/>
      <c r="BU38" s="32"/>
      <c r="BV38" s="32"/>
      <c r="BW38" s="32"/>
      <c r="BX38" s="32"/>
      <c r="BY38" s="32"/>
      <c r="BZ38" s="32"/>
      <c r="CA38" s="32"/>
      <c r="CB38" s="32"/>
      <c r="CC38" s="32"/>
    </row>
    <row r="39" spans="1:81" s="9" customFormat="1" ht="12" hidden="1" customHeight="1" x14ac:dyDescent="0.2">
      <c r="A39" s="8">
        <v>1</v>
      </c>
      <c r="B39" s="34"/>
      <c r="C39" s="34" t="e">
        <f>C6-(C6*0.2)</f>
        <v>#REF!</v>
      </c>
      <c r="D39" s="34"/>
      <c r="E39" s="34"/>
      <c r="F39" s="34" t="e">
        <f>F6-(F6*0.2)</f>
        <v>#REF!</v>
      </c>
      <c r="G39" s="34"/>
      <c r="H39" s="34" t="e">
        <f>H6-(H6*0.2)</f>
        <v>#REF!</v>
      </c>
      <c r="I39" s="34"/>
      <c r="J39" s="34" t="e">
        <f>J6-(J6*0.2)</f>
        <v>#REF!</v>
      </c>
      <c r="K39" s="34"/>
      <c r="L39" s="34"/>
      <c r="M39" s="34"/>
      <c r="N39" s="34"/>
      <c r="O39" s="34"/>
      <c r="P39" s="34" t="e">
        <f t="shared" ref="P39:U40" si="7">P6-(P6*0.2)</f>
        <v>#REF!</v>
      </c>
      <c r="Q39" s="34"/>
      <c r="R39" s="34"/>
      <c r="S39" s="34" t="e">
        <f t="shared" si="7"/>
        <v>#REF!</v>
      </c>
      <c r="T39" s="34" t="e">
        <f t="shared" si="7"/>
        <v>#REF!</v>
      </c>
      <c r="U39" s="34" t="e">
        <f t="shared" si="7"/>
        <v>#REF!</v>
      </c>
      <c r="V39" s="34"/>
      <c r="W39" s="34"/>
      <c r="X39" s="34"/>
      <c r="Y39" s="34" t="e">
        <f t="shared" ref="Y39:AB40" si="8">Y6-(Y6*0.2)</f>
        <v>#REF!</v>
      </c>
      <c r="Z39" s="34" t="e">
        <f t="shared" si="8"/>
        <v>#REF!</v>
      </c>
      <c r="AA39" s="34" t="e">
        <f t="shared" si="8"/>
        <v>#REF!</v>
      </c>
      <c r="AB39" s="34" t="e">
        <f t="shared" si="8"/>
        <v>#REF!</v>
      </c>
      <c r="AC39" s="34"/>
      <c r="AD39" s="34" t="e">
        <f>AD6-(AD6*0.2)</f>
        <v>#REF!</v>
      </c>
      <c r="AE39" s="34"/>
      <c r="AF39" s="34"/>
      <c r="AG39" s="34" t="e">
        <f t="shared" ref="AG39:AL40" si="9">AG6-(AG6*0.2)</f>
        <v>#REF!</v>
      </c>
      <c r="AH39" s="34" t="e">
        <f t="shared" si="9"/>
        <v>#REF!</v>
      </c>
      <c r="AI39" s="34" t="e">
        <f t="shared" si="9"/>
        <v>#REF!</v>
      </c>
      <c r="AJ39" s="34" t="e">
        <f t="shared" si="9"/>
        <v>#REF!</v>
      </c>
      <c r="AK39" s="34" t="e">
        <f t="shared" si="9"/>
        <v>#REF!</v>
      </c>
      <c r="AL39" s="34" t="e">
        <f t="shared" si="9"/>
        <v>#REF!</v>
      </c>
      <c r="AM39" s="34"/>
      <c r="AN39" s="34"/>
      <c r="AO39" s="34"/>
      <c r="AP39" s="34"/>
      <c r="AQ39" s="34"/>
      <c r="AR39" s="34"/>
      <c r="AS39" s="34"/>
      <c r="AT39" s="34"/>
      <c r="AU39" s="34"/>
      <c r="AV39" s="34"/>
      <c r="AW39" s="34"/>
      <c r="AX39" s="34"/>
      <c r="AY39" s="34"/>
      <c r="AZ39" s="34"/>
      <c r="BA39" s="34"/>
      <c r="BB39" s="34" t="e">
        <f>BB6-(BB6*0.2)</f>
        <v>#REF!</v>
      </c>
      <c r="BC39" s="34"/>
      <c r="BD39" s="34"/>
      <c r="BE39" s="34"/>
      <c r="BF39" s="34"/>
      <c r="BG39" s="34"/>
      <c r="BH39" s="34"/>
      <c r="BI39" s="34"/>
      <c r="BJ39" s="34"/>
      <c r="BK39" s="34"/>
      <c r="BL39" s="34" t="e">
        <f t="shared" ref="BL39:BQ40" si="10">BL6-(BL6*0.2)</f>
        <v>#REF!</v>
      </c>
      <c r="BM39" s="34" t="e">
        <f t="shared" si="10"/>
        <v>#REF!</v>
      </c>
      <c r="BN39" s="34" t="e">
        <f t="shared" si="10"/>
        <v>#REF!</v>
      </c>
      <c r="BO39" s="34" t="e">
        <f t="shared" si="10"/>
        <v>#REF!</v>
      </c>
      <c r="BP39" s="34" t="e">
        <f t="shared" si="10"/>
        <v>#REF!</v>
      </c>
      <c r="BQ39" s="34" t="e">
        <f t="shared" si="10"/>
        <v>#REF!</v>
      </c>
      <c r="BR39" s="32"/>
      <c r="BS39" s="32"/>
      <c r="BT39" s="32"/>
      <c r="BU39" s="32"/>
      <c r="BV39" s="32"/>
      <c r="BW39" s="32"/>
      <c r="BX39" s="32"/>
      <c r="BY39" s="32"/>
      <c r="BZ39" s="32"/>
      <c r="CA39" s="32"/>
      <c r="CB39" s="32"/>
      <c r="CC39" s="32"/>
    </row>
    <row r="40" spans="1:81" s="9" customFormat="1" ht="12" hidden="1" customHeight="1" x14ac:dyDescent="0.2">
      <c r="A40" s="8">
        <v>2</v>
      </c>
      <c r="B40" s="34"/>
      <c r="C40" s="34" t="e">
        <f>C7-(C7*0.2)</f>
        <v>#REF!</v>
      </c>
      <c r="D40" s="34"/>
      <c r="E40" s="34"/>
      <c r="F40" s="34" t="e">
        <f>F7-(F7*0.2)</f>
        <v>#REF!</v>
      </c>
      <c r="G40" s="34"/>
      <c r="H40" s="34" t="e">
        <f>H7-(H7*0.2)</f>
        <v>#REF!</v>
      </c>
      <c r="I40" s="34"/>
      <c r="J40" s="34" t="e">
        <f>J7-(J7*0.2)</f>
        <v>#REF!</v>
      </c>
      <c r="K40" s="34"/>
      <c r="L40" s="34"/>
      <c r="M40" s="34"/>
      <c r="N40" s="34"/>
      <c r="O40" s="34"/>
      <c r="P40" s="34" t="e">
        <f t="shared" si="7"/>
        <v>#REF!</v>
      </c>
      <c r="Q40" s="34"/>
      <c r="R40" s="34"/>
      <c r="S40" s="34" t="e">
        <f t="shared" si="7"/>
        <v>#REF!</v>
      </c>
      <c r="T40" s="34" t="e">
        <f t="shared" si="7"/>
        <v>#REF!</v>
      </c>
      <c r="U40" s="34" t="e">
        <f t="shared" si="7"/>
        <v>#REF!</v>
      </c>
      <c r="V40" s="34"/>
      <c r="W40" s="34"/>
      <c r="X40" s="34"/>
      <c r="Y40" s="34" t="e">
        <f t="shared" si="8"/>
        <v>#REF!</v>
      </c>
      <c r="Z40" s="34" t="e">
        <f t="shared" si="8"/>
        <v>#REF!</v>
      </c>
      <c r="AA40" s="34" t="e">
        <f t="shared" si="8"/>
        <v>#REF!</v>
      </c>
      <c r="AB40" s="34" t="e">
        <f t="shared" si="8"/>
        <v>#REF!</v>
      </c>
      <c r="AC40" s="34"/>
      <c r="AD40" s="34" t="e">
        <f>AD7-(AD7*0.2)</f>
        <v>#REF!</v>
      </c>
      <c r="AE40" s="34"/>
      <c r="AF40" s="34"/>
      <c r="AG40" s="34" t="e">
        <f t="shared" si="9"/>
        <v>#REF!</v>
      </c>
      <c r="AH40" s="34" t="e">
        <f t="shared" si="9"/>
        <v>#REF!</v>
      </c>
      <c r="AI40" s="34" t="e">
        <f t="shared" si="9"/>
        <v>#REF!</v>
      </c>
      <c r="AJ40" s="34" t="e">
        <f t="shared" si="9"/>
        <v>#REF!</v>
      </c>
      <c r="AK40" s="34" t="e">
        <f t="shared" si="9"/>
        <v>#REF!</v>
      </c>
      <c r="AL40" s="34" t="e">
        <f t="shared" si="9"/>
        <v>#REF!</v>
      </c>
      <c r="AM40" s="34"/>
      <c r="AN40" s="34"/>
      <c r="AO40" s="34"/>
      <c r="AP40" s="34"/>
      <c r="AQ40" s="34"/>
      <c r="AR40" s="34"/>
      <c r="AS40" s="34"/>
      <c r="AT40" s="34"/>
      <c r="AU40" s="34"/>
      <c r="AV40" s="34"/>
      <c r="AW40" s="34"/>
      <c r="AX40" s="34"/>
      <c r="AY40" s="34"/>
      <c r="AZ40" s="34"/>
      <c r="BA40" s="34"/>
      <c r="BB40" s="34" t="e">
        <f>BB7-(BB7*0.2)</f>
        <v>#REF!</v>
      </c>
      <c r="BC40" s="34"/>
      <c r="BD40" s="34"/>
      <c r="BE40" s="34"/>
      <c r="BF40" s="34"/>
      <c r="BG40" s="34"/>
      <c r="BH40" s="34"/>
      <c r="BI40" s="34"/>
      <c r="BJ40" s="34"/>
      <c r="BK40" s="34"/>
      <c r="BL40" s="34" t="e">
        <f t="shared" si="10"/>
        <v>#REF!</v>
      </c>
      <c r="BM40" s="34" t="e">
        <f t="shared" si="10"/>
        <v>#REF!</v>
      </c>
      <c r="BN40" s="34" t="e">
        <f t="shared" si="10"/>
        <v>#REF!</v>
      </c>
      <c r="BO40" s="34" t="e">
        <f t="shared" si="10"/>
        <v>#REF!</v>
      </c>
      <c r="BP40" s="34" t="e">
        <f t="shared" si="10"/>
        <v>#REF!</v>
      </c>
      <c r="BQ40" s="34" t="e">
        <f t="shared" si="10"/>
        <v>#REF!</v>
      </c>
      <c r="BR40" s="32"/>
      <c r="BS40" s="32"/>
      <c r="BT40" s="32"/>
      <c r="BU40" s="32"/>
      <c r="BV40" s="32"/>
      <c r="BW40" s="32"/>
      <c r="BX40" s="32"/>
      <c r="BY40" s="32"/>
      <c r="BZ40" s="32"/>
      <c r="CA40" s="32"/>
      <c r="CB40" s="32"/>
      <c r="CC40" s="32"/>
    </row>
    <row r="41" spans="1:81" s="36" customFormat="1" ht="12" hidden="1" customHeight="1" x14ac:dyDescent="0.2">
      <c r="A41" s="34" t="s">
        <v>1</v>
      </c>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2"/>
      <c r="BS41" s="32"/>
      <c r="BT41" s="32"/>
      <c r="BU41" s="32"/>
      <c r="BV41" s="32"/>
      <c r="BW41" s="32"/>
      <c r="BX41" s="32"/>
      <c r="BY41" s="32"/>
      <c r="BZ41" s="32"/>
      <c r="CA41" s="32"/>
      <c r="CB41" s="32"/>
      <c r="CC41" s="32"/>
    </row>
    <row r="42" spans="1:81" s="9" customFormat="1" ht="12" hidden="1" customHeight="1" x14ac:dyDescent="0.2">
      <c r="A42" s="8">
        <v>1</v>
      </c>
      <c r="B42" s="34"/>
      <c r="C42" s="34" t="e">
        <f>#REF!-(#REF!*0.2)</f>
        <v>#REF!</v>
      </c>
      <c r="D42" s="34"/>
      <c r="E42" s="34"/>
      <c r="F42" s="34" t="e">
        <f>#REF!-(#REF!*0.2)</f>
        <v>#REF!</v>
      </c>
      <c r="G42" s="34"/>
      <c r="H42" s="34" t="e">
        <f>#REF!-(#REF!*0.2)</f>
        <v>#REF!</v>
      </c>
      <c r="I42" s="34"/>
      <c r="J42" s="34" t="e">
        <f>#REF!-(#REF!*0.2)</f>
        <v>#REF!</v>
      </c>
      <c r="K42" s="34"/>
      <c r="L42" s="34"/>
      <c r="M42" s="34"/>
      <c r="N42" s="34"/>
      <c r="O42" s="34"/>
      <c r="P42" s="34" t="e">
        <f>#REF!-(#REF!*0.2)</f>
        <v>#REF!</v>
      </c>
      <c r="Q42" s="34"/>
      <c r="R42" s="34"/>
      <c r="S42" s="34" t="e">
        <f>#REF!-(#REF!*0.2)</f>
        <v>#REF!</v>
      </c>
      <c r="T42" s="34" t="e">
        <f>#REF!-(#REF!*0.2)</f>
        <v>#REF!</v>
      </c>
      <c r="U42" s="34" t="e">
        <f>#REF!-(#REF!*0.2)</f>
        <v>#REF!</v>
      </c>
      <c r="V42" s="34"/>
      <c r="W42" s="34"/>
      <c r="X42" s="34"/>
      <c r="Y42" s="34" t="e">
        <f>#REF!-(#REF!*0.2)</f>
        <v>#REF!</v>
      </c>
      <c r="Z42" s="34" t="e">
        <f>#REF!-(#REF!*0.2)</f>
        <v>#REF!</v>
      </c>
      <c r="AA42" s="34" t="e">
        <f>#REF!-(#REF!*0.2)</f>
        <v>#REF!</v>
      </c>
      <c r="AB42" s="34" t="e">
        <f>#REF!-(#REF!*0.2)</f>
        <v>#REF!</v>
      </c>
      <c r="AC42" s="34"/>
      <c r="AD42" s="34" t="e">
        <f>#REF!-(#REF!*0.2)</f>
        <v>#REF!</v>
      </c>
      <c r="AE42" s="34"/>
      <c r="AF42" s="34"/>
      <c r="AG42" s="34" t="e">
        <f>#REF!-(#REF!*0.2)</f>
        <v>#REF!</v>
      </c>
      <c r="AH42" s="34" t="e">
        <f>#REF!-(#REF!*0.2)</f>
        <v>#REF!</v>
      </c>
      <c r="AI42" s="34" t="e">
        <f>#REF!-(#REF!*0.2)</f>
        <v>#REF!</v>
      </c>
      <c r="AJ42" s="34" t="e">
        <f>#REF!-(#REF!*0.2)</f>
        <v>#REF!</v>
      </c>
      <c r="AK42" s="34" t="e">
        <f>#REF!-(#REF!*0.2)</f>
        <v>#REF!</v>
      </c>
      <c r="AL42" s="34" t="e">
        <f>#REF!-(#REF!*0.2)</f>
        <v>#REF!</v>
      </c>
      <c r="AM42" s="34"/>
      <c r="AN42" s="34"/>
      <c r="AO42" s="34"/>
      <c r="AP42" s="34"/>
      <c r="AQ42" s="34"/>
      <c r="AR42" s="34"/>
      <c r="AS42" s="34"/>
      <c r="AT42" s="34"/>
      <c r="AU42" s="34"/>
      <c r="AV42" s="34"/>
      <c r="AW42" s="34"/>
      <c r="AX42" s="34"/>
      <c r="AY42" s="34"/>
      <c r="AZ42" s="34"/>
      <c r="BA42" s="34"/>
      <c r="BB42" s="34" t="e">
        <f>#REF!-(#REF!*0.2)</f>
        <v>#REF!</v>
      </c>
      <c r="BC42" s="34"/>
      <c r="BD42" s="34"/>
      <c r="BE42" s="34"/>
      <c r="BF42" s="34"/>
      <c r="BG42" s="34"/>
      <c r="BH42" s="34"/>
      <c r="BI42" s="34"/>
      <c r="BJ42" s="34"/>
      <c r="BK42" s="34"/>
      <c r="BL42" s="34" t="e">
        <f>#REF!-(#REF!*0.2)</f>
        <v>#REF!</v>
      </c>
      <c r="BM42" s="34" t="e">
        <f>#REF!-(#REF!*0.2)</f>
        <v>#REF!</v>
      </c>
      <c r="BN42" s="34" t="e">
        <f>#REF!-(#REF!*0.2)</f>
        <v>#REF!</v>
      </c>
      <c r="BO42" s="34" t="e">
        <f>#REF!-(#REF!*0.2)</f>
        <v>#REF!</v>
      </c>
      <c r="BP42" s="34" t="e">
        <f>#REF!-(#REF!*0.2)</f>
        <v>#REF!</v>
      </c>
      <c r="BQ42" s="34" t="e">
        <f>#REF!-(#REF!*0.2)</f>
        <v>#REF!</v>
      </c>
      <c r="BR42" s="32"/>
      <c r="BS42" s="32"/>
      <c r="BT42" s="32"/>
      <c r="BU42" s="32"/>
      <c r="BV42" s="32"/>
      <c r="BW42" s="32"/>
      <c r="BX42" s="32"/>
      <c r="BY42" s="32"/>
      <c r="BZ42" s="32"/>
      <c r="CA42" s="32"/>
      <c r="CB42" s="32"/>
      <c r="CC42" s="32"/>
    </row>
    <row r="43" spans="1:81" s="9" customFormat="1" ht="12" hidden="1" customHeight="1" x14ac:dyDescent="0.2">
      <c r="A43" s="8">
        <v>2</v>
      </c>
      <c r="B43" s="34"/>
      <c r="C43" s="34" t="e">
        <f>#REF!-(#REF!*0.2)</f>
        <v>#REF!</v>
      </c>
      <c r="D43" s="34"/>
      <c r="E43" s="34"/>
      <c r="F43" s="34" t="e">
        <f>#REF!-(#REF!*0.2)</f>
        <v>#REF!</v>
      </c>
      <c r="G43" s="34"/>
      <c r="H43" s="34" t="e">
        <f>#REF!-(#REF!*0.2)</f>
        <v>#REF!</v>
      </c>
      <c r="I43" s="34"/>
      <c r="J43" s="34" t="e">
        <f>#REF!-(#REF!*0.2)</f>
        <v>#REF!</v>
      </c>
      <c r="K43" s="34"/>
      <c r="L43" s="34"/>
      <c r="M43" s="34"/>
      <c r="N43" s="34"/>
      <c r="O43" s="34"/>
      <c r="P43" s="34" t="e">
        <f>#REF!-(#REF!*0.2)</f>
        <v>#REF!</v>
      </c>
      <c r="Q43" s="34"/>
      <c r="R43" s="34"/>
      <c r="S43" s="34" t="e">
        <f>#REF!-(#REF!*0.2)</f>
        <v>#REF!</v>
      </c>
      <c r="T43" s="34" t="e">
        <f>#REF!-(#REF!*0.2)</f>
        <v>#REF!</v>
      </c>
      <c r="U43" s="34" t="e">
        <f>#REF!-(#REF!*0.2)</f>
        <v>#REF!</v>
      </c>
      <c r="V43" s="34"/>
      <c r="W43" s="34"/>
      <c r="X43" s="34"/>
      <c r="Y43" s="34" t="e">
        <f>#REF!-(#REF!*0.2)</f>
        <v>#REF!</v>
      </c>
      <c r="Z43" s="34" t="e">
        <f>#REF!-(#REF!*0.2)</f>
        <v>#REF!</v>
      </c>
      <c r="AA43" s="34" t="e">
        <f>#REF!-(#REF!*0.2)</f>
        <v>#REF!</v>
      </c>
      <c r="AB43" s="34" t="e">
        <f>#REF!-(#REF!*0.2)</f>
        <v>#REF!</v>
      </c>
      <c r="AC43" s="34"/>
      <c r="AD43" s="34" t="e">
        <f>#REF!-(#REF!*0.2)</f>
        <v>#REF!</v>
      </c>
      <c r="AE43" s="34"/>
      <c r="AF43" s="34"/>
      <c r="AG43" s="34" t="e">
        <f>#REF!-(#REF!*0.2)</f>
        <v>#REF!</v>
      </c>
      <c r="AH43" s="34" t="e">
        <f>#REF!-(#REF!*0.2)</f>
        <v>#REF!</v>
      </c>
      <c r="AI43" s="34" t="e">
        <f>#REF!-(#REF!*0.2)</f>
        <v>#REF!</v>
      </c>
      <c r="AJ43" s="34" t="e">
        <f>#REF!-(#REF!*0.2)</f>
        <v>#REF!</v>
      </c>
      <c r="AK43" s="34" t="e">
        <f>#REF!-(#REF!*0.2)</f>
        <v>#REF!</v>
      </c>
      <c r="AL43" s="34" t="e">
        <f>#REF!-(#REF!*0.2)</f>
        <v>#REF!</v>
      </c>
      <c r="AM43" s="34"/>
      <c r="AN43" s="34"/>
      <c r="AO43" s="34"/>
      <c r="AP43" s="34"/>
      <c r="AQ43" s="34"/>
      <c r="AR43" s="34"/>
      <c r="AS43" s="34"/>
      <c r="AT43" s="34"/>
      <c r="AU43" s="34"/>
      <c r="AV43" s="34"/>
      <c r="AW43" s="34"/>
      <c r="AX43" s="34"/>
      <c r="AY43" s="34"/>
      <c r="AZ43" s="34"/>
      <c r="BA43" s="34"/>
      <c r="BB43" s="34" t="e">
        <f>#REF!-(#REF!*0.2)</f>
        <v>#REF!</v>
      </c>
      <c r="BC43" s="34"/>
      <c r="BD43" s="34"/>
      <c r="BE43" s="34"/>
      <c r="BF43" s="34"/>
      <c r="BG43" s="34"/>
      <c r="BH43" s="34"/>
      <c r="BI43" s="34"/>
      <c r="BJ43" s="34"/>
      <c r="BK43" s="34"/>
      <c r="BL43" s="34" t="e">
        <f>#REF!-(#REF!*0.2)</f>
        <v>#REF!</v>
      </c>
      <c r="BM43" s="34" t="e">
        <f>#REF!-(#REF!*0.2)</f>
        <v>#REF!</v>
      </c>
      <c r="BN43" s="34" t="e">
        <f>#REF!-(#REF!*0.2)</f>
        <v>#REF!</v>
      </c>
      <c r="BO43" s="34" t="e">
        <f>#REF!-(#REF!*0.2)</f>
        <v>#REF!</v>
      </c>
      <c r="BP43" s="34" t="e">
        <f>#REF!-(#REF!*0.2)</f>
        <v>#REF!</v>
      </c>
      <c r="BQ43" s="34" t="e">
        <f>#REF!-(#REF!*0.2)</f>
        <v>#REF!</v>
      </c>
      <c r="BR43" s="32"/>
      <c r="BS43" s="32"/>
      <c r="BT43" s="32"/>
      <c r="BU43" s="32"/>
      <c r="BV43" s="32"/>
      <c r="BW43" s="32"/>
      <c r="BX43" s="32"/>
      <c r="BY43" s="32"/>
      <c r="BZ43" s="32"/>
      <c r="CA43" s="32"/>
      <c r="CB43" s="32"/>
      <c r="CC43" s="32"/>
    </row>
    <row r="44" spans="1:81" s="36" customFormat="1" ht="12" hidden="1" customHeight="1" x14ac:dyDescent="0.2">
      <c r="A44" s="34" t="s">
        <v>27</v>
      </c>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2"/>
      <c r="BS44" s="32"/>
      <c r="BT44" s="32"/>
      <c r="BU44" s="32"/>
      <c r="BV44" s="32"/>
      <c r="BW44" s="32"/>
      <c r="BX44" s="32"/>
      <c r="BY44" s="32"/>
      <c r="BZ44" s="32"/>
      <c r="CA44" s="32"/>
      <c r="CB44" s="32"/>
      <c r="CC44" s="32"/>
    </row>
    <row r="45" spans="1:81" s="9" customFormat="1" ht="12" hidden="1" customHeight="1" x14ac:dyDescent="0.2">
      <c r="A45" s="8">
        <v>1</v>
      </c>
      <c r="B45" s="34"/>
      <c r="C45" s="34" t="e">
        <f>C9-(C9*0.2)</f>
        <v>#REF!</v>
      </c>
      <c r="D45" s="34"/>
      <c r="E45" s="34"/>
      <c r="F45" s="34" t="e">
        <f>F9-(F9*0.2)</f>
        <v>#REF!</v>
      </c>
      <c r="G45" s="34"/>
      <c r="H45" s="34" t="e">
        <f>H9-(H9*0.2)</f>
        <v>#REF!</v>
      </c>
      <c r="I45" s="34"/>
      <c r="J45" s="34" t="e">
        <f>J9-(J9*0.2)</f>
        <v>#REF!</v>
      </c>
      <c r="K45" s="34"/>
      <c r="L45" s="34"/>
      <c r="M45" s="34"/>
      <c r="N45" s="34"/>
      <c r="O45" s="34"/>
      <c r="P45" s="34" t="e">
        <f t="shared" ref="P45:U46" si="11">P9-(P9*0.2)</f>
        <v>#REF!</v>
      </c>
      <c r="Q45" s="34"/>
      <c r="R45" s="34"/>
      <c r="S45" s="34" t="e">
        <f t="shared" si="11"/>
        <v>#REF!</v>
      </c>
      <c r="T45" s="34" t="e">
        <f t="shared" si="11"/>
        <v>#REF!</v>
      </c>
      <c r="U45" s="34" t="e">
        <f t="shared" si="11"/>
        <v>#REF!</v>
      </c>
      <c r="V45" s="34"/>
      <c r="W45" s="34"/>
      <c r="X45" s="34"/>
      <c r="Y45" s="34" t="e">
        <f t="shared" ref="Y45:AB46" si="12">Y9-(Y9*0.2)</f>
        <v>#REF!</v>
      </c>
      <c r="Z45" s="34" t="e">
        <f t="shared" si="12"/>
        <v>#REF!</v>
      </c>
      <c r="AA45" s="34" t="e">
        <f t="shared" si="12"/>
        <v>#REF!</v>
      </c>
      <c r="AB45" s="34" t="e">
        <f t="shared" si="12"/>
        <v>#REF!</v>
      </c>
      <c r="AC45" s="34"/>
      <c r="AD45" s="34" t="e">
        <f>AD9-(AD9*0.2)</f>
        <v>#REF!</v>
      </c>
      <c r="AE45" s="34"/>
      <c r="AF45" s="34"/>
      <c r="AG45" s="34" t="e">
        <f t="shared" ref="AG45:AL46" si="13">AG9-(AG9*0.2)</f>
        <v>#REF!</v>
      </c>
      <c r="AH45" s="34" t="e">
        <f t="shared" si="13"/>
        <v>#REF!</v>
      </c>
      <c r="AI45" s="34" t="e">
        <f t="shared" si="13"/>
        <v>#REF!</v>
      </c>
      <c r="AJ45" s="34" t="e">
        <f t="shared" si="13"/>
        <v>#REF!</v>
      </c>
      <c r="AK45" s="34" t="e">
        <f t="shared" si="13"/>
        <v>#REF!</v>
      </c>
      <c r="AL45" s="34" t="e">
        <f t="shared" si="13"/>
        <v>#REF!</v>
      </c>
      <c r="AM45" s="34"/>
      <c r="AN45" s="34"/>
      <c r="AO45" s="34"/>
      <c r="AP45" s="34"/>
      <c r="AQ45" s="34"/>
      <c r="AR45" s="34"/>
      <c r="AS45" s="34"/>
      <c r="AT45" s="34"/>
      <c r="AU45" s="34"/>
      <c r="AV45" s="34"/>
      <c r="AW45" s="34"/>
      <c r="AX45" s="34"/>
      <c r="AY45" s="34"/>
      <c r="AZ45" s="34"/>
      <c r="BA45" s="34"/>
      <c r="BB45" s="34" t="e">
        <f>BB9-(BB9*0.2)</f>
        <v>#REF!</v>
      </c>
      <c r="BC45" s="34"/>
      <c r="BD45" s="34"/>
      <c r="BE45" s="34"/>
      <c r="BF45" s="34"/>
      <c r="BG45" s="34"/>
      <c r="BH45" s="34"/>
      <c r="BI45" s="34"/>
      <c r="BJ45" s="34"/>
      <c r="BK45" s="34"/>
      <c r="BL45" s="34" t="e">
        <f t="shared" ref="BL45:BQ46" si="14">BL9-(BL9*0.2)</f>
        <v>#REF!</v>
      </c>
      <c r="BM45" s="34" t="e">
        <f t="shared" si="14"/>
        <v>#REF!</v>
      </c>
      <c r="BN45" s="34" t="e">
        <f t="shared" si="14"/>
        <v>#REF!</v>
      </c>
      <c r="BO45" s="34" t="e">
        <f t="shared" si="14"/>
        <v>#REF!</v>
      </c>
      <c r="BP45" s="34" t="e">
        <f t="shared" si="14"/>
        <v>#REF!</v>
      </c>
      <c r="BQ45" s="34" t="e">
        <f t="shared" si="14"/>
        <v>#REF!</v>
      </c>
      <c r="BR45" s="32"/>
      <c r="BS45" s="32"/>
      <c r="BT45" s="32"/>
      <c r="BU45" s="32"/>
      <c r="BV45" s="32"/>
      <c r="BW45" s="32"/>
      <c r="BX45" s="32"/>
      <c r="BY45" s="32"/>
      <c r="BZ45" s="32"/>
      <c r="CA45" s="32"/>
      <c r="CB45" s="32"/>
      <c r="CC45" s="32"/>
    </row>
    <row r="46" spans="1:81" s="9" customFormat="1" ht="12" hidden="1" customHeight="1" x14ac:dyDescent="0.2">
      <c r="A46" s="8">
        <v>2</v>
      </c>
      <c r="B46" s="34"/>
      <c r="C46" s="34" t="e">
        <f>C10-(C10*0.2)</f>
        <v>#REF!</v>
      </c>
      <c r="D46" s="34"/>
      <c r="E46" s="34"/>
      <c r="F46" s="34" t="e">
        <f>F10-(F10*0.2)</f>
        <v>#REF!</v>
      </c>
      <c r="G46" s="34"/>
      <c r="H46" s="34" t="e">
        <f>H10-(H10*0.2)</f>
        <v>#REF!</v>
      </c>
      <c r="I46" s="34"/>
      <c r="J46" s="34" t="e">
        <f>J10-(J10*0.2)</f>
        <v>#REF!</v>
      </c>
      <c r="K46" s="34"/>
      <c r="L46" s="34"/>
      <c r="M46" s="34"/>
      <c r="N46" s="34"/>
      <c r="O46" s="34"/>
      <c r="P46" s="34" t="e">
        <f t="shared" si="11"/>
        <v>#REF!</v>
      </c>
      <c r="Q46" s="34"/>
      <c r="R46" s="34"/>
      <c r="S46" s="34" t="e">
        <f t="shared" si="11"/>
        <v>#REF!</v>
      </c>
      <c r="T46" s="34" t="e">
        <f t="shared" si="11"/>
        <v>#REF!</v>
      </c>
      <c r="U46" s="34" t="e">
        <f t="shared" si="11"/>
        <v>#REF!</v>
      </c>
      <c r="V46" s="34"/>
      <c r="W46" s="34"/>
      <c r="X46" s="34"/>
      <c r="Y46" s="34" t="e">
        <f t="shared" si="12"/>
        <v>#REF!</v>
      </c>
      <c r="Z46" s="34" t="e">
        <f t="shared" si="12"/>
        <v>#REF!</v>
      </c>
      <c r="AA46" s="34" t="e">
        <f t="shared" si="12"/>
        <v>#REF!</v>
      </c>
      <c r="AB46" s="34" t="e">
        <f t="shared" si="12"/>
        <v>#REF!</v>
      </c>
      <c r="AC46" s="34"/>
      <c r="AD46" s="34" t="e">
        <f>AD10-(AD10*0.2)</f>
        <v>#REF!</v>
      </c>
      <c r="AE46" s="34"/>
      <c r="AF46" s="34"/>
      <c r="AG46" s="34" t="e">
        <f t="shared" si="13"/>
        <v>#REF!</v>
      </c>
      <c r="AH46" s="34" t="e">
        <f t="shared" si="13"/>
        <v>#REF!</v>
      </c>
      <c r="AI46" s="34" t="e">
        <f t="shared" si="13"/>
        <v>#REF!</v>
      </c>
      <c r="AJ46" s="34" t="e">
        <f t="shared" si="13"/>
        <v>#REF!</v>
      </c>
      <c r="AK46" s="34" t="e">
        <f t="shared" si="13"/>
        <v>#REF!</v>
      </c>
      <c r="AL46" s="34" t="e">
        <f t="shared" si="13"/>
        <v>#REF!</v>
      </c>
      <c r="AM46" s="34"/>
      <c r="AN46" s="34"/>
      <c r="AO46" s="34"/>
      <c r="AP46" s="34"/>
      <c r="AQ46" s="34"/>
      <c r="AR46" s="34"/>
      <c r="AS46" s="34"/>
      <c r="AT46" s="34"/>
      <c r="AU46" s="34"/>
      <c r="AV46" s="34"/>
      <c r="AW46" s="34"/>
      <c r="AX46" s="34"/>
      <c r="AY46" s="34"/>
      <c r="AZ46" s="34"/>
      <c r="BA46" s="34"/>
      <c r="BB46" s="34" t="e">
        <f>BB10-(BB10*0.2)</f>
        <v>#REF!</v>
      </c>
      <c r="BC46" s="34"/>
      <c r="BD46" s="34"/>
      <c r="BE46" s="34"/>
      <c r="BF46" s="34"/>
      <c r="BG46" s="34"/>
      <c r="BH46" s="34"/>
      <c r="BI46" s="34"/>
      <c r="BJ46" s="34"/>
      <c r="BK46" s="34"/>
      <c r="BL46" s="34" t="e">
        <f t="shared" si="14"/>
        <v>#REF!</v>
      </c>
      <c r="BM46" s="34" t="e">
        <f t="shared" si="14"/>
        <v>#REF!</v>
      </c>
      <c r="BN46" s="34" t="e">
        <f t="shared" si="14"/>
        <v>#REF!</v>
      </c>
      <c r="BO46" s="34" t="e">
        <f t="shared" si="14"/>
        <v>#REF!</v>
      </c>
      <c r="BP46" s="34" t="e">
        <f t="shared" si="14"/>
        <v>#REF!</v>
      </c>
      <c r="BQ46" s="34" t="e">
        <f t="shared" si="14"/>
        <v>#REF!</v>
      </c>
      <c r="BR46" s="32"/>
      <c r="BS46" s="32"/>
      <c r="BT46" s="32"/>
      <c r="BU46" s="32"/>
      <c r="BV46" s="32"/>
      <c r="BW46" s="32"/>
      <c r="BX46" s="32"/>
      <c r="BY46" s="32"/>
      <c r="BZ46" s="32"/>
      <c r="CA46" s="32"/>
      <c r="CB46" s="32"/>
      <c r="CC46" s="32"/>
    </row>
    <row r="47" spans="1:81" s="36" customFormat="1" ht="12" hidden="1" customHeight="1" x14ac:dyDescent="0.2">
      <c r="A47" s="34" t="s">
        <v>2</v>
      </c>
      <c r="B47" s="34"/>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2"/>
      <c r="BS47" s="32"/>
      <c r="BT47" s="32"/>
      <c r="BU47" s="32"/>
      <c r="BV47" s="32"/>
      <c r="BW47" s="32"/>
      <c r="BX47" s="32"/>
      <c r="BY47" s="32"/>
      <c r="BZ47" s="32"/>
      <c r="CA47" s="32"/>
      <c r="CB47" s="32"/>
      <c r="CC47" s="32"/>
    </row>
    <row r="48" spans="1:81" s="9" customFormat="1" ht="12" hidden="1" customHeight="1" x14ac:dyDescent="0.2">
      <c r="A48" s="8">
        <v>1</v>
      </c>
      <c r="B48" s="34"/>
      <c r="C48" s="34" t="e">
        <f>#REF!-(#REF!*0.2)</f>
        <v>#REF!</v>
      </c>
      <c r="D48" s="34"/>
      <c r="E48" s="34"/>
      <c r="F48" s="34" t="e">
        <f>#REF!-(#REF!*0.2)</f>
        <v>#REF!</v>
      </c>
      <c r="G48" s="34"/>
      <c r="H48" s="34" t="e">
        <f>#REF!-(#REF!*0.2)</f>
        <v>#REF!</v>
      </c>
      <c r="I48" s="34"/>
      <c r="J48" s="34" t="e">
        <f>#REF!-(#REF!*0.2)</f>
        <v>#REF!</v>
      </c>
      <c r="K48" s="34"/>
      <c r="L48" s="34"/>
      <c r="M48" s="34"/>
      <c r="N48" s="34"/>
      <c r="O48" s="34"/>
      <c r="P48" s="34" t="e">
        <f>#REF!-(#REF!*0.2)</f>
        <v>#REF!</v>
      </c>
      <c r="Q48" s="34"/>
      <c r="R48" s="34"/>
      <c r="S48" s="34" t="e">
        <f>#REF!-(#REF!*0.2)</f>
        <v>#REF!</v>
      </c>
      <c r="T48" s="34" t="e">
        <f>#REF!-(#REF!*0.2)</f>
        <v>#REF!</v>
      </c>
      <c r="U48" s="34" t="e">
        <f>#REF!-(#REF!*0.2)</f>
        <v>#REF!</v>
      </c>
      <c r="V48" s="34"/>
      <c r="W48" s="34"/>
      <c r="X48" s="34"/>
      <c r="Y48" s="34" t="e">
        <f>#REF!-(#REF!*0.2)</f>
        <v>#REF!</v>
      </c>
      <c r="Z48" s="34" t="e">
        <f>#REF!-(#REF!*0.2)</f>
        <v>#REF!</v>
      </c>
      <c r="AA48" s="34" t="e">
        <f>#REF!-(#REF!*0.2)</f>
        <v>#REF!</v>
      </c>
      <c r="AB48" s="34" t="e">
        <f>#REF!-(#REF!*0.2)</f>
        <v>#REF!</v>
      </c>
      <c r="AC48" s="34"/>
      <c r="AD48" s="34" t="e">
        <f>#REF!-(#REF!*0.2)</f>
        <v>#REF!</v>
      </c>
      <c r="AE48" s="34"/>
      <c r="AF48" s="34"/>
      <c r="AG48" s="34" t="e">
        <f>#REF!-(#REF!*0.2)</f>
        <v>#REF!</v>
      </c>
      <c r="AH48" s="34" t="e">
        <f>#REF!-(#REF!*0.2)</f>
        <v>#REF!</v>
      </c>
      <c r="AI48" s="34" t="e">
        <f>#REF!-(#REF!*0.2)</f>
        <v>#REF!</v>
      </c>
      <c r="AJ48" s="34" t="e">
        <f>#REF!-(#REF!*0.2)</f>
        <v>#REF!</v>
      </c>
      <c r="AK48" s="34" t="e">
        <f>#REF!-(#REF!*0.2)</f>
        <v>#REF!</v>
      </c>
      <c r="AL48" s="34" t="e">
        <f>#REF!-(#REF!*0.2)</f>
        <v>#REF!</v>
      </c>
      <c r="AM48" s="34"/>
      <c r="AN48" s="34"/>
      <c r="AO48" s="34"/>
      <c r="AP48" s="34"/>
      <c r="AQ48" s="34"/>
      <c r="AR48" s="34"/>
      <c r="AS48" s="34"/>
      <c r="AT48" s="34"/>
      <c r="AU48" s="34"/>
      <c r="AV48" s="34"/>
      <c r="AW48" s="34"/>
      <c r="AX48" s="34"/>
      <c r="AY48" s="34"/>
      <c r="AZ48" s="34"/>
      <c r="BA48" s="34"/>
      <c r="BB48" s="34" t="e">
        <f>#REF!-(#REF!*0.2)</f>
        <v>#REF!</v>
      </c>
      <c r="BC48" s="34"/>
      <c r="BD48" s="34"/>
      <c r="BE48" s="34"/>
      <c r="BF48" s="34"/>
      <c r="BG48" s="34"/>
      <c r="BH48" s="34"/>
      <c r="BI48" s="34"/>
      <c r="BJ48" s="34"/>
      <c r="BK48" s="34"/>
      <c r="BL48" s="34" t="e">
        <f>#REF!-(#REF!*0.2)</f>
        <v>#REF!</v>
      </c>
      <c r="BM48" s="34" t="e">
        <f>#REF!-(#REF!*0.2)</f>
        <v>#REF!</v>
      </c>
      <c r="BN48" s="34" t="e">
        <f>#REF!-(#REF!*0.2)</f>
        <v>#REF!</v>
      </c>
      <c r="BO48" s="34" t="e">
        <f>#REF!-(#REF!*0.2)</f>
        <v>#REF!</v>
      </c>
      <c r="BP48" s="34" t="e">
        <f>#REF!-(#REF!*0.2)</f>
        <v>#REF!</v>
      </c>
      <c r="BQ48" s="34" t="e">
        <f>#REF!-(#REF!*0.2)</f>
        <v>#REF!</v>
      </c>
      <c r="BR48" s="32"/>
      <c r="BS48" s="32"/>
      <c r="BT48" s="32"/>
      <c r="BU48" s="32"/>
      <c r="BV48" s="32"/>
      <c r="BW48" s="32"/>
      <c r="BX48" s="32"/>
      <c r="BY48" s="32"/>
      <c r="BZ48" s="32"/>
      <c r="CA48" s="32"/>
      <c r="CB48" s="32"/>
      <c r="CC48" s="32"/>
    </row>
    <row r="49" spans="1:81" s="9" customFormat="1" ht="12" hidden="1" customHeight="1" x14ac:dyDescent="0.2">
      <c r="A49" s="8">
        <v>2</v>
      </c>
      <c r="B49" s="34"/>
      <c r="C49" s="34" t="e">
        <f>#REF!-(#REF!*0.2)</f>
        <v>#REF!</v>
      </c>
      <c r="D49" s="34"/>
      <c r="E49" s="34"/>
      <c r="F49" s="34" t="e">
        <f>#REF!-(#REF!*0.2)</f>
        <v>#REF!</v>
      </c>
      <c r="G49" s="34"/>
      <c r="H49" s="34" t="e">
        <f>#REF!-(#REF!*0.2)</f>
        <v>#REF!</v>
      </c>
      <c r="I49" s="34"/>
      <c r="J49" s="34" t="e">
        <f>#REF!-(#REF!*0.2)</f>
        <v>#REF!</v>
      </c>
      <c r="K49" s="34"/>
      <c r="L49" s="34"/>
      <c r="M49" s="34"/>
      <c r="N49" s="34"/>
      <c r="O49" s="34"/>
      <c r="P49" s="34" t="e">
        <f>#REF!-(#REF!*0.2)</f>
        <v>#REF!</v>
      </c>
      <c r="Q49" s="34"/>
      <c r="R49" s="34"/>
      <c r="S49" s="34" t="e">
        <f>#REF!-(#REF!*0.2)</f>
        <v>#REF!</v>
      </c>
      <c r="T49" s="34" t="e">
        <f>#REF!-(#REF!*0.2)</f>
        <v>#REF!</v>
      </c>
      <c r="U49" s="34" t="e">
        <f>#REF!-(#REF!*0.2)</f>
        <v>#REF!</v>
      </c>
      <c r="V49" s="34"/>
      <c r="W49" s="34"/>
      <c r="X49" s="34"/>
      <c r="Y49" s="34" t="e">
        <f>#REF!-(#REF!*0.2)</f>
        <v>#REF!</v>
      </c>
      <c r="Z49" s="34" t="e">
        <f>#REF!-(#REF!*0.2)</f>
        <v>#REF!</v>
      </c>
      <c r="AA49" s="34" t="e">
        <f>#REF!-(#REF!*0.2)</f>
        <v>#REF!</v>
      </c>
      <c r="AB49" s="34" t="e">
        <f>#REF!-(#REF!*0.2)</f>
        <v>#REF!</v>
      </c>
      <c r="AC49" s="34"/>
      <c r="AD49" s="34" t="e">
        <f>#REF!-(#REF!*0.2)</f>
        <v>#REF!</v>
      </c>
      <c r="AE49" s="34"/>
      <c r="AF49" s="34"/>
      <c r="AG49" s="34" t="e">
        <f>#REF!-(#REF!*0.2)</f>
        <v>#REF!</v>
      </c>
      <c r="AH49" s="34" t="e">
        <f>#REF!-(#REF!*0.2)</f>
        <v>#REF!</v>
      </c>
      <c r="AI49" s="34" t="e">
        <f>#REF!-(#REF!*0.2)</f>
        <v>#REF!</v>
      </c>
      <c r="AJ49" s="34" t="e">
        <f>#REF!-(#REF!*0.2)</f>
        <v>#REF!</v>
      </c>
      <c r="AK49" s="34" t="e">
        <f>#REF!-(#REF!*0.2)</f>
        <v>#REF!</v>
      </c>
      <c r="AL49" s="34" t="e">
        <f>#REF!-(#REF!*0.2)</f>
        <v>#REF!</v>
      </c>
      <c r="AM49" s="34"/>
      <c r="AN49" s="34"/>
      <c r="AO49" s="34"/>
      <c r="AP49" s="34"/>
      <c r="AQ49" s="34"/>
      <c r="AR49" s="34"/>
      <c r="AS49" s="34"/>
      <c r="AT49" s="34"/>
      <c r="AU49" s="34"/>
      <c r="AV49" s="34"/>
      <c r="AW49" s="34"/>
      <c r="AX49" s="34"/>
      <c r="AY49" s="34"/>
      <c r="AZ49" s="34"/>
      <c r="BA49" s="34"/>
      <c r="BB49" s="34" t="e">
        <f>#REF!-(#REF!*0.2)</f>
        <v>#REF!</v>
      </c>
      <c r="BC49" s="34"/>
      <c r="BD49" s="34"/>
      <c r="BE49" s="34"/>
      <c r="BF49" s="34"/>
      <c r="BG49" s="34"/>
      <c r="BH49" s="34"/>
      <c r="BI49" s="34"/>
      <c r="BJ49" s="34"/>
      <c r="BK49" s="34"/>
      <c r="BL49" s="34" t="e">
        <f>#REF!-(#REF!*0.2)</f>
        <v>#REF!</v>
      </c>
      <c r="BM49" s="34" t="e">
        <f>#REF!-(#REF!*0.2)</f>
        <v>#REF!</v>
      </c>
      <c r="BN49" s="34" t="e">
        <f>#REF!-(#REF!*0.2)</f>
        <v>#REF!</v>
      </c>
      <c r="BO49" s="34" t="e">
        <f>#REF!-(#REF!*0.2)</f>
        <v>#REF!</v>
      </c>
      <c r="BP49" s="34" t="e">
        <f>#REF!-(#REF!*0.2)</f>
        <v>#REF!</v>
      </c>
      <c r="BQ49" s="34" t="e">
        <f>#REF!-(#REF!*0.2)</f>
        <v>#REF!</v>
      </c>
      <c r="BR49" s="32"/>
      <c r="BS49" s="32"/>
      <c r="BT49" s="32"/>
      <c r="BU49" s="32"/>
      <c r="BV49" s="32"/>
      <c r="BW49" s="32"/>
      <c r="BX49" s="32"/>
      <c r="BY49" s="32"/>
      <c r="BZ49" s="32"/>
      <c r="CA49" s="32"/>
      <c r="CB49" s="32"/>
      <c r="CC49" s="32"/>
    </row>
    <row r="50" spans="1:81" s="36" customFormat="1" ht="12" hidden="1" customHeight="1" x14ac:dyDescent="0.2">
      <c r="A50" s="34" t="s">
        <v>3</v>
      </c>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2"/>
      <c r="BS50" s="32"/>
      <c r="BT50" s="32"/>
      <c r="BU50" s="32"/>
      <c r="BV50" s="32"/>
      <c r="BW50" s="32"/>
      <c r="BX50" s="32"/>
      <c r="BY50" s="32"/>
      <c r="BZ50" s="32"/>
      <c r="CA50" s="32"/>
      <c r="CB50" s="32"/>
      <c r="CC50" s="32"/>
    </row>
    <row r="51" spans="1:81" s="9" customFormat="1" ht="12" hidden="1" customHeight="1" x14ac:dyDescent="0.2">
      <c r="A51" s="8">
        <v>1</v>
      </c>
      <c r="B51" s="34"/>
      <c r="C51" s="34" t="e">
        <f>C12-(C12*0.2)</f>
        <v>#REF!</v>
      </c>
      <c r="D51" s="34"/>
      <c r="E51" s="34"/>
      <c r="F51" s="34" t="e">
        <f>F12-(F12*0.2)</f>
        <v>#REF!</v>
      </c>
      <c r="G51" s="34"/>
      <c r="H51" s="34" t="e">
        <f>H12-(H12*0.2)</f>
        <v>#REF!</v>
      </c>
      <c r="I51" s="34"/>
      <c r="J51" s="34" t="e">
        <f>J12-(J12*0.2)</f>
        <v>#REF!</v>
      </c>
      <c r="K51" s="34"/>
      <c r="L51" s="34"/>
      <c r="M51" s="34"/>
      <c r="N51" s="34"/>
      <c r="O51" s="34"/>
      <c r="P51" s="34" t="e">
        <f>P12-(P12*0.2)</f>
        <v>#REF!</v>
      </c>
      <c r="Q51" s="34"/>
      <c r="R51" s="34"/>
      <c r="S51" s="34" t="e">
        <f t="shared" ref="S51:U52" si="15">S12-(S12*0.2)</f>
        <v>#REF!</v>
      </c>
      <c r="T51" s="34" t="e">
        <f t="shared" si="15"/>
        <v>#REF!</v>
      </c>
      <c r="U51" s="34" t="e">
        <f t="shared" si="15"/>
        <v>#REF!</v>
      </c>
      <c r="V51" s="34"/>
      <c r="W51" s="34"/>
      <c r="X51" s="34"/>
      <c r="Y51" s="34" t="e">
        <f t="shared" ref="Y51:AB52" si="16">Y12-(Y12*0.2)</f>
        <v>#REF!</v>
      </c>
      <c r="Z51" s="34" t="e">
        <f t="shared" si="16"/>
        <v>#REF!</v>
      </c>
      <c r="AA51" s="34" t="e">
        <f t="shared" si="16"/>
        <v>#REF!</v>
      </c>
      <c r="AB51" s="34" t="e">
        <f t="shared" si="16"/>
        <v>#REF!</v>
      </c>
      <c r="AC51" s="34"/>
      <c r="AD51" s="34" t="e">
        <f>AD12-(AD12*0.2)</f>
        <v>#REF!</v>
      </c>
      <c r="AE51" s="34"/>
      <c r="AF51" s="34"/>
      <c r="AG51" s="34" t="e">
        <f t="shared" ref="AG51:AL52" si="17">AG12-(AG12*0.2)</f>
        <v>#REF!</v>
      </c>
      <c r="AH51" s="34" t="e">
        <f t="shared" si="17"/>
        <v>#REF!</v>
      </c>
      <c r="AI51" s="34" t="e">
        <f t="shared" si="17"/>
        <v>#REF!</v>
      </c>
      <c r="AJ51" s="34" t="e">
        <f t="shared" si="17"/>
        <v>#REF!</v>
      </c>
      <c r="AK51" s="34" t="e">
        <f t="shared" si="17"/>
        <v>#REF!</v>
      </c>
      <c r="AL51" s="34" t="e">
        <f t="shared" si="17"/>
        <v>#REF!</v>
      </c>
      <c r="AM51" s="34"/>
      <c r="AN51" s="34"/>
      <c r="AO51" s="34"/>
      <c r="AP51" s="34"/>
      <c r="AQ51" s="34"/>
      <c r="AR51" s="34"/>
      <c r="AS51" s="34"/>
      <c r="AT51" s="34"/>
      <c r="AU51" s="34"/>
      <c r="AV51" s="34"/>
      <c r="AW51" s="34"/>
      <c r="AX51" s="34"/>
      <c r="AY51" s="34"/>
      <c r="AZ51" s="34"/>
      <c r="BA51" s="34"/>
      <c r="BB51" s="34" t="e">
        <f>BB12-(BB12*0.2)</f>
        <v>#REF!</v>
      </c>
      <c r="BC51" s="34"/>
      <c r="BD51" s="34"/>
      <c r="BE51" s="34"/>
      <c r="BF51" s="34"/>
      <c r="BG51" s="34"/>
      <c r="BH51" s="34"/>
      <c r="BI51" s="34"/>
      <c r="BJ51" s="34"/>
      <c r="BK51" s="34"/>
      <c r="BL51" s="34" t="e">
        <f t="shared" ref="BL51:BN52" si="18">BL12-(BL12*0.2)</f>
        <v>#REF!</v>
      </c>
      <c r="BM51" s="34" t="e">
        <f t="shared" si="18"/>
        <v>#REF!</v>
      </c>
      <c r="BN51" s="34" t="e">
        <f t="shared" si="18"/>
        <v>#REF!</v>
      </c>
      <c r="BO51" s="34" t="e">
        <f t="shared" ref="BO51:BQ52" si="19">BO12-(BO12*0.2)</f>
        <v>#REF!</v>
      </c>
      <c r="BP51" s="34" t="e">
        <f t="shared" si="19"/>
        <v>#REF!</v>
      </c>
      <c r="BQ51" s="34" t="e">
        <f t="shared" si="19"/>
        <v>#REF!</v>
      </c>
      <c r="BR51" s="32"/>
      <c r="BS51" s="32"/>
      <c r="BT51" s="32"/>
      <c r="BU51" s="32"/>
      <c r="BV51" s="32"/>
      <c r="BW51" s="32"/>
      <c r="BX51" s="32"/>
      <c r="BY51" s="32"/>
      <c r="BZ51" s="32"/>
      <c r="CA51" s="32"/>
      <c r="CB51" s="32"/>
      <c r="CC51" s="32"/>
    </row>
    <row r="52" spans="1:81" s="9" customFormat="1" ht="12" hidden="1" customHeight="1" x14ac:dyDescent="0.2">
      <c r="A52" s="8">
        <v>2</v>
      </c>
      <c r="B52" s="34"/>
      <c r="C52" s="34" t="e">
        <f>C13-(C13*0.2)</f>
        <v>#REF!</v>
      </c>
      <c r="D52" s="34"/>
      <c r="E52" s="34"/>
      <c r="F52" s="34" t="e">
        <f>F13-(F13*0.2)</f>
        <v>#REF!</v>
      </c>
      <c r="G52" s="34"/>
      <c r="H52" s="34" t="e">
        <f>H13-(H13*0.2)</f>
        <v>#REF!</v>
      </c>
      <c r="I52" s="34"/>
      <c r="J52" s="34" t="e">
        <f>J13-(J13*0.2)</f>
        <v>#REF!</v>
      </c>
      <c r="K52" s="34"/>
      <c r="L52" s="34"/>
      <c r="M52" s="34"/>
      <c r="N52" s="34"/>
      <c r="O52" s="34"/>
      <c r="P52" s="34" t="e">
        <f>P13-(P13*0.2)</f>
        <v>#REF!</v>
      </c>
      <c r="Q52" s="34"/>
      <c r="R52" s="34"/>
      <c r="S52" s="34" t="e">
        <f t="shared" si="15"/>
        <v>#REF!</v>
      </c>
      <c r="T52" s="34" t="e">
        <f t="shared" si="15"/>
        <v>#REF!</v>
      </c>
      <c r="U52" s="34" t="e">
        <f t="shared" si="15"/>
        <v>#REF!</v>
      </c>
      <c r="V52" s="34"/>
      <c r="W52" s="34"/>
      <c r="X52" s="34"/>
      <c r="Y52" s="34" t="e">
        <f t="shared" si="16"/>
        <v>#REF!</v>
      </c>
      <c r="Z52" s="34" t="e">
        <f t="shared" si="16"/>
        <v>#REF!</v>
      </c>
      <c r="AA52" s="34" t="e">
        <f t="shared" si="16"/>
        <v>#REF!</v>
      </c>
      <c r="AB52" s="34" t="e">
        <f t="shared" si="16"/>
        <v>#REF!</v>
      </c>
      <c r="AC52" s="34"/>
      <c r="AD52" s="34" t="e">
        <f>AD13-(AD13*0.2)</f>
        <v>#REF!</v>
      </c>
      <c r="AE52" s="34"/>
      <c r="AF52" s="34"/>
      <c r="AG52" s="34" t="e">
        <f t="shared" si="17"/>
        <v>#REF!</v>
      </c>
      <c r="AH52" s="34" t="e">
        <f t="shared" si="17"/>
        <v>#REF!</v>
      </c>
      <c r="AI52" s="34" t="e">
        <f t="shared" si="17"/>
        <v>#REF!</v>
      </c>
      <c r="AJ52" s="34" t="e">
        <f t="shared" si="17"/>
        <v>#REF!</v>
      </c>
      <c r="AK52" s="34" t="e">
        <f t="shared" si="17"/>
        <v>#REF!</v>
      </c>
      <c r="AL52" s="34" t="e">
        <f t="shared" si="17"/>
        <v>#REF!</v>
      </c>
      <c r="AM52" s="34"/>
      <c r="AN52" s="34"/>
      <c r="AO52" s="34"/>
      <c r="AP52" s="34"/>
      <c r="AQ52" s="34"/>
      <c r="AR52" s="34"/>
      <c r="AS52" s="34"/>
      <c r="AT52" s="34"/>
      <c r="AU52" s="34"/>
      <c r="AV52" s="34"/>
      <c r="AW52" s="34"/>
      <c r="AX52" s="34"/>
      <c r="AY52" s="34"/>
      <c r="AZ52" s="34"/>
      <c r="BA52" s="34"/>
      <c r="BB52" s="34" t="e">
        <f>BB13-(BB13*0.2)</f>
        <v>#REF!</v>
      </c>
      <c r="BC52" s="34"/>
      <c r="BD52" s="34"/>
      <c r="BE52" s="34"/>
      <c r="BF52" s="34"/>
      <c r="BG52" s="34"/>
      <c r="BH52" s="34"/>
      <c r="BI52" s="34"/>
      <c r="BJ52" s="34"/>
      <c r="BK52" s="34"/>
      <c r="BL52" s="34" t="e">
        <f t="shared" si="18"/>
        <v>#REF!</v>
      </c>
      <c r="BM52" s="34" t="e">
        <f t="shared" si="18"/>
        <v>#REF!</v>
      </c>
      <c r="BN52" s="34" t="e">
        <f t="shared" si="18"/>
        <v>#REF!</v>
      </c>
      <c r="BO52" s="34" t="e">
        <f t="shared" si="19"/>
        <v>#REF!</v>
      </c>
      <c r="BP52" s="34" t="e">
        <f t="shared" si="19"/>
        <v>#REF!</v>
      </c>
      <c r="BQ52" s="34" t="e">
        <f t="shared" si="19"/>
        <v>#REF!</v>
      </c>
      <c r="BR52" s="32"/>
      <c r="BS52" s="32"/>
      <c r="BT52" s="32"/>
      <c r="BU52" s="32"/>
      <c r="BV52" s="32"/>
      <c r="BW52" s="32"/>
      <c r="BX52" s="32"/>
      <c r="BY52" s="32"/>
      <c r="BZ52" s="32"/>
      <c r="CA52" s="32"/>
      <c r="CB52" s="32"/>
      <c r="CC52" s="32"/>
    </row>
    <row r="53" spans="1:81" s="36" customFormat="1" ht="12" hidden="1" customHeight="1" x14ac:dyDescent="0.2">
      <c r="A53" s="34" t="s">
        <v>4</v>
      </c>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2"/>
      <c r="BS53" s="32"/>
      <c r="BT53" s="32"/>
      <c r="BU53" s="32"/>
      <c r="BV53" s="32"/>
      <c r="BW53" s="32"/>
      <c r="BX53" s="32"/>
      <c r="BY53" s="32"/>
      <c r="BZ53" s="32"/>
      <c r="CA53" s="32"/>
      <c r="CB53" s="32"/>
      <c r="CC53" s="32"/>
    </row>
    <row r="54" spans="1:81" s="9" customFormat="1" ht="12" hidden="1" customHeight="1" x14ac:dyDescent="0.2">
      <c r="A54" s="8" t="s">
        <v>37</v>
      </c>
      <c r="B54" s="34"/>
      <c r="C54" s="34" t="e">
        <f>C15-(C15*0.2)</f>
        <v>#REF!</v>
      </c>
      <c r="D54" s="34"/>
      <c r="E54" s="34"/>
      <c r="F54" s="34" t="e">
        <f>F15-(F15*0.2)</f>
        <v>#REF!</v>
      </c>
      <c r="G54" s="34"/>
      <c r="H54" s="34" t="e">
        <f>H15-(H15*0.2)</f>
        <v>#REF!</v>
      </c>
      <c r="I54" s="34"/>
      <c r="J54" s="34" t="e">
        <f>J15-(J15*0.2)</f>
        <v>#REF!</v>
      </c>
      <c r="K54" s="34"/>
      <c r="L54" s="34"/>
      <c r="M54" s="34"/>
      <c r="N54" s="34"/>
      <c r="O54" s="34"/>
      <c r="P54" s="34" t="e">
        <f>P15-(P15*0.2)</f>
        <v>#REF!</v>
      </c>
      <c r="Q54" s="34"/>
      <c r="R54" s="34"/>
      <c r="S54" s="34" t="e">
        <f t="shared" ref="S54:U55" si="20">S15-(S15*0.2)</f>
        <v>#REF!</v>
      </c>
      <c r="T54" s="34" t="e">
        <f t="shared" si="20"/>
        <v>#REF!</v>
      </c>
      <c r="U54" s="34" t="e">
        <f t="shared" si="20"/>
        <v>#REF!</v>
      </c>
      <c r="V54" s="34"/>
      <c r="W54" s="34"/>
      <c r="X54" s="34"/>
      <c r="Y54" s="34" t="e">
        <f t="shared" ref="Y54:AB55" si="21">Y15-(Y15*0.2)</f>
        <v>#REF!</v>
      </c>
      <c r="Z54" s="34" t="e">
        <f t="shared" si="21"/>
        <v>#REF!</v>
      </c>
      <c r="AA54" s="34" t="e">
        <f t="shared" si="21"/>
        <v>#REF!</v>
      </c>
      <c r="AB54" s="34" t="e">
        <f t="shared" si="21"/>
        <v>#REF!</v>
      </c>
      <c r="AC54" s="34"/>
      <c r="AD54" s="34" t="e">
        <f>AD15-(AD15*0.2)</f>
        <v>#REF!</v>
      </c>
      <c r="AE54" s="34"/>
      <c r="AF54" s="34"/>
      <c r="AG54" s="34" t="e">
        <f t="shared" ref="AG54:AL55" si="22">AG15-(AG15*0.2)</f>
        <v>#REF!</v>
      </c>
      <c r="AH54" s="34" t="e">
        <f t="shared" si="22"/>
        <v>#REF!</v>
      </c>
      <c r="AI54" s="34" t="e">
        <f t="shared" si="22"/>
        <v>#REF!</v>
      </c>
      <c r="AJ54" s="34" t="e">
        <f t="shared" si="22"/>
        <v>#REF!</v>
      </c>
      <c r="AK54" s="34" t="e">
        <f t="shared" si="22"/>
        <v>#REF!</v>
      </c>
      <c r="AL54" s="34" t="e">
        <f t="shared" si="22"/>
        <v>#REF!</v>
      </c>
      <c r="AM54" s="34"/>
      <c r="AN54" s="34"/>
      <c r="AO54" s="34"/>
      <c r="AP54" s="34"/>
      <c r="AQ54" s="34"/>
      <c r="AR54" s="34"/>
      <c r="AS54" s="34"/>
      <c r="AT54" s="34"/>
      <c r="AU54" s="34"/>
      <c r="AV54" s="34"/>
      <c r="AW54" s="34"/>
      <c r="AX54" s="34"/>
      <c r="AY54" s="34"/>
      <c r="AZ54" s="34"/>
      <c r="BA54" s="34"/>
      <c r="BB54" s="34" t="e">
        <f>BB15-(BB15*0.2)</f>
        <v>#REF!</v>
      </c>
      <c r="BC54" s="34"/>
      <c r="BD54" s="34"/>
      <c r="BE54" s="34"/>
      <c r="BF54" s="34"/>
      <c r="BG54" s="34"/>
      <c r="BH54" s="34"/>
      <c r="BI54" s="34"/>
      <c r="BJ54" s="34"/>
      <c r="BK54" s="34"/>
      <c r="BL54" s="34" t="e">
        <f t="shared" ref="BL54:BN55" si="23">BL15-(BL15*0.2)</f>
        <v>#REF!</v>
      </c>
      <c r="BM54" s="34" t="e">
        <f t="shared" si="23"/>
        <v>#REF!</v>
      </c>
      <c r="BN54" s="34" t="e">
        <f t="shared" si="23"/>
        <v>#REF!</v>
      </c>
      <c r="BO54" s="34" t="e">
        <f t="shared" ref="BO54:BQ55" si="24">BO15-(BO15*0.2)</f>
        <v>#REF!</v>
      </c>
      <c r="BP54" s="34" t="e">
        <f t="shared" si="24"/>
        <v>#REF!</v>
      </c>
      <c r="BQ54" s="34" t="e">
        <f t="shared" si="24"/>
        <v>#REF!</v>
      </c>
      <c r="BR54" s="32"/>
      <c r="BS54" s="32"/>
      <c r="BT54" s="32"/>
      <c r="BU54" s="32"/>
      <c r="BV54" s="32"/>
      <c r="BW54" s="32"/>
      <c r="BX54" s="32"/>
      <c r="BY54" s="32"/>
      <c r="BZ54" s="32"/>
      <c r="CA54" s="32"/>
      <c r="CB54" s="32"/>
      <c r="CC54" s="32"/>
    </row>
    <row r="55" spans="1:81" s="9" customFormat="1" ht="12" hidden="1" customHeight="1" x14ac:dyDescent="0.2">
      <c r="A55" s="8">
        <v>2</v>
      </c>
      <c r="B55" s="34"/>
      <c r="C55" s="34" t="e">
        <f>C16-(C16*0.2)</f>
        <v>#REF!</v>
      </c>
      <c r="D55" s="34"/>
      <c r="E55" s="34"/>
      <c r="F55" s="34" t="e">
        <f>F16-(F16*0.2)</f>
        <v>#REF!</v>
      </c>
      <c r="G55" s="34"/>
      <c r="H55" s="34" t="e">
        <f>H16-(H16*0.2)</f>
        <v>#REF!</v>
      </c>
      <c r="I55" s="34"/>
      <c r="J55" s="34" t="e">
        <f>J16-(J16*0.2)</f>
        <v>#REF!</v>
      </c>
      <c r="K55" s="34"/>
      <c r="L55" s="34"/>
      <c r="M55" s="34"/>
      <c r="N55" s="34"/>
      <c r="O55" s="34"/>
      <c r="P55" s="34" t="e">
        <f>P16-(P16*0.2)</f>
        <v>#REF!</v>
      </c>
      <c r="Q55" s="34"/>
      <c r="R55" s="34"/>
      <c r="S55" s="34" t="e">
        <f t="shared" si="20"/>
        <v>#REF!</v>
      </c>
      <c r="T55" s="34" t="e">
        <f t="shared" si="20"/>
        <v>#REF!</v>
      </c>
      <c r="U55" s="34" t="e">
        <f t="shared" si="20"/>
        <v>#REF!</v>
      </c>
      <c r="V55" s="34"/>
      <c r="W55" s="34"/>
      <c r="X55" s="34"/>
      <c r="Y55" s="34" t="e">
        <f t="shared" si="21"/>
        <v>#REF!</v>
      </c>
      <c r="Z55" s="34" t="e">
        <f t="shared" si="21"/>
        <v>#REF!</v>
      </c>
      <c r="AA55" s="34" t="e">
        <f t="shared" si="21"/>
        <v>#REF!</v>
      </c>
      <c r="AB55" s="34" t="e">
        <f t="shared" si="21"/>
        <v>#REF!</v>
      </c>
      <c r="AC55" s="34"/>
      <c r="AD55" s="34" t="e">
        <f>AD16-(AD16*0.2)</f>
        <v>#REF!</v>
      </c>
      <c r="AE55" s="34"/>
      <c r="AF55" s="34"/>
      <c r="AG55" s="34" t="e">
        <f t="shared" si="22"/>
        <v>#REF!</v>
      </c>
      <c r="AH55" s="34" t="e">
        <f t="shared" si="22"/>
        <v>#REF!</v>
      </c>
      <c r="AI55" s="34" t="e">
        <f t="shared" si="22"/>
        <v>#REF!</v>
      </c>
      <c r="AJ55" s="34" t="e">
        <f t="shared" si="22"/>
        <v>#REF!</v>
      </c>
      <c r="AK55" s="34" t="e">
        <f t="shared" si="22"/>
        <v>#REF!</v>
      </c>
      <c r="AL55" s="34" t="e">
        <f t="shared" si="22"/>
        <v>#REF!</v>
      </c>
      <c r="AM55" s="34"/>
      <c r="AN55" s="34"/>
      <c r="AO55" s="34"/>
      <c r="AP55" s="34"/>
      <c r="AQ55" s="34"/>
      <c r="AR55" s="34"/>
      <c r="AS55" s="34"/>
      <c r="AT55" s="34"/>
      <c r="AU55" s="34"/>
      <c r="AV55" s="34"/>
      <c r="AW55" s="34"/>
      <c r="AX55" s="34"/>
      <c r="AY55" s="34"/>
      <c r="AZ55" s="34"/>
      <c r="BA55" s="34"/>
      <c r="BB55" s="34" t="e">
        <f>BB16-(BB16*0.2)</f>
        <v>#REF!</v>
      </c>
      <c r="BC55" s="34"/>
      <c r="BD55" s="34"/>
      <c r="BE55" s="34"/>
      <c r="BF55" s="34"/>
      <c r="BG55" s="34"/>
      <c r="BH55" s="34"/>
      <c r="BI55" s="34"/>
      <c r="BJ55" s="34"/>
      <c r="BK55" s="34"/>
      <c r="BL55" s="34" t="e">
        <f t="shared" si="23"/>
        <v>#REF!</v>
      </c>
      <c r="BM55" s="34" t="e">
        <f t="shared" si="23"/>
        <v>#REF!</v>
      </c>
      <c r="BN55" s="34" t="e">
        <f t="shared" si="23"/>
        <v>#REF!</v>
      </c>
      <c r="BO55" s="34" t="e">
        <f t="shared" si="24"/>
        <v>#REF!</v>
      </c>
      <c r="BP55" s="34" t="e">
        <f t="shared" si="24"/>
        <v>#REF!</v>
      </c>
      <c r="BQ55" s="34" t="e">
        <f t="shared" si="24"/>
        <v>#REF!</v>
      </c>
      <c r="BR55" s="32"/>
      <c r="BS55" s="32"/>
      <c r="BT55" s="32"/>
      <c r="BU55" s="32"/>
      <c r="BV55" s="32"/>
      <c r="BW55" s="32"/>
      <c r="BX55" s="32"/>
      <c r="BY55" s="32"/>
      <c r="BZ55" s="32"/>
      <c r="CA55" s="32"/>
      <c r="CB55" s="32"/>
      <c r="CC55" s="32"/>
    </row>
    <row r="56" spans="1:81" s="36" customFormat="1" ht="12" hidden="1" customHeight="1" x14ac:dyDescent="0.2">
      <c r="A56" s="34" t="s">
        <v>5</v>
      </c>
      <c r="B56" s="34"/>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2"/>
      <c r="BS56" s="32"/>
      <c r="BT56" s="32"/>
      <c r="BU56" s="32"/>
      <c r="BV56" s="32"/>
      <c r="BW56" s="32"/>
      <c r="BX56" s="32"/>
      <c r="BY56" s="32"/>
      <c r="BZ56" s="32"/>
      <c r="CA56" s="32"/>
      <c r="CB56" s="32"/>
      <c r="CC56" s="32"/>
    </row>
    <row r="57" spans="1:81" s="9" customFormat="1" ht="12" hidden="1" customHeight="1" x14ac:dyDescent="0.2">
      <c r="A57" s="8" t="s">
        <v>37</v>
      </c>
      <c r="B57" s="34"/>
      <c r="C57" s="34" t="e">
        <f>C18-(C18*0.2)</f>
        <v>#REF!</v>
      </c>
      <c r="D57" s="34"/>
      <c r="E57" s="34"/>
      <c r="F57" s="34" t="e">
        <f>F18-(F18*0.2)</f>
        <v>#REF!</v>
      </c>
      <c r="G57" s="34"/>
      <c r="H57" s="34" t="e">
        <f>H18-(H18*0.2)</f>
        <v>#REF!</v>
      </c>
      <c r="I57" s="34"/>
      <c r="J57" s="34" t="e">
        <f>J18-(J18*0.2)</f>
        <v>#REF!</v>
      </c>
      <c r="K57" s="34"/>
      <c r="L57" s="34"/>
      <c r="M57" s="34"/>
      <c r="N57" s="34"/>
      <c r="O57" s="34"/>
      <c r="P57" s="34" t="e">
        <f>P18-(P18*0.2)</f>
        <v>#REF!</v>
      </c>
      <c r="Q57" s="34"/>
      <c r="R57" s="34"/>
      <c r="S57" s="34" t="e">
        <f t="shared" ref="S57:U58" si="25">S18-(S18*0.2)</f>
        <v>#REF!</v>
      </c>
      <c r="T57" s="34" t="e">
        <f t="shared" si="25"/>
        <v>#REF!</v>
      </c>
      <c r="U57" s="34" t="e">
        <f t="shared" si="25"/>
        <v>#REF!</v>
      </c>
      <c r="V57" s="34"/>
      <c r="W57" s="34"/>
      <c r="X57" s="34"/>
      <c r="Y57" s="34" t="e">
        <f t="shared" ref="Y57:AB58" si="26">Y18-(Y18*0.2)</f>
        <v>#REF!</v>
      </c>
      <c r="Z57" s="34" t="e">
        <f t="shared" si="26"/>
        <v>#REF!</v>
      </c>
      <c r="AA57" s="34" t="e">
        <f t="shared" si="26"/>
        <v>#REF!</v>
      </c>
      <c r="AB57" s="34" t="e">
        <f t="shared" si="26"/>
        <v>#REF!</v>
      </c>
      <c r="AC57" s="34"/>
      <c r="AD57" s="34" t="e">
        <f>AD18-(AD18*0.2)</f>
        <v>#REF!</v>
      </c>
      <c r="AE57" s="34"/>
      <c r="AF57" s="34"/>
      <c r="AG57" s="34" t="e">
        <f t="shared" ref="AG57:AL58" si="27">AG18-(AG18*0.2)</f>
        <v>#REF!</v>
      </c>
      <c r="AH57" s="34" t="e">
        <f t="shared" si="27"/>
        <v>#REF!</v>
      </c>
      <c r="AI57" s="34" t="e">
        <f t="shared" si="27"/>
        <v>#REF!</v>
      </c>
      <c r="AJ57" s="34" t="e">
        <f t="shared" si="27"/>
        <v>#REF!</v>
      </c>
      <c r="AK57" s="34" t="e">
        <f t="shared" si="27"/>
        <v>#REF!</v>
      </c>
      <c r="AL57" s="34" t="e">
        <f t="shared" si="27"/>
        <v>#REF!</v>
      </c>
      <c r="AM57" s="34"/>
      <c r="AN57" s="34"/>
      <c r="AO57" s="34"/>
      <c r="AP57" s="34"/>
      <c r="AQ57" s="34"/>
      <c r="AR57" s="34"/>
      <c r="AS57" s="34"/>
      <c r="AT57" s="34"/>
      <c r="AU57" s="34"/>
      <c r="AV57" s="34"/>
      <c r="AW57" s="34"/>
      <c r="AX57" s="34"/>
      <c r="AY57" s="34"/>
      <c r="AZ57" s="34"/>
      <c r="BA57" s="34"/>
      <c r="BB57" s="34" t="e">
        <f>BB18-(BB18*0.2)</f>
        <v>#REF!</v>
      </c>
      <c r="BC57" s="34"/>
      <c r="BD57" s="34"/>
      <c r="BE57" s="34"/>
      <c r="BF57" s="34"/>
      <c r="BG57" s="34"/>
      <c r="BH57" s="34"/>
      <c r="BI57" s="34"/>
      <c r="BJ57" s="34"/>
      <c r="BK57" s="34"/>
      <c r="BL57" s="34" t="e">
        <f t="shared" ref="BL57:BN58" si="28">BL18-(BL18*0.2)</f>
        <v>#REF!</v>
      </c>
      <c r="BM57" s="34" t="e">
        <f t="shared" si="28"/>
        <v>#REF!</v>
      </c>
      <c r="BN57" s="34" t="e">
        <f t="shared" si="28"/>
        <v>#REF!</v>
      </c>
      <c r="BO57" s="34" t="e">
        <f t="shared" ref="BO57:BQ58" si="29">BO18-(BO18*0.2)</f>
        <v>#REF!</v>
      </c>
      <c r="BP57" s="34" t="e">
        <f t="shared" si="29"/>
        <v>#REF!</v>
      </c>
      <c r="BQ57" s="34" t="e">
        <f t="shared" si="29"/>
        <v>#REF!</v>
      </c>
      <c r="BR57" s="32"/>
      <c r="BS57" s="32"/>
      <c r="BT57" s="32"/>
      <c r="BU57" s="32"/>
      <c r="BV57" s="32"/>
      <c r="BW57" s="32"/>
      <c r="BX57" s="32"/>
      <c r="BY57" s="32"/>
      <c r="BZ57" s="32"/>
      <c r="CA57" s="32"/>
      <c r="CB57" s="32"/>
      <c r="CC57" s="32"/>
    </row>
    <row r="58" spans="1:81" s="9" customFormat="1" ht="12" hidden="1" customHeight="1" x14ac:dyDescent="0.2">
      <c r="A58" s="8">
        <v>2</v>
      </c>
      <c r="B58" s="34"/>
      <c r="C58" s="34" t="e">
        <f>C19-(C19*0.2)</f>
        <v>#REF!</v>
      </c>
      <c r="D58" s="34"/>
      <c r="E58" s="34"/>
      <c r="F58" s="34" t="e">
        <f>F19-(F19*0.2)</f>
        <v>#REF!</v>
      </c>
      <c r="G58" s="34"/>
      <c r="H58" s="34" t="e">
        <f>H19-(H19*0.2)</f>
        <v>#REF!</v>
      </c>
      <c r="I58" s="34"/>
      <c r="J58" s="34" t="e">
        <f>J19-(J19*0.2)</f>
        <v>#REF!</v>
      </c>
      <c r="K58" s="34"/>
      <c r="L58" s="34"/>
      <c r="M58" s="34"/>
      <c r="N58" s="34"/>
      <c r="O58" s="34"/>
      <c r="P58" s="34" t="e">
        <f>P19-(P19*0.2)</f>
        <v>#REF!</v>
      </c>
      <c r="Q58" s="34"/>
      <c r="R58" s="34"/>
      <c r="S58" s="34" t="e">
        <f t="shared" si="25"/>
        <v>#REF!</v>
      </c>
      <c r="T58" s="34" t="e">
        <f t="shared" si="25"/>
        <v>#REF!</v>
      </c>
      <c r="U58" s="34" t="e">
        <f t="shared" si="25"/>
        <v>#REF!</v>
      </c>
      <c r="V58" s="34"/>
      <c r="W58" s="34"/>
      <c r="X58" s="34"/>
      <c r="Y58" s="34" t="e">
        <f t="shared" si="26"/>
        <v>#REF!</v>
      </c>
      <c r="Z58" s="34" t="e">
        <f t="shared" si="26"/>
        <v>#REF!</v>
      </c>
      <c r="AA58" s="34" t="e">
        <f t="shared" si="26"/>
        <v>#REF!</v>
      </c>
      <c r="AB58" s="34" t="e">
        <f t="shared" si="26"/>
        <v>#REF!</v>
      </c>
      <c r="AC58" s="34"/>
      <c r="AD58" s="34" t="e">
        <f>AD19-(AD19*0.2)</f>
        <v>#REF!</v>
      </c>
      <c r="AE58" s="34"/>
      <c r="AF58" s="34"/>
      <c r="AG58" s="34" t="e">
        <f t="shared" si="27"/>
        <v>#REF!</v>
      </c>
      <c r="AH58" s="34" t="e">
        <f t="shared" si="27"/>
        <v>#REF!</v>
      </c>
      <c r="AI58" s="34" t="e">
        <f t="shared" si="27"/>
        <v>#REF!</v>
      </c>
      <c r="AJ58" s="34" t="e">
        <f t="shared" si="27"/>
        <v>#REF!</v>
      </c>
      <c r="AK58" s="34" t="e">
        <f t="shared" si="27"/>
        <v>#REF!</v>
      </c>
      <c r="AL58" s="34" t="e">
        <f t="shared" si="27"/>
        <v>#REF!</v>
      </c>
      <c r="AM58" s="34"/>
      <c r="AN58" s="34"/>
      <c r="AO58" s="34"/>
      <c r="AP58" s="34"/>
      <c r="AQ58" s="34"/>
      <c r="AR58" s="34"/>
      <c r="AS58" s="34"/>
      <c r="AT58" s="34"/>
      <c r="AU58" s="34"/>
      <c r="AV58" s="34"/>
      <c r="AW58" s="34"/>
      <c r="AX58" s="34"/>
      <c r="AY58" s="34"/>
      <c r="AZ58" s="34"/>
      <c r="BA58" s="34"/>
      <c r="BB58" s="34" t="e">
        <f>BB19-(BB19*0.2)</f>
        <v>#REF!</v>
      </c>
      <c r="BC58" s="34"/>
      <c r="BD58" s="34"/>
      <c r="BE58" s="34"/>
      <c r="BF58" s="34"/>
      <c r="BG58" s="34"/>
      <c r="BH58" s="34"/>
      <c r="BI58" s="34"/>
      <c r="BJ58" s="34"/>
      <c r="BK58" s="34"/>
      <c r="BL58" s="34" t="e">
        <f t="shared" si="28"/>
        <v>#REF!</v>
      </c>
      <c r="BM58" s="34" t="e">
        <f t="shared" si="28"/>
        <v>#REF!</v>
      </c>
      <c r="BN58" s="34" t="e">
        <f t="shared" si="28"/>
        <v>#REF!</v>
      </c>
      <c r="BO58" s="34" t="e">
        <f t="shared" si="29"/>
        <v>#REF!</v>
      </c>
      <c r="BP58" s="34" t="e">
        <f t="shared" si="29"/>
        <v>#REF!</v>
      </c>
      <c r="BQ58" s="34" t="e">
        <f t="shared" si="29"/>
        <v>#REF!</v>
      </c>
      <c r="BR58" s="32"/>
      <c r="BS58" s="32"/>
      <c r="BT58" s="32"/>
      <c r="BU58" s="32"/>
      <c r="BV58" s="32"/>
      <c r="BW58" s="32"/>
      <c r="BX58" s="32"/>
      <c r="BY58" s="32"/>
      <c r="BZ58" s="32"/>
      <c r="CA58" s="32"/>
      <c r="CB58" s="32"/>
      <c r="CC58" s="32"/>
    </row>
    <row r="59" spans="1:81" s="36" customFormat="1" ht="12" hidden="1" customHeight="1" x14ac:dyDescent="0.2">
      <c r="A59" s="34" t="s">
        <v>6</v>
      </c>
      <c r="B59" s="34"/>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2"/>
      <c r="BS59" s="32"/>
      <c r="BT59" s="32"/>
      <c r="BU59" s="32"/>
      <c r="BV59" s="32"/>
      <c r="BW59" s="32"/>
      <c r="BX59" s="32"/>
      <c r="BY59" s="32"/>
      <c r="BZ59" s="32"/>
      <c r="CA59" s="32"/>
      <c r="CB59" s="32"/>
      <c r="CC59" s="32"/>
    </row>
    <row r="60" spans="1:81" s="9" customFormat="1" ht="12" hidden="1" customHeight="1" x14ac:dyDescent="0.2">
      <c r="A60" s="8" t="s">
        <v>14</v>
      </c>
      <c r="B60" s="34"/>
      <c r="C60" s="34" t="e">
        <f>C21-(C21*0.2)</f>
        <v>#REF!</v>
      </c>
      <c r="D60" s="34"/>
      <c r="E60" s="34"/>
      <c r="F60" s="34" t="e">
        <f>F21-(F21*0.2)</f>
        <v>#REF!</v>
      </c>
      <c r="G60" s="34"/>
      <c r="H60" s="34" t="e">
        <f>H21-(H21*0.2)</f>
        <v>#REF!</v>
      </c>
      <c r="I60" s="34"/>
      <c r="J60" s="34" t="e">
        <f>J21-(J21*0.2)</f>
        <v>#REF!</v>
      </c>
      <c r="K60" s="34"/>
      <c r="L60" s="34"/>
      <c r="M60" s="34"/>
      <c r="N60" s="34"/>
      <c r="O60" s="34"/>
      <c r="P60" s="34" t="e">
        <f>P21-(P21*0.2)</f>
        <v>#REF!</v>
      </c>
      <c r="Q60" s="34"/>
      <c r="R60" s="34"/>
      <c r="S60" s="34" t="e">
        <f>S21-(S21*0.2)</f>
        <v>#REF!</v>
      </c>
      <c r="T60" s="34" t="e">
        <f>T21-(T21*0.2)</f>
        <v>#REF!</v>
      </c>
      <c r="U60" s="34" t="e">
        <f>U21-(U21*0.2)</f>
        <v>#REF!</v>
      </c>
      <c r="V60" s="34"/>
      <c r="W60" s="34"/>
      <c r="X60" s="34"/>
      <c r="Y60" s="34" t="e">
        <f>Y21-(Y21*0.2)</f>
        <v>#REF!</v>
      </c>
      <c r="Z60" s="34" t="e">
        <f>Z21-(Z21*0.2)</f>
        <v>#REF!</v>
      </c>
      <c r="AA60" s="34" t="e">
        <f>AA21-(AA21*0.2)</f>
        <v>#REF!</v>
      </c>
      <c r="AB60" s="34" t="e">
        <f>AB21-(AB21*0.2)</f>
        <v>#REF!</v>
      </c>
      <c r="AC60" s="34"/>
      <c r="AD60" s="34" t="e">
        <f>AD21-(AD21*0.2)</f>
        <v>#REF!</v>
      </c>
      <c r="AE60" s="34"/>
      <c r="AF60" s="34"/>
      <c r="AG60" s="34" t="e">
        <f t="shared" ref="AG60:AL60" si="30">AG21-(AG21*0.2)</f>
        <v>#REF!</v>
      </c>
      <c r="AH60" s="34" t="e">
        <f t="shared" si="30"/>
        <v>#REF!</v>
      </c>
      <c r="AI60" s="34" t="e">
        <f t="shared" si="30"/>
        <v>#REF!</v>
      </c>
      <c r="AJ60" s="34" t="e">
        <f t="shared" si="30"/>
        <v>#REF!</v>
      </c>
      <c r="AK60" s="34" t="e">
        <f t="shared" si="30"/>
        <v>#REF!</v>
      </c>
      <c r="AL60" s="34" t="e">
        <f t="shared" si="30"/>
        <v>#REF!</v>
      </c>
      <c r="AM60" s="34"/>
      <c r="AN60" s="34"/>
      <c r="AO60" s="34"/>
      <c r="AP60" s="34"/>
      <c r="AQ60" s="34"/>
      <c r="AR60" s="34"/>
      <c r="AS60" s="34"/>
      <c r="AT60" s="34"/>
      <c r="AU60" s="34"/>
      <c r="AV60" s="34"/>
      <c r="AW60" s="34"/>
      <c r="AX60" s="34"/>
      <c r="AY60" s="34"/>
      <c r="AZ60" s="34"/>
      <c r="BA60" s="34"/>
      <c r="BB60" s="34" t="e">
        <f>BB21-(BB21*0.2)</f>
        <v>#REF!</v>
      </c>
      <c r="BC60" s="34"/>
      <c r="BD60" s="34"/>
      <c r="BE60" s="34"/>
      <c r="BF60" s="34"/>
      <c r="BG60" s="34"/>
      <c r="BH60" s="34"/>
      <c r="BI60" s="34"/>
      <c r="BJ60" s="34"/>
      <c r="BK60" s="34"/>
      <c r="BL60" s="34" t="e">
        <f t="shared" ref="BL60:BQ60" si="31">BL21-(BL21*0.2)</f>
        <v>#REF!</v>
      </c>
      <c r="BM60" s="34" t="e">
        <f t="shared" si="31"/>
        <v>#REF!</v>
      </c>
      <c r="BN60" s="34" t="e">
        <f t="shared" si="31"/>
        <v>#REF!</v>
      </c>
      <c r="BO60" s="34" t="e">
        <f t="shared" si="31"/>
        <v>#REF!</v>
      </c>
      <c r="BP60" s="34" t="e">
        <f t="shared" si="31"/>
        <v>#REF!</v>
      </c>
      <c r="BQ60" s="34" t="e">
        <f t="shared" si="31"/>
        <v>#REF!</v>
      </c>
      <c r="BR60" s="32"/>
      <c r="BS60" s="32"/>
      <c r="BT60" s="32"/>
      <c r="BU60" s="32"/>
      <c r="BV60" s="32"/>
      <c r="BW60" s="32"/>
      <c r="BX60" s="32"/>
      <c r="BY60" s="32"/>
      <c r="BZ60" s="32"/>
      <c r="CA60" s="32"/>
      <c r="CB60" s="32"/>
      <c r="CC60" s="32"/>
    </row>
    <row r="61" spans="1:81" s="36" customFormat="1" ht="12" hidden="1" customHeight="1" x14ac:dyDescent="0.2">
      <c r="A61" s="34" t="s">
        <v>7</v>
      </c>
      <c r="B61" s="34"/>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2"/>
      <c r="BS61" s="32"/>
      <c r="BT61" s="32"/>
      <c r="BU61" s="32"/>
      <c r="BV61" s="32"/>
      <c r="BW61" s="32"/>
      <c r="BX61" s="32"/>
      <c r="BY61" s="32"/>
      <c r="BZ61" s="32"/>
      <c r="CA61" s="32"/>
      <c r="CB61" s="32"/>
      <c r="CC61" s="32"/>
    </row>
    <row r="62" spans="1:81" s="9" customFormat="1" ht="12" hidden="1" customHeight="1" x14ac:dyDescent="0.2">
      <c r="A62" s="8" t="s">
        <v>14</v>
      </c>
      <c r="B62" s="34"/>
      <c r="C62" s="34" t="e">
        <f>C23-(C23*0.2)</f>
        <v>#REF!</v>
      </c>
      <c r="D62" s="34"/>
      <c r="E62" s="34"/>
      <c r="F62" s="34" t="e">
        <f>F23-(F23*0.2)</f>
        <v>#REF!</v>
      </c>
      <c r="G62" s="34"/>
      <c r="H62" s="34" t="e">
        <f>H23-(H23*0.2)</f>
        <v>#REF!</v>
      </c>
      <c r="I62" s="34"/>
      <c r="J62" s="34" t="e">
        <f>J23-(J23*0.2)</f>
        <v>#REF!</v>
      </c>
      <c r="K62" s="34"/>
      <c r="L62" s="34"/>
      <c r="M62" s="34"/>
      <c r="N62" s="34"/>
      <c r="O62" s="34"/>
      <c r="P62" s="34" t="e">
        <f>P23-(P23*0.2)</f>
        <v>#REF!</v>
      </c>
      <c r="Q62" s="34"/>
      <c r="R62" s="34"/>
      <c r="S62" s="34" t="e">
        <f>S23-(S23*0.2)</f>
        <v>#REF!</v>
      </c>
      <c r="T62" s="34" t="e">
        <f>T23-(T23*0.2)</f>
        <v>#REF!</v>
      </c>
      <c r="U62" s="34" t="e">
        <f>U23-(U23*0.2)</f>
        <v>#REF!</v>
      </c>
      <c r="V62" s="34"/>
      <c r="W62" s="34"/>
      <c r="X62" s="34"/>
      <c r="Y62" s="34" t="e">
        <f>Y23-(Y23*0.2)</f>
        <v>#REF!</v>
      </c>
      <c r="Z62" s="34" t="e">
        <f>Z23-(Z23*0.2)</f>
        <v>#REF!</v>
      </c>
      <c r="AA62" s="34" t="e">
        <f>AA23-(AA23*0.2)</f>
        <v>#REF!</v>
      </c>
      <c r="AB62" s="34" t="e">
        <f>AB23-(AB23*0.2)</f>
        <v>#REF!</v>
      </c>
      <c r="AC62" s="34"/>
      <c r="AD62" s="34" t="e">
        <f>AD23-(AD23*0.2)</f>
        <v>#REF!</v>
      </c>
      <c r="AE62" s="34"/>
      <c r="AF62" s="34"/>
      <c r="AG62" s="34" t="e">
        <f t="shared" ref="AG62:AL62" si="32">AG23-(AG23*0.2)</f>
        <v>#REF!</v>
      </c>
      <c r="AH62" s="34" t="e">
        <f t="shared" si="32"/>
        <v>#REF!</v>
      </c>
      <c r="AI62" s="34" t="e">
        <f t="shared" si="32"/>
        <v>#REF!</v>
      </c>
      <c r="AJ62" s="34" t="e">
        <f t="shared" si="32"/>
        <v>#REF!</v>
      </c>
      <c r="AK62" s="34" t="e">
        <f t="shared" si="32"/>
        <v>#REF!</v>
      </c>
      <c r="AL62" s="34" t="e">
        <f t="shared" si="32"/>
        <v>#REF!</v>
      </c>
      <c r="AM62" s="34"/>
      <c r="AN62" s="34"/>
      <c r="AO62" s="34"/>
      <c r="AP62" s="34"/>
      <c r="AQ62" s="34"/>
      <c r="AR62" s="34"/>
      <c r="AS62" s="34"/>
      <c r="AT62" s="34"/>
      <c r="AU62" s="34"/>
      <c r="AV62" s="34"/>
      <c r="AW62" s="34"/>
      <c r="AX62" s="34"/>
      <c r="AY62" s="34"/>
      <c r="AZ62" s="34"/>
      <c r="BA62" s="34"/>
      <c r="BB62" s="34" t="e">
        <f>BB23-(BB23*0.2)</f>
        <v>#REF!</v>
      </c>
      <c r="BC62" s="34"/>
      <c r="BD62" s="34"/>
      <c r="BE62" s="34"/>
      <c r="BF62" s="34"/>
      <c r="BG62" s="34"/>
      <c r="BH62" s="34"/>
      <c r="BI62" s="34"/>
      <c r="BJ62" s="34"/>
      <c r="BK62" s="34"/>
      <c r="BL62" s="34" t="e">
        <f t="shared" ref="BL62:BQ62" si="33">BL23-(BL23*0.2)</f>
        <v>#REF!</v>
      </c>
      <c r="BM62" s="34" t="e">
        <f t="shared" si="33"/>
        <v>#REF!</v>
      </c>
      <c r="BN62" s="34" t="e">
        <f t="shared" si="33"/>
        <v>#REF!</v>
      </c>
      <c r="BO62" s="34" t="e">
        <f t="shared" si="33"/>
        <v>#REF!</v>
      </c>
      <c r="BP62" s="34" t="e">
        <f t="shared" si="33"/>
        <v>#REF!</v>
      </c>
      <c r="BQ62" s="34" t="e">
        <f t="shared" si="33"/>
        <v>#REF!</v>
      </c>
      <c r="BR62" s="32"/>
      <c r="BS62" s="32"/>
      <c r="BT62" s="32"/>
      <c r="BU62" s="32"/>
      <c r="BV62" s="32"/>
      <c r="BW62" s="32"/>
      <c r="BX62" s="32"/>
      <c r="BY62" s="32"/>
      <c r="BZ62" s="32"/>
      <c r="CA62" s="32"/>
      <c r="CB62" s="32"/>
      <c r="CC62" s="32"/>
    </row>
    <row r="63" spans="1:81" s="36" customFormat="1" ht="12" hidden="1" customHeight="1" x14ac:dyDescent="0.2">
      <c r="A63" s="34" t="s">
        <v>8</v>
      </c>
      <c r="B63" s="34"/>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2"/>
      <c r="BS63" s="32"/>
      <c r="BT63" s="32"/>
      <c r="BU63" s="32"/>
      <c r="BV63" s="32"/>
      <c r="BW63" s="32"/>
      <c r="BX63" s="32"/>
      <c r="BY63" s="32"/>
      <c r="BZ63" s="32"/>
      <c r="CA63" s="32"/>
      <c r="CB63" s="32"/>
      <c r="CC63" s="32"/>
    </row>
    <row r="64" spans="1:81" s="9" customFormat="1" ht="12" hidden="1" customHeight="1" x14ac:dyDescent="0.2">
      <c r="A64" s="8" t="s">
        <v>13</v>
      </c>
      <c r="B64" s="34"/>
      <c r="C64" s="34" t="e">
        <f>C25-(C25*0.2)</f>
        <v>#REF!</v>
      </c>
      <c r="D64" s="34"/>
      <c r="E64" s="34"/>
      <c r="F64" s="34" t="e">
        <f>F25-(F25*0.2)</f>
        <v>#REF!</v>
      </c>
      <c r="G64" s="34"/>
      <c r="H64" s="34" t="e">
        <f>H25-(H25*0.2)</f>
        <v>#REF!</v>
      </c>
      <c r="I64" s="34"/>
      <c r="J64" s="34" t="e">
        <f>J25-(J25*0.2)</f>
        <v>#REF!</v>
      </c>
      <c r="K64" s="34"/>
      <c r="L64" s="34"/>
      <c r="M64" s="34"/>
      <c r="N64" s="34"/>
      <c r="O64" s="34"/>
      <c r="P64" s="34" t="e">
        <f>P25-(P25*0.2)</f>
        <v>#REF!</v>
      </c>
      <c r="Q64" s="34"/>
      <c r="R64" s="34"/>
      <c r="S64" s="34" t="e">
        <f>S25-(S25*0.2)</f>
        <v>#REF!</v>
      </c>
      <c r="T64" s="34" t="e">
        <f>T25-(T25*0.2)</f>
        <v>#REF!</v>
      </c>
      <c r="U64" s="34" t="e">
        <f>U25-(U25*0.2)</f>
        <v>#REF!</v>
      </c>
      <c r="V64" s="34"/>
      <c r="W64" s="34"/>
      <c r="X64" s="34"/>
      <c r="Y64" s="34" t="e">
        <f>Y25-(Y25*0.2)</f>
        <v>#REF!</v>
      </c>
      <c r="Z64" s="34" t="e">
        <f>Z25-(Z25*0.2)</f>
        <v>#REF!</v>
      </c>
      <c r="AA64" s="34" t="e">
        <f>AA25-(AA25*0.2)</f>
        <v>#REF!</v>
      </c>
      <c r="AB64" s="34" t="e">
        <f>AB25-(AB25*0.2)</f>
        <v>#REF!</v>
      </c>
      <c r="AC64" s="34"/>
      <c r="AD64" s="34" t="e">
        <f>AD25-(AD25*0.2)</f>
        <v>#REF!</v>
      </c>
      <c r="AE64" s="34"/>
      <c r="AF64" s="34"/>
      <c r="AG64" s="34" t="e">
        <f t="shared" ref="AG64:AL64" si="34">AG25-(AG25*0.2)</f>
        <v>#REF!</v>
      </c>
      <c r="AH64" s="34" t="e">
        <f t="shared" si="34"/>
        <v>#REF!</v>
      </c>
      <c r="AI64" s="34" t="e">
        <f t="shared" si="34"/>
        <v>#REF!</v>
      </c>
      <c r="AJ64" s="34" t="e">
        <f t="shared" si="34"/>
        <v>#REF!</v>
      </c>
      <c r="AK64" s="34" t="e">
        <f t="shared" si="34"/>
        <v>#REF!</v>
      </c>
      <c r="AL64" s="34" t="e">
        <f t="shared" si="34"/>
        <v>#REF!</v>
      </c>
      <c r="AM64" s="34"/>
      <c r="AN64" s="34"/>
      <c r="AO64" s="34"/>
      <c r="AP64" s="34"/>
      <c r="AQ64" s="34"/>
      <c r="AR64" s="34"/>
      <c r="AS64" s="34"/>
      <c r="AT64" s="34"/>
      <c r="AU64" s="34"/>
      <c r="AV64" s="34"/>
      <c r="AW64" s="34"/>
      <c r="AX64" s="34"/>
      <c r="AY64" s="34"/>
      <c r="AZ64" s="34"/>
      <c r="BA64" s="34"/>
      <c r="BB64" s="34" t="e">
        <f>BB25-(BB25*0.2)</f>
        <v>#REF!</v>
      </c>
      <c r="BC64" s="34"/>
      <c r="BD64" s="34"/>
      <c r="BE64" s="34"/>
      <c r="BF64" s="34"/>
      <c r="BG64" s="34"/>
      <c r="BH64" s="34"/>
      <c r="BI64" s="34"/>
      <c r="BJ64" s="34"/>
      <c r="BK64" s="34"/>
      <c r="BL64" s="34" t="e">
        <f t="shared" ref="BL64:BQ64" si="35">BL25-(BL25*0.2)</f>
        <v>#REF!</v>
      </c>
      <c r="BM64" s="34" t="e">
        <f t="shared" si="35"/>
        <v>#REF!</v>
      </c>
      <c r="BN64" s="34" t="e">
        <f t="shared" si="35"/>
        <v>#REF!</v>
      </c>
      <c r="BO64" s="34" t="e">
        <f t="shared" si="35"/>
        <v>#REF!</v>
      </c>
      <c r="BP64" s="34" t="e">
        <f t="shared" si="35"/>
        <v>#REF!</v>
      </c>
      <c r="BQ64" s="34" t="e">
        <f t="shared" si="35"/>
        <v>#REF!</v>
      </c>
      <c r="BR64" s="32"/>
      <c r="BS64" s="32"/>
      <c r="BT64" s="32"/>
      <c r="BU64" s="32"/>
      <c r="BV64" s="32"/>
      <c r="BW64" s="32"/>
      <c r="BX64" s="32"/>
      <c r="BY64" s="32"/>
      <c r="BZ64" s="32"/>
      <c r="CA64" s="32"/>
      <c r="CB64" s="32"/>
      <c r="CC64" s="32"/>
    </row>
    <row r="65" spans="1:81" s="36" customFormat="1" ht="12" hidden="1" customHeight="1" x14ac:dyDescent="0.2">
      <c r="A65" s="34" t="s">
        <v>9</v>
      </c>
      <c r="B65" s="34"/>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c r="BO65" s="34"/>
      <c r="BP65" s="34"/>
      <c r="BQ65" s="34"/>
      <c r="BR65" s="32"/>
      <c r="BS65" s="32"/>
      <c r="BT65" s="32"/>
      <c r="BU65" s="32"/>
      <c r="BV65" s="32"/>
      <c r="BW65" s="32"/>
      <c r="BX65" s="32"/>
      <c r="BY65" s="32"/>
      <c r="BZ65" s="32"/>
      <c r="CA65" s="32"/>
      <c r="CB65" s="32"/>
      <c r="CC65" s="32"/>
    </row>
    <row r="66" spans="1:81" s="9" customFormat="1" ht="12" hidden="1" customHeight="1" x14ac:dyDescent="0.2">
      <c r="A66" s="8" t="s">
        <v>15</v>
      </c>
      <c r="B66" s="34"/>
      <c r="C66" s="34" t="e">
        <f>C27-(C27*0.2)</f>
        <v>#REF!</v>
      </c>
      <c r="D66" s="34"/>
      <c r="E66" s="34"/>
      <c r="F66" s="34" t="e">
        <f>F27-(F27*0.2)</f>
        <v>#REF!</v>
      </c>
      <c r="G66" s="34"/>
      <c r="H66" s="34" t="e">
        <f>H27-(H27*0.2)</f>
        <v>#REF!</v>
      </c>
      <c r="I66" s="34"/>
      <c r="J66" s="34" t="e">
        <f>J27-(J27*0.2)</f>
        <v>#REF!</v>
      </c>
      <c r="K66" s="34"/>
      <c r="L66" s="34"/>
      <c r="M66" s="34"/>
      <c r="N66" s="34"/>
      <c r="O66" s="34"/>
      <c r="P66" s="34" t="e">
        <f>P27-(P27*0.2)</f>
        <v>#REF!</v>
      </c>
      <c r="Q66" s="34"/>
      <c r="R66" s="34"/>
      <c r="S66" s="34" t="e">
        <f>S27-(S27*0.2)</f>
        <v>#REF!</v>
      </c>
      <c r="T66" s="34" t="e">
        <f>T27-(T27*0.2)</f>
        <v>#REF!</v>
      </c>
      <c r="U66" s="34" t="e">
        <f>U27-(U27*0.2)</f>
        <v>#REF!</v>
      </c>
      <c r="V66" s="34"/>
      <c r="W66" s="34"/>
      <c r="X66" s="34"/>
      <c r="Y66" s="34" t="e">
        <f>Y27-(Y27*0.2)</f>
        <v>#REF!</v>
      </c>
      <c r="Z66" s="34" t="e">
        <f>Z27-(Z27*0.2)</f>
        <v>#REF!</v>
      </c>
      <c r="AA66" s="34" t="e">
        <f>AA27-(AA27*0.2)</f>
        <v>#REF!</v>
      </c>
      <c r="AB66" s="34" t="e">
        <f>AB27-(AB27*0.2)</f>
        <v>#REF!</v>
      </c>
      <c r="AC66" s="34"/>
      <c r="AD66" s="34" t="e">
        <f>AD27-(AD27*0.2)</f>
        <v>#REF!</v>
      </c>
      <c r="AE66" s="34"/>
      <c r="AF66" s="34"/>
      <c r="AG66" s="34" t="e">
        <f t="shared" ref="AG66:AL66" si="36">AG27-(AG27*0.2)</f>
        <v>#REF!</v>
      </c>
      <c r="AH66" s="34" t="e">
        <f t="shared" si="36"/>
        <v>#REF!</v>
      </c>
      <c r="AI66" s="34" t="e">
        <f t="shared" si="36"/>
        <v>#REF!</v>
      </c>
      <c r="AJ66" s="34" t="e">
        <f t="shared" si="36"/>
        <v>#REF!</v>
      </c>
      <c r="AK66" s="34" t="e">
        <f t="shared" si="36"/>
        <v>#REF!</v>
      </c>
      <c r="AL66" s="34" t="e">
        <f t="shared" si="36"/>
        <v>#REF!</v>
      </c>
      <c r="AM66" s="34"/>
      <c r="AN66" s="34"/>
      <c r="AO66" s="34"/>
      <c r="AP66" s="34"/>
      <c r="AQ66" s="34"/>
      <c r="AR66" s="34"/>
      <c r="AS66" s="34"/>
      <c r="AT66" s="34"/>
      <c r="AU66" s="34"/>
      <c r="AV66" s="34"/>
      <c r="AW66" s="34"/>
      <c r="AX66" s="34"/>
      <c r="AY66" s="34"/>
      <c r="AZ66" s="34"/>
      <c r="BA66" s="34"/>
      <c r="BB66" s="34" t="e">
        <f>BB27-(BB27*0.2)</f>
        <v>#REF!</v>
      </c>
      <c r="BC66" s="34"/>
      <c r="BD66" s="34"/>
      <c r="BE66" s="34"/>
      <c r="BF66" s="34"/>
      <c r="BG66" s="34"/>
      <c r="BH66" s="34"/>
      <c r="BI66" s="34"/>
      <c r="BJ66" s="34"/>
      <c r="BK66" s="34"/>
      <c r="BL66" s="34" t="e">
        <f t="shared" ref="BL66:BQ66" si="37">BL27-(BL27*0.2)</f>
        <v>#REF!</v>
      </c>
      <c r="BM66" s="34" t="e">
        <f t="shared" si="37"/>
        <v>#REF!</v>
      </c>
      <c r="BN66" s="34" t="e">
        <f t="shared" si="37"/>
        <v>#REF!</v>
      </c>
      <c r="BO66" s="34" t="e">
        <f t="shared" si="37"/>
        <v>#REF!</v>
      </c>
      <c r="BP66" s="34" t="e">
        <f t="shared" si="37"/>
        <v>#REF!</v>
      </c>
      <c r="BQ66" s="34" t="e">
        <f t="shared" si="37"/>
        <v>#REF!</v>
      </c>
      <c r="BR66" s="32"/>
      <c r="BS66" s="32"/>
      <c r="BT66" s="32"/>
      <c r="BU66" s="32"/>
      <c r="BV66" s="32"/>
      <c r="BW66" s="32"/>
      <c r="BX66" s="32"/>
      <c r="BY66" s="32"/>
      <c r="BZ66" s="32"/>
      <c r="CA66" s="32"/>
      <c r="CB66" s="32"/>
      <c r="CC66" s="32"/>
    </row>
    <row r="67" spans="1:81" s="36" customFormat="1" ht="12" hidden="1" customHeight="1" x14ac:dyDescent="0.2">
      <c r="A67" s="34" t="s">
        <v>11</v>
      </c>
      <c r="B67" s="34"/>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2"/>
      <c r="BS67" s="32"/>
      <c r="BT67" s="32"/>
      <c r="BU67" s="32"/>
      <c r="BV67" s="32"/>
      <c r="BW67" s="32"/>
      <c r="BX67" s="32"/>
      <c r="BY67" s="32"/>
      <c r="BZ67" s="32"/>
      <c r="CA67" s="32"/>
      <c r="CB67" s="32"/>
      <c r="CC67" s="32"/>
    </row>
    <row r="68" spans="1:81" s="9" customFormat="1" ht="12" hidden="1" customHeight="1" x14ac:dyDescent="0.2">
      <c r="A68" s="8" t="s">
        <v>37</v>
      </c>
      <c r="B68" s="34"/>
      <c r="C68" s="34">
        <f>C29-(C29*0.2)</f>
        <v>76000</v>
      </c>
      <c r="D68" s="34"/>
      <c r="E68" s="34"/>
      <c r="F68" s="34">
        <f>F29-(F29*0.2)</f>
        <v>76000</v>
      </c>
      <c r="G68" s="34"/>
      <c r="H68" s="34">
        <f>H29-(H29*0.2)</f>
        <v>76000</v>
      </c>
      <c r="I68" s="34"/>
      <c r="J68" s="34">
        <f>J29-(J29*0.2)</f>
        <v>76000</v>
      </c>
      <c r="K68" s="34"/>
      <c r="L68" s="34"/>
      <c r="M68" s="34"/>
      <c r="N68" s="34"/>
      <c r="O68" s="34"/>
      <c r="P68" s="34">
        <f>P29-(P29*0.2)</f>
        <v>76000</v>
      </c>
      <c r="Q68" s="34"/>
      <c r="R68" s="34"/>
      <c r="S68" s="34">
        <f t="shared" ref="S68:U69" si="38">S29-(S29*0.2)</f>
        <v>76000</v>
      </c>
      <c r="T68" s="34">
        <f t="shared" si="38"/>
        <v>76000</v>
      </c>
      <c r="U68" s="34">
        <f t="shared" si="38"/>
        <v>76000</v>
      </c>
      <c r="V68" s="34"/>
      <c r="W68" s="34"/>
      <c r="X68" s="34"/>
      <c r="Y68" s="34">
        <f t="shared" ref="Y68:AB69" si="39">Y29-(Y29*0.2)</f>
        <v>76000</v>
      </c>
      <c r="Z68" s="34">
        <f t="shared" si="39"/>
        <v>76000</v>
      </c>
      <c r="AA68" s="34">
        <f t="shared" si="39"/>
        <v>76000</v>
      </c>
      <c r="AB68" s="34">
        <f t="shared" si="39"/>
        <v>76000</v>
      </c>
      <c r="AC68" s="34"/>
      <c r="AD68" s="34">
        <f>AD29-(AD29*0.2)</f>
        <v>76000</v>
      </c>
      <c r="AE68" s="34"/>
      <c r="AF68" s="34"/>
      <c r="AG68" s="34">
        <f t="shared" ref="AG68:AL69" si="40">AG29-(AG29*0.2)</f>
        <v>76000</v>
      </c>
      <c r="AH68" s="34">
        <f t="shared" si="40"/>
        <v>76000</v>
      </c>
      <c r="AI68" s="34">
        <f t="shared" si="40"/>
        <v>76000</v>
      </c>
      <c r="AJ68" s="34">
        <f t="shared" si="40"/>
        <v>76000</v>
      </c>
      <c r="AK68" s="34">
        <f t="shared" si="40"/>
        <v>76000</v>
      </c>
      <c r="AL68" s="34">
        <f t="shared" si="40"/>
        <v>76000</v>
      </c>
      <c r="AM68" s="34"/>
      <c r="AN68" s="34"/>
      <c r="AO68" s="34"/>
      <c r="AP68" s="34"/>
      <c r="AQ68" s="34"/>
      <c r="AR68" s="34"/>
      <c r="AS68" s="34"/>
      <c r="AT68" s="34"/>
      <c r="AU68" s="34"/>
      <c r="AV68" s="34"/>
      <c r="AW68" s="34"/>
      <c r="AX68" s="34"/>
      <c r="AY68" s="34"/>
      <c r="AZ68" s="34"/>
      <c r="BA68" s="34"/>
      <c r="BB68" s="34">
        <f>BB29-(BB29*0.2)</f>
        <v>76000</v>
      </c>
      <c r="BC68" s="34"/>
      <c r="BD68" s="34"/>
      <c r="BE68" s="34"/>
      <c r="BF68" s="34"/>
      <c r="BG68" s="34"/>
      <c r="BH68" s="34"/>
      <c r="BI68" s="34"/>
      <c r="BJ68" s="34"/>
      <c r="BK68" s="34"/>
      <c r="BL68" s="34">
        <f t="shared" ref="BL68:BN69" si="41">BL29-(BL29*0.2)</f>
        <v>76000</v>
      </c>
      <c r="BM68" s="34">
        <f t="shared" si="41"/>
        <v>76000</v>
      </c>
      <c r="BN68" s="34">
        <f t="shared" si="41"/>
        <v>76000</v>
      </c>
      <c r="BO68" s="34">
        <f t="shared" ref="BO68:BQ69" si="42">BO29-(BO29*0.2)</f>
        <v>76000</v>
      </c>
      <c r="BP68" s="34">
        <f t="shared" si="42"/>
        <v>76000</v>
      </c>
      <c r="BQ68" s="34">
        <f t="shared" si="42"/>
        <v>76000</v>
      </c>
      <c r="BR68" s="32"/>
      <c r="BS68" s="32"/>
      <c r="BT68" s="32"/>
      <c r="BU68" s="32"/>
      <c r="BV68" s="32"/>
      <c r="BW68" s="32"/>
      <c r="BX68" s="32"/>
      <c r="BY68" s="32"/>
      <c r="BZ68" s="32"/>
      <c r="CA68" s="32"/>
      <c r="CB68" s="32"/>
      <c r="CC68" s="32"/>
    </row>
    <row r="69" spans="1:81" s="9" customFormat="1" ht="12" hidden="1" customHeight="1" x14ac:dyDescent="0.2">
      <c r="A69" s="8">
        <v>2</v>
      </c>
      <c r="B69" s="34"/>
      <c r="C69" s="34">
        <f>C30-(C30*0.2)</f>
        <v>76000</v>
      </c>
      <c r="D69" s="34"/>
      <c r="E69" s="34"/>
      <c r="F69" s="34">
        <f>F30-(F30*0.2)</f>
        <v>76000</v>
      </c>
      <c r="G69" s="34"/>
      <c r="H69" s="34">
        <f>H30-(H30*0.2)</f>
        <v>76000</v>
      </c>
      <c r="I69" s="34"/>
      <c r="J69" s="34">
        <f>J30-(J30*0.2)</f>
        <v>76000</v>
      </c>
      <c r="K69" s="34"/>
      <c r="L69" s="34"/>
      <c r="M69" s="34"/>
      <c r="N69" s="34"/>
      <c r="O69" s="34"/>
      <c r="P69" s="34">
        <f>P30-(P30*0.2)</f>
        <v>76000</v>
      </c>
      <c r="Q69" s="34"/>
      <c r="R69" s="34"/>
      <c r="S69" s="34">
        <f t="shared" si="38"/>
        <v>76000</v>
      </c>
      <c r="T69" s="34">
        <f t="shared" si="38"/>
        <v>76000</v>
      </c>
      <c r="U69" s="34">
        <f t="shared" si="38"/>
        <v>76000</v>
      </c>
      <c r="V69" s="34"/>
      <c r="W69" s="34"/>
      <c r="X69" s="34"/>
      <c r="Y69" s="34">
        <f t="shared" si="39"/>
        <v>76000</v>
      </c>
      <c r="Z69" s="34">
        <f t="shared" si="39"/>
        <v>76000</v>
      </c>
      <c r="AA69" s="34">
        <f t="shared" si="39"/>
        <v>76000</v>
      </c>
      <c r="AB69" s="34">
        <f t="shared" si="39"/>
        <v>76000</v>
      </c>
      <c r="AC69" s="34"/>
      <c r="AD69" s="34">
        <f>AD30-(AD30*0.2)</f>
        <v>76000</v>
      </c>
      <c r="AE69" s="34"/>
      <c r="AF69" s="34"/>
      <c r="AG69" s="34">
        <f t="shared" si="40"/>
        <v>76000</v>
      </c>
      <c r="AH69" s="34">
        <f t="shared" si="40"/>
        <v>76000</v>
      </c>
      <c r="AI69" s="34">
        <f t="shared" si="40"/>
        <v>76000</v>
      </c>
      <c r="AJ69" s="34">
        <f t="shared" si="40"/>
        <v>76000</v>
      </c>
      <c r="AK69" s="34">
        <f t="shared" si="40"/>
        <v>76000</v>
      </c>
      <c r="AL69" s="34">
        <f t="shared" si="40"/>
        <v>76000</v>
      </c>
      <c r="AM69" s="34"/>
      <c r="AN69" s="34"/>
      <c r="AO69" s="34"/>
      <c r="AP69" s="34"/>
      <c r="AQ69" s="34"/>
      <c r="AR69" s="34"/>
      <c r="AS69" s="34"/>
      <c r="AT69" s="34"/>
      <c r="AU69" s="34"/>
      <c r="AV69" s="34"/>
      <c r="AW69" s="34"/>
      <c r="AX69" s="34"/>
      <c r="AY69" s="34"/>
      <c r="AZ69" s="34"/>
      <c r="BA69" s="34"/>
      <c r="BB69" s="34">
        <f>BB30-(BB30*0.2)</f>
        <v>76000</v>
      </c>
      <c r="BC69" s="34"/>
      <c r="BD69" s="34"/>
      <c r="BE69" s="34"/>
      <c r="BF69" s="34"/>
      <c r="BG69" s="34"/>
      <c r="BH69" s="34"/>
      <c r="BI69" s="34"/>
      <c r="BJ69" s="34"/>
      <c r="BK69" s="34"/>
      <c r="BL69" s="34">
        <f t="shared" si="41"/>
        <v>76000</v>
      </c>
      <c r="BM69" s="34">
        <f t="shared" si="41"/>
        <v>76000</v>
      </c>
      <c r="BN69" s="34">
        <f t="shared" si="41"/>
        <v>76000</v>
      </c>
      <c r="BO69" s="34">
        <f t="shared" si="42"/>
        <v>76000</v>
      </c>
      <c r="BP69" s="34">
        <f t="shared" si="42"/>
        <v>76000</v>
      </c>
      <c r="BQ69" s="34">
        <f t="shared" si="42"/>
        <v>76000</v>
      </c>
      <c r="BR69" s="32"/>
      <c r="BS69" s="32"/>
      <c r="BT69" s="32"/>
      <c r="BU69" s="32"/>
      <c r="BV69" s="32"/>
      <c r="BW69" s="32"/>
      <c r="BX69" s="32"/>
      <c r="BY69" s="32"/>
      <c r="BZ69" s="32"/>
      <c r="CA69" s="32"/>
      <c r="CB69" s="32"/>
      <c r="CC69" s="32"/>
    </row>
    <row r="70" spans="1:81" s="36" customFormat="1" ht="12" hidden="1" customHeight="1" x14ac:dyDescent="0.2">
      <c r="A70" s="34" t="s">
        <v>10</v>
      </c>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34"/>
      <c r="BN70" s="34"/>
      <c r="BO70" s="34"/>
      <c r="BP70" s="34"/>
      <c r="BQ70" s="34"/>
      <c r="BR70" s="32"/>
      <c r="BS70" s="32"/>
      <c r="BT70" s="32"/>
      <c r="BU70" s="32"/>
      <c r="BV70" s="32"/>
      <c r="BW70" s="32"/>
      <c r="BX70" s="32"/>
      <c r="BY70" s="32"/>
      <c r="BZ70" s="32"/>
      <c r="CA70" s="32"/>
      <c r="CB70" s="32"/>
      <c r="CC70" s="32"/>
    </row>
    <row r="71" spans="1:81" s="9" customFormat="1" ht="12" hidden="1" customHeight="1" x14ac:dyDescent="0.2">
      <c r="A71" s="8" t="s">
        <v>13</v>
      </c>
      <c r="B71" s="34"/>
      <c r="C71" s="34">
        <f>C32-(C32*0.2)</f>
        <v>60000</v>
      </c>
      <c r="D71" s="34"/>
      <c r="E71" s="34"/>
      <c r="F71" s="34">
        <f>F32-(F32*0.2)</f>
        <v>60000</v>
      </c>
      <c r="G71" s="34"/>
      <c r="H71" s="34">
        <f>H32-(H32*0.2)</f>
        <v>60000</v>
      </c>
      <c r="I71" s="34"/>
      <c r="J71" s="34">
        <f>J32-(J32*0.2)</f>
        <v>60000</v>
      </c>
      <c r="K71" s="34"/>
      <c r="L71" s="34"/>
      <c r="M71" s="34"/>
      <c r="N71" s="34"/>
      <c r="O71" s="34"/>
      <c r="P71" s="34">
        <f>P32-(P32*0.2)</f>
        <v>60000</v>
      </c>
      <c r="Q71" s="34"/>
      <c r="R71" s="34"/>
      <c r="S71" s="34">
        <f>S32-(S32*0.2)</f>
        <v>60000</v>
      </c>
      <c r="T71" s="34">
        <f>T32-(T32*0.2)</f>
        <v>60000</v>
      </c>
      <c r="U71" s="34">
        <f>U32-(U32*0.2)</f>
        <v>60000</v>
      </c>
      <c r="V71" s="34"/>
      <c r="W71" s="34"/>
      <c r="X71" s="34"/>
      <c r="Y71" s="34">
        <f>Y32-(Y32*0.2)</f>
        <v>60000</v>
      </c>
      <c r="Z71" s="34">
        <f>Z32-(Z32*0.2)</f>
        <v>60000</v>
      </c>
      <c r="AA71" s="34">
        <f>AA32-(AA32*0.2)</f>
        <v>60000</v>
      </c>
      <c r="AB71" s="34">
        <f>AB32-(AB32*0.2)</f>
        <v>60000</v>
      </c>
      <c r="AC71" s="34"/>
      <c r="AD71" s="34">
        <f>AD32-(AD32*0.2)</f>
        <v>60000</v>
      </c>
      <c r="AE71" s="34"/>
      <c r="AF71" s="34"/>
      <c r="AG71" s="34">
        <f t="shared" ref="AG71:AL71" si="43">AG32-(AG32*0.2)</f>
        <v>60000</v>
      </c>
      <c r="AH71" s="34">
        <f t="shared" si="43"/>
        <v>60000</v>
      </c>
      <c r="AI71" s="34">
        <f t="shared" si="43"/>
        <v>60000</v>
      </c>
      <c r="AJ71" s="34">
        <f t="shared" si="43"/>
        <v>60000</v>
      </c>
      <c r="AK71" s="34">
        <f t="shared" si="43"/>
        <v>60000</v>
      </c>
      <c r="AL71" s="34">
        <f t="shared" si="43"/>
        <v>60000</v>
      </c>
      <c r="AM71" s="34"/>
      <c r="AN71" s="34"/>
      <c r="AO71" s="34"/>
      <c r="AP71" s="34"/>
      <c r="AQ71" s="34"/>
      <c r="AR71" s="34"/>
      <c r="AS71" s="34"/>
      <c r="AT71" s="34"/>
      <c r="AU71" s="34"/>
      <c r="AV71" s="34"/>
      <c r="AW71" s="34"/>
      <c r="AX71" s="34"/>
      <c r="AY71" s="34"/>
      <c r="AZ71" s="34"/>
      <c r="BA71" s="34"/>
      <c r="BB71" s="34">
        <f>BB32-(BB32*0.2)</f>
        <v>60000</v>
      </c>
      <c r="BC71" s="34"/>
      <c r="BD71" s="34"/>
      <c r="BE71" s="34"/>
      <c r="BF71" s="34"/>
      <c r="BG71" s="34"/>
      <c r="BH71" s="34"/>
      <c r="BI71" s="34"/>
      <c r="BJ71" s="34"/>
      <c r="BK71" s="34"/>
      <c r="BL71" s="34">
        <f t="shared" ref="BL71:BQ71" si="44">BL32-(BL32*0.2)</f>
        <v>60000</v>
      </c>
      <c r="BM71" s="34">
        <f t="shared" si="44"/>
        <v>60000</v>
      </c>
      <c r="BN71" s="34">
        <f t="shared" si="44"/>
        <v>60000</v>
      </c>
      <c r="BO71" s="34">
        <f t="shared" si="44"/>
        <v>60000</v>
      </c>
      <c r="BP71" s="34">
        <f t="shared" si="44"/>
        <v>60000</v>
      </c>
      <c r="BQ71" s="34">
        <f t="shared" si="44"/>
        <v>60000</v>
      </c>
      <c r="BR71" s="32"/>
      <c r="BS71" s="32"/>
      <c r="BT71" s="32"/>
      <c r="BU71" s="32"/>
      <c r="BV71" s="32"/>
      <c r="BW71" s="32"/>
      <c r="BX71" s="32"/>
      <c r="BY71" s="32"/>
      <c r="BZ71" s="32"/>
      <c r="CA71" s="32"/>
      <c r="CB71" s="32"/>
      <c r="CC71" s="32"/>
    </row>
    <row r="72" spans="1:81" s="9" customFormat="1" ht="12" hidden="1" customHeight="1" x14ac:dyDescent="0.2">
      <c r="A72" s="8"/>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4"/>
      <c r="BK72" s="34"/>
      <c r="BL72" s="34"/>
      <c r="BM72" s="34"/>
      <c r="BN72" s="34"/>
      <c r="BO72" s="34"/>
      <c r="BP72" s="34"/>
      <c r="BQ72" s="34"/>
      <c r="BR72" s="32"/>
      <c r="BS72" s="32"/>
      <c r="BT72" s="32"/>
      <c r="BU72" s="32"/>
      <c r="BV72" s="32"/>
      <c r="BW72" s="32"/>
      <c r="BX72" s="32"/>
      <c r="BY72" s="32"/>
      <c r="BZ72" s="32"/>
      <c r="CA72" s="32"/>
      <c r="CB72" s="32"/>
      <c r="CC72" s="32"/>
    </row>
    <row r="74" spans="1:81" s="6" customFormat="1" ht="12.75" customHeight="1" x14ac:dyDescent="0.2">
      <c r="A74" s="94" t="s">
        <v>74</v>
      </c>
    </row>
    <row r="75" spans="1:81" s="6" customFormat="1" ht="12.75" customHeight="1" x14ac:dyDescent="0.2">
      <c r="A75" s="68" t="s">
        <v>75</v>
      </c>
    </row>
    <row r="76" spans="1:81" s="6" customFormat="1" ht="12.75" customHeight="1" x14ac:dyDescent="0.2">
      <c r="A76" s="69" t="s">
        <v>76</v>
      </c>
    </row>
    <row r="77" spans="1:81" s="6" customFormat="1" ht="12.75" customHeight="1" x14ac:dyDescent="0.2">
      <c r="A77" s="69" t="s">
        <v>77</v>
      </c>
    </row>
    <row r="78" spans="1:81" s="6" customFormat="1" ht="12.75" customHeight="1" x14ac:dyDescent="0.2">
      <c r="A78" s="69" t="s">
        <v>78</v>
      </c>
    </row>
    <row r="79" spans="1:81" s="6" customFormat="1" ht="12.75" customHeight="1" x14ac:dyDescent="0.2">
      <c r="A79" s="69" t="s">
        <v>79</v>
      </c>
    </row>
    <row r="80" spans="1:81" s="6" customFormat="1" ht="12.75" customHeight="1" x14ac:dyDescent="0.2">
      <c r="A80" s="69" t="s">
        <v>80</v>
      </c>
    </row>
    <row r="81" spans="1:82" s="6" customFormat="1" ht="12.75" customHeight="1" x14ac:dyDescent="0.2"/>
    <row r="82" spans="1:82" s="6" customFormat="1" ht="12" x14ac:dyDescent="0.2">
      <c r="A82" s="11" t="s">
        <v>147</v>
      </c>
      <c r="B82" s="86"/>
      <c r="C82" s="87"/>
      <c r="D82" s="87"/>
      <c r="E82" s="87"/>
      <c r="F82" s="87"/>
      <c r="G82" s="87"/>
      <c r="H82" s="87"/>
      <c r="I82" s="87"/>
      <c r="J82" s="87"/>
      <c r="K82" s="87"/>
      <c r="L82" s="87"/>
      <c r="M82" s="87"/>
      <c r="N82" s="87"/>
      <c r="O82" s="87"/>
      <c r="P82" s="87"/>
      <c r="Q82" s="87"/>
      <c r="R82" s="87"/>
      <c r="S82" s="87"/>
      <c r="T82" s="87"/>
      <c r="U82" s="87"/>
      <c r="V82" s="87"/>
      <c r="W82" s="87"/>
      <c r="X82" s="87"/>
      <c r="Y82" s="87"/>
      <c r="Z82" s="87"/>
      <c r="AA82" s="87"/>
      <c r="AB82" s="87"/>
      <c r="AC82" s="87"/>
      <c r="AD82" s="87"/>
      <c r="AE82" s="87"/>
      <c r="AF82" s="87"/>
      <c r="AG82" s="87"/>
      <c r="AH82" s="87"/>
      <c r="AI82" s="87"/>
      <c r="AJ82" s="87"/>
      <c r="AK82" s="87"/>
      <c r="AL82" s="87"/>
      <c r="AM82" s="87"/>
      <c r="AN82" s="87"/>
      <c r="AO82" s="87"/>
      <c r="AP82" s="87"/>
      <c r="AQ82" s="87"/>
      <c r="AR82" s="87"/>
      <c r="AS82" s="87"/>
      <c r="AT82" s="87"/>
      <c r="AU82" s="87"/>
      <c r="AV82" s="87"/>
      <c r="AW82" s="87"/>
      <c r="AX82" s="87"/>
      <c r="AY82" s="87"/>
      <c r="AZ82" s="87"/>
      <c r="BA82" s="87"/>
      <c r="BB82" s="87"/>
      <c r="BC82" s="87"/>
      <c r="BD82" s="87"/>
      <c r="BE82" s="87"/>
      <c r="BF82" s="87"/>
      <c r="BG82" s="87"/>
      <c r="BH82" s="87"/>
      <c r="BI82" s="87"/>
      <c r="BJ82" s="87"/>
      <c r="BK82" s="87"/>
      <c r="BL82" s="87"/>
      <c r="BM82" s="87"/>
      <c r="BN82" s="87"/>
      <c r="BO82" s="87"/>
      <c r="BP82" s="87"/>
      <c r="BQ82" s="87"/>
      <c r="BR82" s="87"/>
      <c r="BS82" s="87"/>
      <c r="BT82" s="87"/>
      <c r="BU82" s="87"/>
      <c r="BV82" s="87"/>
      <c r="BW82" s="87"/>
      <c r="BX82" s="87"/>
    </row>
    <row r="83" spans="1:82" s="33" customFormat="1" ht="26.25" customHeight="1" x14ac:dyDescent="0.2">
      <c r="A83" s="64" t="s">
        <v>62</v>
      </c>
      <c r="B83" s="80" t="e">
        <f>B3</f>
        <v>#REF!</v>
      </c>
      <c r="C83" s="80" t="e">
        <f t="shared" ref="C83:AG83" si="45">C3</f>
        <v>#REF!</v>
      </c>
      <c r="D83" s="80" t="e">
        <f t="shared" si="45"/>
        <v>#REF!</v>
      </c>
      <c r="E83" s="80" t="e">
        <f t="shared" si="45"/>
        <v>#REF!</v>
      </c>
      <c r="F83" s="80" t="e">
        <f t="shared" si="45"/>
        <v>#REF!</v>
      </c>
      <c r="G83" s="80" t="e">
        <f t="shared" si="45"/>
        <v>#REF!</v>
      </c>
      <c r="H83" s="80" t="e">
        <f t="shared" si="45"/>
        <v>#REF!</v>
      </c>
      <c r="I83" s="80" t="e">
        <f t="shared" si="45"/>
        <v>#REF!</v>
      </c>
      <c r="J83" s="80" t="e">
        <f t="shared" si="45"/>
        <v>#REF!</v>
      </c>
      <c r="K83" s="80" t="e">
        <f t="shared" si="45"/>
        <v>#REF!</v>
      </c>
      <c r="L83" s="80" t="e">
        <f t="shared" si="45"/>
        <v>#REF!</v>
      </c>
      <c r="M83" s="80" t="e">
        <f t="shared" si="45"/>
        <v>#REF!</v>
      </c>
      <c r="N83" s="80" t="e">
        <f t="shared" si="45"/>
        <v>#REF!</v>
      </c>
      <c r="O83" s="80" t="e">
        <f t="shared" si="45"/>
        <v>#REF!</v>
      </c>
      <c r="P83" s="80" t="e">
        <f t="shared" si="45"/>
        <v>#REF!</v>
      </c>
      <c r="Q83" s="80" t="e">
        <f t="shared" si="45"/>
        <v>#REF!</v>
      </c>
      <c r="R83" s="80" t="e">
        <f t="shared" si="45"/>
        <v>#REF!</v>
      </c>
      <c r="S83" s="80" t="e">
        <f t="shared" si="45"/>
        <v>#REF!</v>
      </c>
      <c r="T83" s="80" t="e">
        <f t="shared" si="45"/>
        <v>#REF!</v>
      </c>
      <c r="U83" s="80" t="e">
        <f t="shared" si="45"/>
        <v>#REF!</v>
      </c>
      <c r="V83" s="80" t="e">
        <f t="shared" si="45"/>
        <v>#REF!</v>
      </c>
      <c r="W83" s="80" t="e">
        <f t="shared" si="45"/>
        <v>#REF!</v>
      </c>
      <c r="X83" s="80" t="e">
        <f t="shared" si="45"/>
        <v>#REF!</v>
      </c>
      <c r="Y83" s="80" t="e">
        <f t="shared" si="45"/>
        <v>#REF!</v>
      </c>
      <c r="Z83" s="80" t="e">
        <f t="shared" si="45"/>
        <v>#REF!</v>
      </c>
      <c r="AA83" s="80" t="e">
        <f t="shared" si="45"/>
        <v>#REF!</v>
      </c>
      <c r="AB83" s="80" t="e">
        <f t="shared" si="45"/>
        <v>#REF!</v>
      </c>
      <c r="AC83" s="80" t="e">
        <f t="shared" si="45"/>
        <v>#REF!</v>
      </c>
      <c r="AD83" s="80" t="e">
        <f t="shared" si="45"/>
        <v>#REF!</v>
      </c>
      <c r="AE83" s="80" t="e">
        <f t="shared" si="45"/>
        <v>#REF!</v>
      </c>
      <c r="AF83" s="80" t="e">
        <f t="shared" si="45"/>
        <v>#REF!</v>
      </c>
      <c r="AG83" s="111" t="e">
        <f t="shared" si="45"/>
        <v>#REF!</v>
      </c>
      <c r="AH83" s="113" t="e">
        <f>AH3</f>
        <v>#REF!</v>
      </c>
      <c r="AI83" s="113" t="e">
        <f t="shared" ref="AI83:BK84" si="46">AI3</f>
        <v>#REF!</v>
      </c>
      <c r="AJ83" s="113" t="e">
        <f t="shared" si="46"/>
        <v>#REF!</v>
      </c>
      <c r="AK83" s="113" t="e">
        <f t="shared" si="46"/>
        <v>#REF!</v>
      </c>
      <c r="AL83" s="113" t="e">
        <f t="shared" si="46"/>
        <v>#REF!</v>
      </c>
      <c r="AM83" s="113" t="e">
        <f t="shared" si="46"/>
        <v>#REF!</v>
      </c>
      <c r="AN83" s="113" t="e">
        <f t="shared" si="46"/>
        <v>#REF!</v>
      </c>
      <c r="AO83" s="113" t="e">
        <f t="shared" si="46"/>
        <v>#REF!</v>
      </c>
      <c r="AP83" s="113" t="e">
        <f t="shared" si="46"/>
        <v>#REF!</v>
      </c>
      <c r="AQ83" s="113" t="e">
        <f t="shared" si="46"/>
        <v>#REF!</v>
      </c>
      <c r="AR83" s="113" t="e">
        <f t="shared" si="46"/>
        <v>#REF!</v>
      </c>
      <c r="AS83" s="113" t="e">
        <f t="shared" si="46"/>
        <v>#REF!</v>
      </c>
      <c r="AT83" s="113" t="e">
        <f t="shared" si="46"/>
        <v>#REF!</v>
      </c>
      <c r="AU83" s="113" t="e">
        <f t="shared" si="46"/>
        <v>#REF!</v>
      </c>
      <c r="AV83" s="113" t="e">
        <f t="shared" si="46"/>
        <v>#REF!</v>
      </c>
      <c r="AW83" s="134" t="e">
        <f t="shared" si="46"/>
        <v>#REF!</v>
      </c>
      <c r="AX83" s="134" t="e">
        <f t="shared" si="46"/>
        <v>#REF!</v>
      </c>
      <c r="AY83" s="115" t="e">
        <f t="shared" si="46"/>
        <v>#REF!</v>
      </c>
      <c r="AZ83" s="115" t="e">
        <f t="shared" si="46"/>
        <v>#REF!</v>
      </c>
      <c r="BA83" s="115" t="e">
        <f t="shared" si="46"/>
        <v>#REF!</v>
      </c>
      <c r="BB83" s="115" t="e">
        <f t="shared" si="46"/>
        <v>#REF!</v>
      </c>
      <c r="BC83" s="115" t="e">
        <f t="shared" si="46"/>
        <v>#REF!</v>
      </c>
      <c r="BD83" s="115" t="e">
        <f t="shared" si="46"/>
        <v>#REF!</v>
      </c>
      <c r="BE83" s="115" t="e">
        <f t="shared" si="46"/>
        <v>#REF!</v>
      </c>
      <c r="BF83" s="115" t="e">
        <f t="shared" si="46"/>
        <v>#REF!</v>
      </c>
      <c r="BG83" s="115" t="e">
        <f t="shared" si="46"/>
        <v>#REF!</v>
      </c>
      <c r="BH83" s="115" t="e">
        <f t="shared" si="46"/>
        <v>#REF!</v>
      </c>
      <c r="BI83" s="115" t="e">
        <f t="shared" si="46"/>
        <v>#REF!</v>
      </c>
      <c r="BJ83" s="115" t="e">
        <f t="shared" si="46"/>
        <v>#REF!</v>
      </c>
      <c r="BK83" s="115" t="e">
        <f t="shared" si="46"/>
        <v>#REF!</v>
      </c>
      <c r="BL83" s="115" t="e">
        <f t="shared" ref="BL83:CD83" si="47">BL3</f>
        <v>#REF!</v>
      </c>
      <c r="BM83" s="115" t="e">
        <f t="shared" si="47"/>
        <v>#REF!</v>
      </c>
      <c r="BN83" s="115" t="e">
        <f t="shared" si="47"/>
        <v>#REF!</v>
      </c>
      <c r="BO83" s="115" t="e">
        <f t="shared" si="47"/>
        <v>#REF!</v>
      </c>
      <c r="BP83" s="115" t="e">
        <f t="shared" si="47"/>
        <v>#REF!</v>
      </c>
      <c r="BQ83" s="115" t="e">
        <f t="shared" si="47"/>
        <v>#REF!</v>
      </c>
      <c r="BR83" s="115" t="e">
        <f t="shared" si="47"/>
        <v>#REF!</v>
      </c>
      <c r="BS83" s="115" t="e">
        <f t="shared" si="47"/>
        <v>#REF!</v>
      </c>
      <c r="BT83" s="115" t="e">
        <f t="shared" si="47"/>
        <v>#REF!</v>
      </c>
      <c r="BU83" s="115" t="e">
        <f t="shared" si="47"/>
        <v>#REF!</v>
      </c>
      <c r="BV83" s="115" t="e">
        <f t="shared" si="47"/>
        <v>#REF!</v>
      </c>
      <c r="BW83" s="115" t="e">
        <f t="shared" si="47"/>
        <v>#REF!</v>
      </c>
      <c r="BX83" s="115" t="e">
        <f t="shared" si="47"/>
        <v>#REF!</v>
      </c>
      <c r="BY83" s="115" t="e">
        <f t="shared" si="47"/>
        <v>#REF!</v>
      </c>
      <c r="BZ83" s="115" t="e">
        <f t="shared" si="47"/>
        <v>#REF!</v>
      </c>
      <c r="CA83" s="115" t="e">
        <f t="shared" si="47"/>
        <v>#REF!</v>
      </c>
      <c r="CB83" s="115" t="e">
        <f t="shared" si="47"/>
        <v>#REF!</v>
      </c>
      <c r="CC83" s="115" t="e">
        <f t="shared" si="47"/>
        <v>#REF!</v>
      </c>
      <c r="CD83" s="115" t="e">
        <f t="shared" si="47"/>
        <v>#REF!</v>
      </c>
    </row>
    <row r="84" spans="1:82" s="33" customFormat="1" ht="26.25" customHeight="1" x14ac:dyDescent="0.2">
      <c r="A84" s="107"/>
      <c r="B84" s="110"/>
      <c r="C84" s="110"/>
      <c r="D84" s="110"/>
      <c r="E84" s="110"/>
      <c r="F84" s="110"/>
      <c r="G84" s="110"/>
      <c r="H84" s="110"/>
      <c r="I84" s="110"/>
      <c r="J84" s="110"/>
      <c r="K84" s="110"/>
      <c r="L84" s="110"/>
      <c r="M84" s="110"/>
      <c r="N84" s="110"/>
      <c r="O84" s="110"/>
      <c r="P84" s="110"/>
      <c r="Q84" s="110"/>
      <c r="R84" s="110"/>
      <c r="S84" s="110"/>
      <c r="T84" s="110"/>
      <c r="U84" s="110"/>
      <c r="V84" s="110"/>
      <c r="W84" s="110"/>
      <c r="X84" s="110"/>
      <c r="Y84" s="110"/>
      <c r="Z84" s="110"/>
      <c r="AA84" s="110"/>
      <c r="AB84" s="110"/>
      <c r="AC84" s="110"/>
      <c r="AD84" s="110"/>
      <c r="AE84" s="110"/>
      <c r="AF84" s="110"/>
      <c r="AG84" s="110"/>
      <c r="AH84" s="113" t="e">
        <f>AH4</f>
        <v>#REF!</v>
      </c>
      <c r="AI84" s="113" t="e">
        <f t="shared" si="46"/>
        <v>#REF!</v>
      </c>
      <c r="AJ84" s="113" t="e">
        <f t="shared" si="46"/>
        <v>#REF!</v>
      </c>
      <c r="AK84" s="113" t="e">
        <f t="shared" si="46"/>
        <v>#REF!</v>
      </c>
      <c r="AL84" s="113" t="e">
        <f t="shared" si="46"/>
        <v>#REF!</v>
      </c>
      <c r="AM84" s="113" t="e">
        <f t="shared" si="46"/>
        <v>#REF!</v>
      </c>
      <c r="AN84" s="113" t="e">
        <f t="shared" si="46"/>
        <v>#REF!</v>
      </c>
      <c r="AO84" s="113" t="e">
        <f t="shared" si="46"/>
        <v>#REF!</v>
      </c>
      <c r="AP84" s="113" t="e">
        <f t="shared" si="46"/>
        <v>#REF!</v>
      </c>
      <c r="AQ84" s="113" t="e">
        <f t="shared" si="46"/>
        <v>#REF!</v>
      </c>
      <c r="AR84" s="113" t="e">
        <f t="shared" si="46"/>
        <v>#REF!</v>
      </c>
      <c r="AS84" s="113" t="e">
        <f t="shared" si="46"/>
        <v>#REF!</v>
      </c>
      <c r="AT84" s="113" t="e">
        <f t="shared" si="46"/>
        <v>#REF!</v>
      </c>
      <c r="AU84" s="113" t="e">
        <f t="shared" si="46"/>
        <v>#REF!</v>
      </c>
      <c r="AV84" s="113" t="e">
        <f t="shared" si="46"/>
        <v>#REF!</v>
      </c>
      <c r="AW84" s="134" t="e">
        <f t="shared" si="46"/>
        <v>#REF!</v>
      </c>
      <c r="AX84" s="134" t="e">
        <f t="shared" si="46"/>
        <v>#REF!</v>
      </c>
      <c r="AY84" s="115" t="e">
        <f t="shared" si="46"/>
        <v>#REF!</v>
      </c>
      <c r="AZ84" s="115" t="e">
        <f t="shared" si="46"/>
        <v>#REF!</v>
      </c>
      <c r="BA84" s="115" t="e">
        <f t="shared" si="46"/>
        <v>#REF!</v>
      </c>
      <c r="BB84" s="115" t="e">
        <f t="shared" si="46"/>
        <v>#REF!</v>
      </c>
      <c r="BC84" s="115" t="e">
        <f t="shared" si="46"/>
        <v>#REF!</v>
      </c>
      <c r="BD84" s="115" t="e">
        <f t="shared" si="46"/>
        <v>#REF!</v>
      </c>
      <c r="BE84" s="115" t="e">
        <f t="shared" si="46"/>
        <v>#REF!</v>
      </c>
      <c r="BF84" s="115" t="e">
        <f t="shared" si="46"/>
        <v>#REF!</v>
      </c>
      <c r="BG84" s="115" t="e">
        <f t="shared" si="46"/>
        <v>#REF!</v>
      </c>
      <c r="BH84" s="115" t="e">
        <f t="shared" si="46"/>
        <v>#REF!</v>
      </c>
      <c r="BI84" s="115" t="e">
        <f t="shared" si="46"/>
        <v>#REF!</v>
      </c>
      <c r="BJ84" s="115" t="e">
        <f t="shared" si="46"/>
        <v>#REF!</v>
      </c>
      <c r="BK84" s="115" t="e">
        <f t="shared" si="46"/>
        <v>#REF!</v>
      </c>
      <c r="BL84" s="115" t="e">
        <f t="shared" ref="BL84:CD84" si="48">BL4</f>
        <v>#REF!</v>
      </c>
      <c r="BM84" s="115" t="e">
        <f t="shared" si="48"/>
        <v>#REF!</v>
      </c>
      <c r="BN84" s="115" t="e">
        <f t="shared" si="48"/>
        <v>#REF!</v>
      </c>
      <c r="BO84" s="115" t="e">
        <f t="shared" si="48"/>
        <v>#REF!</v>
      </c>
      <c r="BP84" s="115" t="e">
        <f t="shared" si="48"/>
        <v>#REF!</v>
      </c>
      <c r="BQ84" s="115" t="e">
        <f t="shared" si="48"/>
        <v>#REF!</v>
      </c>
      <c r="BR84" s="115" t="e">
        <f t="shared" si="48"/>
        <v>#REF!</v>
      </c>
      <c r="BS84" s="115" t="e">
        <f t="shared" si="48"/>
        <v>#REF!</v>
      </c>
      <c r="BT84" s="115" t="e">
        <f t="shared" si="48"/>
        <v>#REF!</v>
      </c>
      <c r="BU84" s="115" t="e">
        <f t="shared" si="48"/>
        <v>#REF!</v>
      </c>
      <c r="BV84" s="115" t="e">
        <f t="shared" si="48"/>
        <v>#REF!</v>
      </c>
      <c r="BW84" s="115" t="e">
        <f t="shared" si="48"/>
        <v>#REF!</v>
      </c>
      <c r="BX84" s="115" t="e">
        <f t="shared" si="48"/>
        <v>#REF!</v>
      </c>
      <c r="BY84" s="115" t="e">
        <f t="shared" si="48"/>
        <v>#REF!</v>
      </c>
      <c r="BZ84" s="115" t="e">
        <f t="shared" si="48"/>
        <v>#REF!</v>
      </c>
      <c r="CA84" s="115" t="e">
        <f t="shared" si="48"/>
        <v>#REF!</v>
      </c>
      <c r="CB84" s="115" t="e">
        <f t="shared" si="48"/>
        <v>#REF!</v>
      </c>
      <c r="CC84" s="115" t="e">
        <f t="shared" si="48"/>
        <v>#REF!</v>
      </c>
      <c r="CD84" s="115" t="e">
        <f t="shared" si="48"/>
        <v>#REF!</v>
      </c>
    </row>
    <row r="85" spans="1:82" s="36" customFormat="1" ht="12" customHeight="1" x14ac:dyDescent="0.2">
      <c r="A85" s="65" t="s">
        <v>63</v>
      </c>
      <c r="B85" s="35"/>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35"/>
      <c r="AN85" s="35"/>
      <c r="AO85" s="35"/>
      <c r="AP85" s="35"/>
      <c r="AQ85" s="35"/>
      <c r="AR85" s="35"/>
      <c r="AS85" s="35"/>
      <c r="AT85" s="35"/>
      <c r="AU85" s="35"/>
      <c r="AV85" s="35"/>
      <c r="AW85" s="35"/>
      <c r="AX85" s="35"/>
      <c r="AY85" s="35"/>
      <c r="AZ85" s="35"/>
      <c r="BA85" s="35"/>
      <c r="BB85" s="35"/>
      <c r="BC85" s="35"/>
      <c r="BD85" s="35"/>
      <c r="BE85" s="35"/>
      <c r="BF85" s="35"/>
      <c r="BG85" s="35"/>
      <c r="BH85" s="35"/>
      <c r="BI85" s="35"/>
      <c r="BJ85" s="35"/>
      <c r="BK85" s="35"/>
      <c r="BL85" s="35"/>
      <c r="BM85" s="35"/>
      <c r="BN85" s="35"/>
      <c r="BO85" s="35"/>
      <c r="BP85" s="35"/>
      <c r="BQ85" s="35"/>
      <c r="BR85" s="35"/>
      <c r="BS85" s="35"/>
      <c r="BT85" s="35"/>
      <c r="BU85" s="35"/>
      <c r="BV85" s="35"/>
      <c r="BW85" s="35"/>
      <c r="BX85" s="35"/>
      <c r="BY85" s="35"/>
      <c r="BZ85" s="35"/>
      <c r="CA85" s="35"/>
      <c r="CB85" s="35"/>
      <c r="CC85" s="35"/>
      <c r="CD85" s="35"/>
    </row>
    <row r="86" spans="1:82" s="36" customFormat="1" ht="12" customHeight="1" x14ac:dyDescent="0.2">
      <c r="A86" s="52">
        <v>1</v>
      </c>
      <c r="B86" s="43" t="e">
        <f>B6*0.8*0.9</f>
        <v>#REF!</v>
      </c>
      <c r="C86" s="43" t="e">
        <f t="shared" ref="C86:AV87" si="49">C6*0.8*0.9</f>
        <v>#REF!</v>
      </c>
      <c r="D86" s="43" t="e">
        <f t="shared" si="49"/>
        <v>#REF!</v>
      </c>
      <c r="E86" s="43" t="e">
        <f t="shared" si="49"/>
        <v>#REF!</v>
      </c>
      <c r="F86" s="43" t="e">
        <f t="shared" si="49"/>
        <v>#REF!</v>
      </c>
      <c r="G86" s="43" t="e">
        <f t="shared" si="49"/>
        <v>#REF!</v>
      </c>
      <c r="H86" s="43" t="e">
        <f t="shared" si="49"/>
        <v>#REF!</v>
      </c>
      <c r="I86" s="43" t="e">
        <f t="shared" si="49"/>
        <v>#REF!</v>
      </c>
      <c r="J86" s="43" t="e">
        <f t="shared" si="49"/>
        <v>#REF!</v>
      </c>
      <c r="K86" s="43" t="e">
        <f t="shared" si="49"/>
        <v>#REF!</v>
      </c>
      <c r="L86" s="43" t="e">
        <f t="shared" si="49"/>
        <v>#REF!</v>
      </c>
      <c r="M86" s="43" t="e">
        <f t="shared" si="49"/>
        <v>#REF!</v>
      </c>
      <c r="N86" s="43" t="e">
        <f t="shared" si="49"/>
        <v>#REF!</v>
      </c>
      <c r="O86" s="43" t="e">
        <f t="shared" si="49"/>
        <v>#REF!</v>
      </c>
      <c r="P86" s="43" t="e">
        <f t="shared" si="49"/>
        <v>#REF!</v>
      </c>
      <c r="Q86" s="43" t="e">
        <f t="shared" si="49"/>
        <v>#REF!</v>
      </c>
      <c r="R86" s="43" t="e">
        <f t="shared" si="49"/>
        <v>#REF!</v>
      </c>
      <c r="S86" s="43" t="e">
        <f t="shared" si="49"/>
        <v>#REF!</v>
      </c>
      <c r="T86" s="43" t="e">
        <f t="shared" si="49"/>
        <v>#REF!</v>
      </c>
      <c r="U86" s="43" t="e">
        <f t="shared" si="49"/>
        <v>#REF!</v>
      </c>
      <c r="V86" s="43" t="e">
        <f t="shared" si="49"/>
        <v>#REF!</v>
      </c>
      <c r="W86" s="43" t="e">
        <f t="shared" si="49"/>
        <v>#REF!</v>
      </c>
      <c r="X86" s="43" t="e">
        <f t="shared" si="49"/>
        <v>#REF!</v>
      </c>
      <c r="Y86" s="43" t="e">
        <f t="shared" si="49"/>
        <v>#REF!</v>
      </c>
      <c r="Z86" s="43" t="e">
        <f t="shared" si="49"/>
        <v>#REF!</v>
      </c>
      <c r="AA86" s="43" t="e">
        <f t="shared" si="49"/>
        <v>#REF!</v>
      </c>
      <c r="AB86" s="43" t="e">
        <f t="shared" si="49"/>
        <v>#REF!</v>
      </c>
      <c r="AC86" s="43" t="e">
        <f t="shared" si="49"/>
        <v>#REF!</v>
      </c>
      <c r="AD86" s="43" t="e">
        <f t="shared" si="49"/>
        <v>#REF!</v>
      </c>
      <c r="AE86" s="43" t="e">
        <f t="shared" si="49"/>
        <v>#REF!</v>
      </c>
      <c r="AF86" s="43" t="e">
        <f t="shared" si="49"/>
        <v>#REF!</v>
      </c>
      <c r="AG86" s="43" t="e">
        <f t="shared" si="49"/>
        <v>#REF!</v>
      </c>
      <c r="AH86" s="43" t="e">
        <f t="shared" si="49"/>
        <v>#REF!</v>
      </c>
      <c r="AI86" s="43" t="e">
        <f t="shared" si="49"/>
        <v>#REF!</v>
      </c>
      <c r="AJ86" s="43" t="e">
        <f t="shared" si="49"/>
        <v>#REF!</v>
      </c>
      <c r="AK86" s="43" t="e">
        <f t="shared" si="49"/>
        <v>#REF!</v>
      </c>
      <c r="AL86" s="43" t="e">
        <f t="shared" si="49"/>
        <v>#REF!</v>
      </c>
      <c r="AM86" s="43" t="e">
        <f t="shared" si="49"/>
        <v>#REF!</v>
      </c>
      <c r="AN86" s="43" t="e">
        <f t="shared" si="49"/>
        <v>#REF!</v>
      </c>
      <c r="AO86" s="43" t="e">
        <f t="shared" si="49"/>
        <v>#REF!</v>
      </c>
      <c r="AP86" s="43" t="e">
        <f t="shared" si="49"/>
        <v>#REF!</v>
      </c>
      <c r="AQ86" s="43" t="e">
        <f t="shared" si="49"/>
        <v>#REF!</v>
      </c>
      <c r="AR86" s="43" t="e">
        <f t="shared" si="49"/>
        <v>#REF!</v>
      </c>
      <c r="AS86" s="43" t="e">
        <f t="shared" si="49"/>
        <v>#REF!</v>
      </c>
      <c r="AT86" s="43" t="e">
        <f t="shared" si="49"/>
        <v>#REF!</v>
      </c>
      <c r="AU86" s="43" t="e">
        <f t="shared" si="49"/>
        <v>#REF!</v>
      </c>
      <c r="AV86" s="43" t="e">
        <f t="shared" si="49"/>
        <v>#REF!</v>
      </c>
      <c r="AW86" s="43" t="e">
        <f>AW6*0.9*0.9</f>
        <v>#REF!</v>
      </c>
      <c r="AX86" s="43" t="e">
        <f t="shared" ref="AX86:BG87" si="50">AX6*0.9*0.9</f>
        <v>#REF!</v>
      </c>
      <c r="AY86" s="43" t="e">
        <f t="shared" si="50"/>
        <v>#REF!</v>
      </c>
      <c r="AZ86" s="43" t="e">
        <f t="shared" si="50"/>
        <v>#REF!</v>
      </c>
      <c r="BA86" s="43" t="e">
        <f t="shared" si="50"/>
        <v>#REF!</v>
      </c>
      <c r="BB86" s="43" t="e">
        <f t="shared" si="50"/>
        <v>#REF!</v>
      </c>
      <c r="BC86" s="43" t="e">
        <f t="shared" si="50"/>
        <v>#REF!</v>
      </c>
      <c r="BD86" s="43" t="e">
        <f t="shared" si="50"/>
        <v>#REF!</v>
      </c>
      <c r="BE86" s="43" t="e">
        <f t="shared" si="50"/>
        <v>#REF!</v>
      </c>
      <c r="BF86" s="43" t="e">
        <f t="shared" si="50"/>
        <v>#REF!</v>
      </c>
      <c r="BG86" s="43" t="e">
        <f t="shared" si="50"/>
        <v>#REF!</v>
      </c>
      <c r="BH86" s="57" t="e">
        <f>BH6*0.85*0.9</f>
        <v>#REF!</v>
      </c>
      <c r="BI86" s="57" t="e">
        <f t="shared" ref="BI86:BK101" si="51">BI6*0.85*0.9</f>
        <v>#REF!</v>
      </c>
      <c r="BJ86" s="57" t="e">
        <f t="shared" si="51"/>
        <v>#REF!</v>
      </c>
      <c r="BK86" s="57" t="e">
        <f t="shared" si="51"/>
        <v>#REF!</v>
      </c>
      <c r="BL86" s="57" t="e">
        <f t="shared" ref="BL86:CD86" si="52">BL6*0.85*0.9</f>
        <v>#REF!</v>
      </c>
      <c r="BM86" s="57" t="e">
        <f t="shared" si="52"/>
        <v>#REF!</v>
      </c>
      <c r="BN86" s="57" t="e">
        <f t="shared" si="52"/>
        <v>#REF!</v>
      </c>
      <c r="BO86" s="57" t="e">
        <f t="shared" si="52"/>
        <v>#REF!</v>
      </c>
      <c r="BP86" s="57" t="e">
        <f t="shared" si="52"/>
        <v>#REF!</v>
      </c>
      <c r="BQ86" s="57" t="e">
        <f t="shared" si="52"/>
        <v>#REF!</v>
      </c>
      <c r="BR86" s="57" t="e">
        <f t="shared" si="52"/>
        <v>#REF!</v>
      </c>
      <c r="BS86" s="57" t="e">
        <f t="shared" si="52"/>
        <v>#REF!</v>
      </c>
      <c r="BT86" s="57" t="e">
        <f t="shared" si="52"/>
        <v>#REF!</v>
      </c>
      <c r="BU86" s="57" t="e">
        <f t="shared" si="52"/>
        <v>#REF!</v>
      </c>
      <c r="BV86" s="57" t="e">
        <f t="shared" si="52"/>
        <v>#REF!</v>
      </c>
      <c r="BW86" s="57" t="e">
        <f t="shared" si="52"/>
        <v>#REF!</v>
      </c>
      <c r="BX86" s="57" t="e">
        <f t="shared" si="52"/>
        <v>#REF!</v>
      </c>
      <c r="BY86" s="57" t="e">
        <f t="shared" si="52"/>
        <v>#REF!</v>
      </c>
      <c r="BZ86" s="57" t="e">
        <f t="shared" si="52"/>
        <v>#REF!</v>
      </c>
      <c r="CA86" s="57" t="e">
        <f t="shared" si="52"/>
        <v>#REF!</v>
      </c>
      <c r="CB86" s="57" t="e">
        <f t="shared" si="52"/>
        <v>#REF!</v>
      </c>
      <c r="CC86" s="57" t="e">
        <f t="shared" si="52"/>
        <v>#REF!</v>
      </c>
      <c r="CD86" s="57" t="e">
        <f t="shared" si="52"/>
        <v>#REF!</v>
      </c>
    </row>
    <row r="87" spans="1:82" s="36" customFormat="1" ht="12" customHeight="1" x14ac:dyDescent="0.2">
      <c r="A87" s="52">
        <v>2</v>
      </c>
      <c r="B87" s="43" t="e">
        <f t="shared" ref="B87:Q93" si="53">B7*0.8*0.9</f>
        <v>#REF!</v>
      </c>
      <c r="C87" s="43" t="e">
        <f t="shared" si="49"/>
        <v>#REF!</v>
      </c>
      <c r="D87" s="43" t="e">
        <f t="shared" si="49"/>
        <v>#REF!</v>
      </c>
      <c r="E87" s="43" t="e">
        <f t="shared" si="49"/>
        <v>#REF!</v>
      </c>
      <c r="F87" s="43" t="e">
        <f t="shared" si="49"/>
        <v>#REF!</v>
      </c>
      <c r="G87" s="43" t="e">
        <f t="shared" si="49"/>
        <v>#REF!</v>
      </c>
      <c r="H87" s="43" t="e">
        <f t="shared" si="49"/>
        <v>#REF!</v>
      </c>
      <c r="I87" s="43" t="e">
        <f t="shared" si="49"/>
        <v>#REF!</v>
      </c>
      <c r="J87" s="43" t="e">
        <f t="shared" si="49"/>
        <v>#REF!</v>
      </c>
      <c r="K87" s="43" t="e">
        <f t="shared" si="49"/>
        <v>#REF!</v>
      </c>
      <c r="L87" s="43" t="e">
        <f t="shared" si="49"/>
        <v>#REF!</v>
      </c>
      <c r="M87" s="43" t="e">
        <f t="shared" si="49"/>
        <v>#REF!</v>
      </c>
      <c r="N87" s="43" t="e">
        <f t="shared" si="49"/>
        <v>#REF!</v>
      </c>
      <c r="O87" s="43" t="e">
        <f t="shared" si="49"/>
        <v>#REF!</v>
      </c>
      <c r="P87" s="43" t="e">
        <f t="shared" si="49"/>
        <v>#REF!</v>
      </c>
      <c r="Q87" s="43" t="e">
        <f t="shared" si="49"/>
        <v>#REF!</v>
      </c>
      <c r="R87" s="43" t="e">
        <f t="shared" si="49"/>
        <v>#REF!</v>
      </c>
      <c r="S87" s="43" t="e">
        <f t="shared" si="49"/>
        <v>#REF!</v>
      </c>
      <c r="T87" s="43" t="e">
        <f t="shared" si="49"/>
        <v>#REF!</v>
      </c>
      <c r="U87" s="43" t="e">
        <f t="shared" si="49"/>
        <v>#REF!</v>
      </c>
      <c r="V87" s="43" t="e">
        <f t="shared" si="49"/>
        <v>#REF!</v>
      </c>
      <c r="W87" s="43" t="e">
        <f t="shared" si="49"/>
        <v>#REF!</v>
      </c>
      <c r="X87" s="43" t="e">
        <f t="shared" si="49"/>
        <v>#REF!</v>
      </c>
      <c r="Y87" s="43" t="e">
        <f t="shared" si="49"/>
        <v>#REF!</v>
      </c>
      <c r="Z87" s="43" t="e">
        <f t="shared" si="49"/>
        <v>#REF!</v>
      </c>
      <c r="AA87" s="43" t="e">
        <f t="shared" si="49"/>
        <v>#REF!</v>
      </c>
      <c r="AB87" s="43" t="e">
        <f t="shared" si="49"/>
        <v>#REF!</v>
      </c>
      <c r="AC87" s="43" t="e">
        <f t="shared" si="49"/>
        <v>#REF!</v>
      </c>
      <c r="AD87" s="43" t="e">
        <f t="shared" si="49"/>
        <v>#REF!</v>
      </c>
      <c r="AE87" s="43" t="e">
        <f t="shared" si="49"/>
        <v>#REF!</v>
      </c>
      <c r="AF87" s="43" t="e">
        <f t="shared" si="49"/>
        <v>#REF!</v>
      </c>
      <c r="AG87" s="43" t="e">
        <f t="shared" si="49"/>
        <v>#REF!</v>
      </c>
      <c r="AH87" s="43" t="e">
        <f t="shared" si="49"/>
        <v>#REF!</v>
      </c>
      <c r="AI87" s="43" t="e">
        <f t="shared" si="49"/>
        <v>#REF!</v>
      </c>
      <c r="AJ87" s="43" t="e">
        <f t="shared" si="49"/>
        <v>#REF!</v>
      </c>
      <c r="AK87" s="43" t="e">
        <f t="shared" si="49"/>
        <v>#REF!</v>
      </c>
      <c r="AL87" s="43" t="e">
        <f t="shared" si="49"/>
        <v>#REF!</v>
      </c>
      <c r="AM87" s="43" t="e">
        <f t="shared" si="49"/>
        <v>#REF!</v>
      </c>
      <c r="AN87" s="43" t="e">
        <f t="shared" si="49"/>
        <v>#REF!</v>
      </c>
      <c r="AO87" s="43" t="e">
        <f t="shared" si="49"/>
        <v>#REF!</v>
      </c>
      <c r="AP87" s="43" t="e">
        <f t="shared" si="49"/>
        <v>#REF!</v>
      </c>
      <c r="AQ87" s="43" t="e">
        <f t="shared" si="49"/>
        <v>#REF!</v>
      </c>
      <c r="AR87" s="43" t="e">
        <f t="shared" si="49"/>
        <v>#REF!</v>
      </c>
      <c r="AS87" s="43" t="e">
        <f t="shared" si="49"/>
        <v>#REF!</v>
      </c>
      <c r="AT87" s="43" t="e">
        <f t="shared" si="49"/>
        <v>#REF!</v>
      </c>
      <c r="AU87" s="43" t="e">
        <f t="shared" si="49"/>
        <v>#REF!</v>
      </c>
      <c r="AV87" s="43" t="e">
        <f t="shared" si="49"/>
        <v>#REF!</v>
      </c>
      <c r="AW87" s="43" t="e">
        <f t="shared" ref="AW87:BG101" si="54">AW7*0.9*0.9</f>
        <v>#REF!</v>
      </c>
      <c r="AX87" s="43" t="e">
        <f t="shared" si="50"/>
        <v>#REF!</v>
      </c>
      <c r="AY87" s="43" t="e">
        <f t="shared" si="50"/>
        <v>#REF!</v>
      </c>
      <c r="AZ87" s="43" t="e">
        <f t="shared" si="50"/>
        <v>#REF!</v>
      </c>
      <c r="BA87" s="43" t="e">
        <f t="shared" si="50"/>
        <v>#REF!</v>
      </c>
      <c r="BB87" s="43" t="e">
        <f t="shared" si="50"/>
        <v>#REF!</v>
      </c>
      <c r="BC87" s="43" t="e">
        <f t="shared" si="50"/>
        <v>#REF!</v>
      </c>
      <c r="BD87" s="43" t="e">
        <f t="shared" si="50"/>
        <v>#REF!</v>
      </c>
      <c r="BE87" s="43" t="e">
        <f t="shared" si="50"/>
        <v>#REF!</v>
      </c>
      <c r="BF87" s="43" t="e">
        <f t="shared" si="50"/>
        <v>#REF!</v>
      </c>
      <c r="BG87" s="43" t="e">
        <f t="shared" si="50"/>
        <v>#REF!</v>
      </c>
      <c r="BH87" s="57" t="e">
        <f>BH7*0.85*0.9</f>
        <v>#REF!</v>
      </c>
      <c r="BI87" s="57" t="e">
        <f>BI7*0.85*0.9</f>
        <v>#REF!</v>
      </c>
      <c r="BJ87" s="57" t="e">
        <f>BJ7*0.85*0.9</f>
        <v>#REF!</v>
      </c>
      <c r="BK87" s="57" t="e">
        <f>BK7*0.85*0.9</f>
        <v>#REF!</v>
      </c>
      <c r="BL87" s="57" t="e">
        <f t="shared" ref="BL87:CD87" si="55">BL7*0.85*0.9</f>
        <v>#REF!</v>
      </c>
      <c r="BM87" s="57" t="e">
        <f t="shared" si="55"/>
        <v>#REF!</v>
      </c>
      <c r="BN87" s="57" t="e">
        <f t="shared" si="55"/>
        <v>#REF!</v>
      </c>
      <c r="BO87" s="57" t="e">
        <f t="shared" si="55"/>
        <v>#REF!</v>
      </c>
      <c r="BP87" s="57" t="e">
        <f t="shared" si="55"/>
        <v>#REF!</v>
      </c>
      <c r="BQ87" s="57" t="e">
        <f t="shared" si="55"/>
        <v>#REF!</v>
      </c>
      <c r="BR87" s="57" t="e">
        <f t="shared" si="55"/>
        <v>#REF!</v>
      </c>
      <c r="BS87" s="57" t="e">
        <f t="shared" si="55"/>
        <v>#REF!</v>
      </c>
      <c r="BT87" s="57" t="e">
        <f t="shared" si="55"/>
        <v>#REF!</v>
      </c>
      <c r="BU87" s="57" t="e">
        <f t="shared" si="55"/>
        <v>#REF!</v>
      </c>
      <c r="BV87" s="57" t="e">
        <f t="shared" si="55"/>
        <v>#REF!</v>
      </c>
      <c r="BW87" s="57" t="e">
        <f t="shared" si="55"/>
        <v>#REF!</v>
      </c>
      <c r="BX87" s="57" t="e">
        <f t="shared" si="55"/>
        <v>#REF!</v>
      </c>
      <c r="BY87" s="57" t="e">
        <f t="shared" si="55"/>
        <v>#REF!</v>
      </c>
      <c r="BZ87" s="57" t="e">
        <f t="shared" si="55"/>
        <v>#REF!</v>
      </c>
      <c r="CA87" s="57" t="e">
        <f t="shared" si="55"/>
        <v>#REF!</v>
      </c>
      <c r="CB87" s="57" t="e">
        <f t="shared" si="55"/>
        <v>#REF!</v>
      </c>
      <c r="CC87" s="57" t="e">
        <f t="shared" si="55"/>
        <v>#REF!</v>
      </c>
      <c r="CD87" s="57" t="e">
        <f t="shared" si="55"/>
        <v>#REF!</v>
      </c>
    </row>
    <row r="88" spans="1:82" s="36" customFormat="1" ht="12" customHeight="1" x14ac:dyDescent="0.2">
      <c r="A88" s="66" t="s">
        <v>64</v>
      </c>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57"/>
      <c r="BI88" s="57"/>
      <c r="BJ88" s="57"/>
      <c r="BK88" s="57"/>
      <c r="BL88" s="57"/>
      <c r="BM88" s="57"/>
      <c r="BN88" s="57"/>
      <c r="BO88" s="57"/>
      <c r="BP88" s="57"/>
      <c r="BQ88" s="57"/>
      <c r="BR88" s="57"/>
      <c r="BS88" s="57"/>
      <c r="BT88" s="57"/>
      <c r="BU88" s="57"/>
      <c r="BV88" s="57"/>
      <c r="BW88" s="57"/>
      <c r="BX88" s="57"/>
      <c r="BY88" s="57"/>
      <c r="BZ88" s="57"/>
      <c r="CA88" s="57"/>
      <c r="CB88" s="57"/>
      <c r="CC88" s="57"/>
      <c r="CD88" s="57"/>
    </row>
    <row r="89" spans="1:82" s="9" customFormat="1" ht="12" customHeight="1" x14ac:dyDescent="0.2">
      <c r="A89" s="8">
        <v>1</v>
      </c>
      <c r="B89" s="43" t="e">
        <f t="shared" si="53"/>
        <v>#REF!</v>
      </c>
      <c r="C89" s="43" t="e">
        <f t="shared" si="53"/>
        <v>#REF!</v>
      </c>
      <c r="D89" s="43" t="e">
        <f t="shared" si="53"/>
        <v>#REF!</v>
      </c>
      <c r="E89" s="43" t="e">
        <f t="shared" si="53"/>
        <v>#REF!</v>
      </c>
      <c r="F89" s="43" t="e">
        <f t="shared" si="53"/>
        <v>#REF!</v>
      </c>
      <c r="G89" s="43" t="e">
        <f t="shared" si="53"/>
        <v>#REF!</v>
      </c>
      <c r="H89" s="43" t="e">
        <f t="shared" si="53"/>
        <v>#REF!</v>
      </c>
      <c r="I89" s="43" t="e">
        <f t="shared" si="53"/>
        <v>#REF!</v>
      </c>
      <c r="J89" s="43" t="e">
        <f t="shared" si="53"/>
        <v>#REF!</v>
      </c>
      <c r="K89" s="43" t="e">
        <f t="shared" si="53"/>
        <v>#REF!</v>
      </c>
      <c r="L89" s="43" t="e">
        <f t="shared" si="53"/>
        <v>#REF!</v>
      </c>
      <c r="M89" s="43" t="e">
        <f t="shared" si="53"/>
        <v>#REF!</v>
      </c>
      <c r="N89" s="43" t="e">
        <f t="shared" si="53"/>
        <v>#REF!</v>
      </c>
      <c r="O89" s="43" t="e">
        <f t="shared" si="53"/>
        <v>#REF!</v>
      </c>
      <c r="P89" s="43" t="e">
        <f t="shared" si="53"/>
        <v>#REF!</v>
      </c>
      <c r="Q89" s="43" t="e">
        <f t="shared" si="53"/>
        <v>#REF!</v>
      </c>
      <c r="R89" s="43" t="e">
        <f t="shared" ref="R89:AV90" si="56">R9*0.8*0.9</f>
        <v>#REF!</v>
      </c>
      <c r="S89" s="43" t="e">
        <f t="shared" si="56"/>
        <v>#REF!</v>
      </c>
      <c r="T89" s="43" t="e">
        <f t="shared" si="56"/>
        <v>#REF!</v>
      </c>
      <c r="U89" s="43" t="e">
        <f t="shared" si="56"/>
        <v>#REF!</v>
      </c>
      <c r="V89" s="43" t="e">
        <f t="shared" si="56"/>
        <v>#REF!</v>
      </c>
      <c r="W89" s="43" t="e">
        <f t="shared" si="56"/>
        <v>#REF!</v>
      </c>
      <c r="X89" s="43" t="e">
        <f t="shared" si="56"/>
        <v>#REF!</v>
      </c>
      <c r="Y89" s="43" t="e">
        <f t="shared" si="56"/>
        <v>#REF!</v>
      </c>
      <c r="Z89" s="43" t="e">
        <f t="shared" si="56"/>
        <v>#REF!</v>
      </c>
      <c r="AA89" s="43" t="e">
        <f t="shared" si="56"/>
        <v>#REF!</v>
      </c>
      <c r="AB89" s="43" t="e">
        <f t="shared" si="56"/>
        <v>#REF!</v>
      </c>
      <c r="AC89" s="43" t="e">
        <f t="shared" si="56"/>
        <v>#REF!</v>
      </c>
      <c r="AD89" s="43" t="e">
        <f t="shared" si="56"/>
        <v>#REF!</v>
      </c>
      <c r="AE89" s="43" t="e">
        <f t="shared" si="56"/>
        <v>#REF!</v>
      </c>
      <c r="AF89" s="43" t="e">
        <f t="shared" si="56"/>
        <v>#REF!</v>
      </c>
      <c r="AG89" s="43" t="e">
        <f t="shared" si="56"/>
        <v>#REF!</v>
      </c>
      <c r="AH89" s="43" t="e">
        <f t="shared" si="56"/>
        <v>#REF!</v>
      </c>
      <c r="AI89" s="43" t="e">
        <f t="shared" si="56"/>
        <v>#REF!</v>
      </c>
      <c r="AJ89" s="43" t="e">
        <f t="shared" si="56"/>
        <v>#REF!</v>
      </c>
      <c r="AK89" s="43" t="e">
        <f t="shared" si="56"/>
        <v>#REF!</v>
      </c>
      <c r="AL89" s="43" t="e">
        <f t="shared" si="56"/>
        <v>#REF!</v>
      </c>
      <c r="AM89" s="43" t="e">
        <f t="shared" si="56"/>
        <v>#REF!</v>
      </c>
      <c r="AN89" s="43" t="e">
        <f t="shared" si="56"/>
        <v>#REF!</v>
      </c>
      <c r="AO89" s="43" t="e">
        <f t="shared" si="56"/>
        <v>#REF!</v>
      </c>
      <c r="AP89" s="43" t="e">
        <f t="shared" si="56"/>
        <v>#REF!</v>
      </c>
      <c r="AQ89" s="43" t="e">
        <f t="shared" si="56"/>
        <v>#REF!</v>
      </c>
      <c r="AR89" s="43" t="e">
        <f t="shared" si="56"/>
        <v>#REF!</v>
      </c>
      <c r="AS89" s="43" t="e">
        <f t="shared" si="56"/>
        <v>#REF!</v>
      </c>
      <c r="AT89" s="43" t="e">
        <f t="shared" si="56"/>
        <v>#REF!</v>
      </c>
      <c r="AU89" s="43" t="e">
        <f t="shared" si="56"/>
        <v>#REF!</v>
      </c>
      <c r="AV89" s="43" t="e">
        <f t="shared" si="56"/>
        <v>#REF!</v>
      </c>
      <c r="AW89" s="43" t="e">
        <f t="shared" si="54"/>
        <v>#REF!</v>
      </c>
      <c r="AX89" s="43" t="e">
        <f t="shared" si="54"/>
        <v>#REF!</v>
      </c>
      <c r="AY89" s="43" t="e">
        <f t="shared" si="54"/>
        <v>#REF!</v>
      </c>
      <c r="AZ89" s="43" t="e">
        <f t="shared" si="54"/>
        <v>#REF!</v>
      </c>
      <c r="BA89" s="43" t="e">
        <f t="shared" si="54"/>
        <v>#REF!</v>
      </c>
      <c r="BB89" s="43" t="e">
        <f t="shared" si="54"/>
        <v>#REF!</v>
      </c>
      <c r="BC89" s="43" t="e">
        <f t="shared" si="54"/>
        <v>#REF!</v>
      </c>
      <c r="BD89" s="43" t="e">
        <f t="shared" si="54"/>
        <v>#REF!</v>
      </c>
      <c r="BE89" s="43" t="e">
        <f t="shared" si="54"/>
        <v>#REF!</v>
      </c>
      <c r="BF89" s="43" t="e">
        <f t="shared" si="54"/>
        <v>#REF!</v>
      </c>
      <c r="BG89" s="43" t="e">
        <f t="shared" si="54"/>
        <v>#REF!</v>
      </c>
      <c r="BH89" s="57" t="e">
        <f>BH9*0.85*0.9</f>
        <v>#REF!</v>
      </c>
      <c r="BI89" s="57" t="e">
        <f t="shared" si="51"/>
        <v>#REF!</v>
      </c>
      <c r="BJ89" s="57" t="e">
        <f t="shared" si="51"/>
        <v>#REF!</v>
      </c>
      <c r="BK89" s="57" t="e">
        <f t="shared" si="51"/>
        <v>#REF!</v>
      </c>
      <c r="BL89" s="57" t="e">
        <f t="shared" ref="BL89:CD89" si="57">BL9*0.85*0.9</f>
        <v>#REF!</v>
      </c>
      <c r="BM89" s="57" t="e">
        <f t="shared" si="57"/>
        <v>#REF!</v>
      </c>
      <c r="BN89" s="57" t="e">
        <f t="shared" si="57"/>
        <v>#REF!</v>
      </c>
      <c r="BO89" s="57" t="e">
        <f t="shared" si="57"/>
        <v>#REF!</v>
      </c>
      <c r="BP89" s="57" t="e">
        <f t="shared" si="57"/>
        <v>#REF!</v>
      </c>
      <c r="BQ89" s="57" t="e">
        <f t="shared" si="57"/>
        <v>#REF!</v>
      </c>
      <c r="BR89" s="57" t="e">
        <f t="shared" si="57"/>
        <v>#REF!</v>
      </c>
      <c r="BS89" s="57" t="e">
        <f t="shared" si="57"/>
        <v>#REF!</v>
      </c>
      <c r="BT89" s="57" t="e">
        <f t="shared" si="57"/>
        <v>#REF!</v>
      </c>
      <c r="BU89" s="57" t="e">
        <f t="shared" si="57"/>
        <v>#REF!</v>
      </c>
      <c r="BV89" s="57" t="e">
        <f t="shared" si="57"/>
        <v>#REF!</v>
      </c>
      <c r="BW89" s="57" t="e">
        <f t="shared" si="57"/>
        <v>#REF!</v>
      </c>
      <c r="BX89" s="57" t="e">
        <f t="shared" si="57"/>
        <v>#REF!</v>
      </c>
      <c r="BY89" s="57" t="e">
        <f t="shared" si="57"/>
        <v>#REF!</v>
      </c>
      <c r="BZ89" s="57" t="e">
        <f t="shared" si="57"/>
        <v>#REF!</v>
      </c>
      <c r="CA89" s="57" t="e">
        <f t="shared" si="57"/>
        <v>#REF!</v>
      </c>
      <c r="CB89" s="57" t="e">
        <f t="shared" si="57"/>
        <v>#REF!</v>
      </c>
      <c r="CC89" s="57" t="e">
        <f t="shared" si="57"/>
        <v>#REF!</v>
      </c>
      <c r="CD89" s="57" t="e">
        <f t="shared" si="57"/>
        <v>#REF!</v>
      </c>
    </row>
    <row r="90" spans="1:82" s="9" customFormat="1" ht="12" customHeight="1" x14ac:dyDescent="0.2">
      <c r="A90" s="8">
        <v>2</v>
      </c>
      <c r="B90" s="43" t="e">
        <f t="shared" si="53"/>
        <v>#REF!</v>
      </c>
      <c r="C90" s="43" t="e">
        <f t="shared" si="53"/>
        <v>#REF!</v>
      </c>
      <c r="D90" s="43" t="e">
        <f t="shared" si="53"/>
        <v>#REF!</v>
      </c>
      <c r="E90" s="43" t="e">
        <f t="shared" si="53"/>
        <v>#REF!</v>
      </c>
      <c r="F90" s="43" t="e">
        <f t="shared" si="53"/>
        <v>#REF!</v>
      </c>
      <c r="G90" s="43" t="e">
        <f t="shared" si="53"/>
        <v>#REF!</v>
      </c>
      <c r="H90" s="43" t="e">
        <f t="shared" si="53"/>
        <v>#REF!</v>
      </c>
      <c r="I90" s="43" t="e">
        <f t="shared" si="53"/>
        <v>#REF!</v>
      </c>
      <c r="J90" s="43" t="e">
        <f t="shared" si="53"/>
        <v>#REF!</v>
      </c>
      <c r="K90" s="43" t="e">
        <f t="shared" si="53"/>
        <v>#REF!</v>
      </c>
      <c r="L90" s="43" t="e">
        <f t="shared" si="53"/>
        <v>#REF!</v>
      </c>
      <c r="M90" s="43" t="e">
        <f t="shared" si="53"/>
        <v>#REF!</v>
      </c>
      <c r="N90" s="43" t="e">
        <f t="shared" si="53"/>
        <v>#REF!</v>
      </c>
      <c r="O90" s="43" t="e">
        <f t="shared" si="53"/>
        <v>#REF!</v>
      </c>
      <c r="P90" s="43" t="e">
        <f t="shared" si="53"/>
        <v>#REF!</v>
      </c>
      <c r="Q90" s="43" t="e">
        <f t="shared" si="53"/>
        <v>#REF!</v>
      </c>
      <c r="R90" s="43" t="e">
        <f t="shared" si="56"/>
        <v>#REF!</v>
      </c>
      <c r="S90" s="43" t="e">
        <f t="shared" si="56"/>
        <v>#REF!</v>
      </c>
      <c r="T90" s="43" t="e">
        <f t="shared" si="56"/>
        <v>#REF!</v>
      </c>
      <c r="U90" s="43" t="e">
        <f t="shared" si="56"/>
        <v>#REF!</v>
      </c>
      <c r="V90" s="43" t="e">
        <f t="shared" si="56"/>
        <v>#REF!</v>
      </c>
      <c r="W90" s="43" t="e">
        <f t="shared" si="56"/>
        <v>#REF!</v>
      </c>
      <c r="X90" s="43" t="e">
        <f t="shared" si="56"/>
        <v>#REF!</v>
      </c>
      <c r="Y90" s="43" t="e">
        <f t="shared" si="56"/>
        <v>#REF!</v>
      </c>
      <c r="Z90" s="43" t="e">
        <f t="shared" si="56"/>
        <v>#REF!</v>
      </c>
      <c r="AA90" s="43" t="e">
        <f t="shared" si="56"/>
        <v>#REF!</v>
      </c>
      <c r="AB90" s="43" t="e">
        <f t="shared" si="56"/>
        <v>#REF!</v>
      </c>
      <c r="AC90" s="43" t="e">
        <f t="shared" si="56"/>
        <v>#REF!</v>
      </c>
      <c r="AD90" s="43" t="e">
        <f t="shared" si="56"/>
        <v>#REF!</v>
      </c>
      <c r="AE90" s="43" t="e">
        <f t="shared" si="56"/>
        <v>#REF!</v>
      </c>
      <c r="AF90" s="43" t="e">
        <f t="shared" si="56"/>
        <v>#REF!</v>
      </c>
      <c r="AG90" s="43" t="e">
        <f t="shared" si="56"/>
        <v>#REF!</v>
      </c>
      <c r="AH90" s="43" t="e">
        <f t="shared" si="56"/>
        <v>#REF!</v>
      </c>
      <c r="AI90" s="43" t="e">
        <f t="shared" si="56"/>
        <v>#REF!</v>
      </c>
      <c r="AJ90" s="43" t="e">
        <f t="shared" si="56"/>
        <v>#REF!</v>
      </c>
      <c r="AK90" s="43" t="e">
        <f t="shared" si="56"/>
        <v>#REF!</v>
      </c>
      <c r="AL90" s="43" t="e">
        <f t="shared" si="56"/>
        <v>#REF!</v>
      </c>
      <c r="AM90" s="43" t="e">
        <f t="shared" si="56"/>
        <v>#REF!</v>
      </c>
      <c r="AN90" s="43" t="e">
        <f t="shared" si="56"/>
        <v>#REF!</v>
      </c>
      <c r="AO90" s="43" t="e">
        <f t="shared" si="56"/>
        <v>#REF!</v>
      </c>
      <c r="AP90" s="43" t="e">
        <f t="shared" si="56"/>
        <v>#REF!</v>
      </c>
      <c r="AQ90" s="43" t="e">
        <f t="shared" si="56"/>
        <v>#REF!</v>
      </c>
      <c r="AR90" s="43" t="e">
        <f t="shared" si="56"/>
        <v>#REF!</v>
      </c>
      <c r="AS90" s="43" t="e">
        <f t="shared" si="56"/>
        <v>#REF!</v>
      </c>
      <c r="AT90" s="43" t="e">
        <f t="shared" si="56"/>
        <v>#REF!</v>
      </c>
      <c r="AU90" s="43" t="e">
        <f t="shared" si="56"/>
        <v>#REF!</v>
      </c>
      <c r="AV90" s="43" t="e">
        <f t="shared" si="56"/>
        <v>#REF!</v>
      </c>
      <c r="AW90" s="43" t="e">
        <f t="shared" si="54"/>
        <v>#REF!</v>
      </c>
      <c r="AX90" s="43" t="e">
        <f t="shared" si="54"/>
        <v>#REF!</v>
      </c>
      <c r="AY90" s="43" t="e">
        <f t="shared" si="54"/>
        <v>#REF!</v>
      </c>
      <c r="AZ90" s="43" t="e">
        <f t="shared" si="54"/>
        <v>#REF!</v>
      </c>
      <c r="BA90" s="43" t="e">
        <f t="shared" si="54"/>
        <v>#REF!</v>
      </c>
      <c r="BB90" s="43" t="e">
        <f t="shared" si="54"/>
        <v>#REF!</v>
      </c>
      <c r="BC90" s="43" t="e">
        <f t="shared" si="54"/>
        <v>#REF!</v>
      </c>
      <c r="BD90" s="43" t="e">
        <f t="shared" si="54"/>
        <v>#REF!</v>
      </c>
      <c r="BE90" s="43" t="e">
        <f t="shared" si="54"/>
        <v>#REF!</v>
      </c>
      <c r="BF90" s="43" t="e">
        <f t="shared" si="54"/>
        <v>#REF!</v>
      </c>
      <c r="BG90" s="43" t="e">
        <f t="shared" si="54"/>
        <v>#REF!</v>
      </c>
      <c r="BH90" s="57" t="e">
        <f>BH10*0.85*0.9</f>
        <v>#REF!</v>
      </c>
      <c r="BI90" s="57" t="e">
        <f t="shared" si="51"/>
        <v>#REF!</v>
      </c>
      <c r="BJ90" s="57" t="e">
        <f t="shared" si="51"/>
        <v>#REF!</v>
      </c>
      <c r="BK90" s="57" t="e">
        <f t="shared" si="51"/>
        <v>#REF!</v>
      </c>
      <c r="BL90" s="57" t="e">
        <f t="shared" ref="BL90:CD90" si="58">BL10*0.85*0.9</f>
        <v>#REF!</v>
      </c>
      <c r="BM90" s="57" t="e">
        <f t="shared" si="58"/>
        <v>#REF!</v>
      </c>
      <c r="BN90" s="57" t="e">
        <f t="shared" si="58"/>
        <v>#REF!</v>
      </c>
      <c r="BO90" s="57" t="e">
        <f t="shared" si="58"/>
        <v>#REF!</v>
      </c>
      <c r="BP90" s="57" t="e">
        <f t="shared" si="58"/>
        <v>#REF!</v>
      </c>
      <c r="BQ90" s="57" t="e">
        <f t="shared" si="58"/>
        <v>#REF!</v>
      </c>
      <c r="BR90" s="57" t="e">
        <f t="shared" si="58"/>
        <v>#REF!</v>
      </c>
      <c r="BS90" s="57" t="e">
        <f t="shared" si="58"/>
        <v>#REF!</v>
      </c>
      <c r="BT90" s="57" t="e">
        <f t="shared" si="58"/>
        <v>#REF!</v>
      </c>
      <c r="BU90" s="57" t="e">
        <f t="shared" si="58"/>
        <v>#REF!</v>
      </c>
      <c r="BV90" s="57" t="e">
        <f t="shared" si="58"/>
        <v>#REF!</v>
      </c>
      <c r="BW90" s="57" t="e">
        <f t="shared" si="58"/>
        <v>#REF!</v>
      </c>
      <c r="BX90" s="57" t="e">
        <f t="shared" si="58"/>
        <v>#REF!</v>
      </c>
      <c r="BY90" s="57" t="e">
        <f t="shared" si="58"/>
        <v>#REF!</v>
      </c>
      <c r="BZ90" s="57" t="e">
        <f t="shared" si="58"/>
        <v>#REF!</v>
      </c>
      <c r="CA90" s="57" t="e">
        <f t="shared" si="58"/>
        <v>#REF!</v>
      </c>
      <c r="CB90" s="57" t="e">
        <f t="shared" si="58"/>
        <v>#REF!</v>
      </c>
      <c r="CC90" s="57" t="e">
        <f t="shared" si="58"/>
        <v>#REF!</v>
      </c>
      <c r="CD90" s="57" t="e">
        <f t="shared" si="58"/>
        <v>#REF!</v>
      </c>
    </row>
    <row r="91" spans="1:82" s="36" customFormat="1" ht="12" customHeight="1" x14ac:dyDescent="0.2">
      <c r="A91" s="66" t="s">
        <v>65</v>
      </c>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57"/>
      <c r="BI91" s="57"/>
      <c r="BJ91" s="57"/>
      <c r="BK91" s="57"/>
      <c r="BL91" s="57"/>
      <c r="BM91" s="57"/>
      <c r="BN91" s="57"/>
      <c r="BO91" s="57"/>
      <c r="BP91" s="57"/>
      <c r="BQ91" s="57"/>
      <c r="BR91" s="57"/>
      <c r="BS91" s="57"/>
      <c r="BT91" s="57"/>
      <c r="BU91" s="57"/>
      <c r="BV91" s="57"/>
      <c r="BW91" s="57"/>
      <c r="BX91" s="57"/>
      <c r="BY91" s="57"/>
      <c r="BZ91" s="57"/>
      <c r="CA91" s="57"/>
      <c r="CB91" s="57"/>
      <c r="CC91" s="57"/>
      <c r="CD91" s="57"/>
    </row>
    <row r="92" spans="1:82" s="9" customFormat="1" ht="12" customHeight="1" x14ac:dyDescent="0.2">
      <c r="A92" s="8">
        <v>1</v>
      </c>
      <c r="B92" s="43" t="e">
        <f t="shared" si="53"/>
        <v>#REF!</v>
      </c>
      <c r="C92" s="43" t="e">
        <f t="shared" si="53"/>
        <v>#REF!</v>
      </c>
      <c r="D92" s="43" t="e">
        <f t="shared" si="53"/>
        <v>#REF!</v>
      </c>
      <c r="E92" s="43" t="e">
        <f t="shared" si="53"/>
        <v>#REF!</v>
      </c>
      <c r="F92" s="43" t="e">
        <f t="shared" si="53"/>
        <v>#REF!</v>
      </c>
      <c r="G92" s="43" t="e">
        <f t="shared" si="53"/>
        <v>#REF!</v>
      </c>
      <c r="H92" s="43" t="e">
        <f t="shared" si="53"/>
        <v>#REF!</v>
      </c>
      <c r="I92" s="43" t="e">
        <f t="shared" si="53"/>
        <v>#REF!</v>
      </c>
      <c r="J92" s="43" t="e">
        <f t="shared" si="53"/>
        <v>#REF!</v>
      </c>
      <c r="K92" s="43" t="e">
        <f t="shared" si="53"/>
        <v>#REF!</v>
      </c>
      <c r="L92" s="43" t="e">
        <f t="shared" si="53"/>
        <v>#REF!</v>
      </c>
      <c r="M92" s="43" t="e">
        <f t="shared" si="53"/>
        <v>#REF!</v>
      </c>
      <c r="N92" s="43" t="e">
        <f t="shared" si="53"/>
        <v>#REF!</v>
      </c>
      <c r="O92" s="43" t="e">
        <f t="shared" si="53"/>
        <v>#REF!</v>
      </c>
      <c r="P92" s="43" t="e">
        <f t="shared" si="53"/>
        <v>#REF!</v>
      </c>
      <c r="Q92" s="43" t="e">
        <f t="shared" si="53"/>
        <v>#REF!</v>
      </c>
      <c r="R92" s="43" t="e">
        <f t="shared" ref="R92:AV93" si="59">R12*0.8*0.9</f>
        <v>#REF!</v>
      </c>
      <c r="S92" s="43" t="e">
        <f t="shared" si="59"/>
        <v>#REF!</v>
      </c>
      <c r="T92" s="43" t="e">
        <f t="shared" si="59"/>
        <v>#REF!</v>
      </c>
      <c r="U92" s="43" t="e">
        <f t="shared" si="59"/>
        <v>#REF!</v>
      </c>
      <c r="V92" s="43" t="e">
        <f t="shared" si="59"/>
        <v>#REF!</v>
      </c>
      <c r="W92" s="43" t="e">
        <f t="shared" si="59"/>
        <v>#REF!</v>
      </c>
      <c r="X92" s="43" t="e">
        <f t="shared" si="59"/>
        <v>#REF!</v>
      </c>
      <c r="Y92" s="43" t="e">
        <f t="shared" si="59"/>
        <v>#REF!</v>
      </c>
      <c r="Z92" s="43" t="e">
        <f t="shared" si="59"/>
        <v>#REF!</v>
      </c>
      <c r="AA92" s="43" t="e">
        <f t="shared" si="59"/>
        <v>#REF!</v>
      </c>
      <c r="AB92" s="43" t="e">
        <f t="shared" si="59"/>
        <v>#REF!</v>
      </c>
      <c r="AC92" s="43" t="e">
        <f t="shared" si="59"/>
        <v>#REF!</v>
      </c>
      <c r="AD92" s="43" t="e">
        <f t="shared" si="59"/>
        <v>#REF!</v>
      </c>
      <c r="AE92" s="43" t="e">
        <f t="shared" si="59"/>
        <v>#REF!</v>
      </c>
      <c r="AF92" s="43" t="e">
        <f t="shared" si="59"/>
        <v>#REF!</v>
      </c>
      <c r="AG92" s="43" t="e">
        <f t="shared" si="59"/>
        <v>#REF!</v>
      </c>
      <c r="AH92" s="43" t="e">
        <f t="shared" si="59"/>
        <v>#REF!</v>
      </c>
      <c r="AI92" s="43" t="e">
        <f t="shared" si="59"/>
        <v>#REF!</v>
      </c>
      <c r="AJ92" s="43" t="e">
        <f t="shared" si="59"/>
        <v>#REF!</v>
      </c>
      <c r="AK92" s="43" t="e">
        <f t="shared" si="59"/>
        <v>#REF!</v>
      </c>
      <c r="AL92" s="43" t="e">
        <f t="shared" si="59"/>
        <v>#REF!</v>
      </c>
      <c r="AM92" s="43" t="e">
        <f t="shared" si="59"/>
        <v>#REF!</v>
      </c>
      <c r="AN92" s="43" t="e">
        <f t="shared" si="59"/>
        <v>#REF!</v>
      </c>
      <c r="AO92" s="43" t="e">
        <f t="shared" si="59"/>
        <v>#REF!</v>
      </c>
      <c r="AP92" s="43" t="e">
        <f t="shared" si="59"/>
        <v>#REF!</v>
      </c>
      <c r="AQ92" s="43" t="e">
        <f t="shared" si="59"/>
        <v>#REF!</v>
      </c>
      <c r="AR92" s="43" t="e">
        <f t="shared" si="59"/>
        <v>#REF!</v>
      </c>
      <c r="AS92" s="43" t="e">
        <f t="shared" si="59"/>
        <v>#REF!</v>
      </c>
      <c r="AT92" s="43" t="e">
        <f t="shared" si="59"/>
        <v>#REF!</v>
      </c>
      <c r="AU92" s="43" t="e">
        <f t="shared" si="59"/>
        <v>#REF!</v>
      </c>
      <c r="AV92" s="43" t="e">
        <f t="shared" si="59"/>
        <v>#REF!</v>
      </c>
      <c r="AW92" s="43" t="e">
        <f t="shared" si="54"/>
        <v>#REF!</v>
      </c>
      <c r="AX92" s="43" t="e">
        <f t="shared" si="54"/>
        <v>#REF!</v>
      </c>
      <c r="AY92" s="43" t="e">
        <f t="shared" si="54"/>
        <v>#REF!</v>
      </c>
      <c r="AZ92" s="43" t="e">
        <f t="shared" si="54"/>
        <v>#REF!</v>
      </c>
      <c r="BA92" s="43" t="e">
        <f t="shared" si="54"/>
        <v>#REF!</v>
      </c>
      <c r="BB92" s="43" t="e">
        <f t="shared" si="54"/>
        <v>#REF!</v>
      </c>
      <c r="BC92" s="43" t="e">
        <f t="shared" si="54"/>
        <v>#REF!</v>
      </c>
      <c r="BD92" s="43" t="e">
        <f t="shared" si="54"/>
        <v>#REF!</v>
      </c>
      <c r="BE92" s="43" t="e">
        <f t="shared" si="54"/>
        <v>#REF!</v>
      </c>
      <c r="BF92" s="43" t="e">
        <f t="shared" si="54"/>
        <v>#REF!</v>
      </c>
      <c r="BG92" s="43" t="e">
        <f t="shared" si="54"/>
        <v>#REF!</v>
      </c>
      <c r="BH92" s="57" t="e">
        <f>BH12*0.85*0.9</f>
        <v>#REF!</v>
      </c>
      <c r="BI92" s="57" t="e">
        <f t="shared" si="51"/>
        <v>#REF!</v>
      </c>
      <c r="BJ92" s="57" t="e">
        <f t="shared" si="51"/>
        <v>#REF!</v>
      </c>
      <c r="BK92" s="57" t="e">
        <f t="shared" si="51"/>
        <v>#REF!</v>
      </c>
      <c r="BL92" s="57" t="e">
        <f t="shared" ref="BL92:CD92" si="60">BL12*0.85*0.9</f>
        <v>#REF!</v>
      </c>
      <c r="BM92" s="57" t="e">
        <f t="shared" si="60"/>
        <v>#REF!</v>
      </c>
      <c r="BN92" s="57" t="e">
        <f t="shared" si="60"/>
        <v>#REF!</v>
      </c>
      <c r="BO92" s="57" t="e">
        <f t="shared" si="60"/>
        <v>#REF!</v>
      </c>
      <c r="BP92" s="57" t="e">
        <f t="shared" si="60"/>
        <v>#REF!</v>
      </c>
      <c r="BQ92" s="57" t="e">
        <f t="shared" si="60"/>
        <v>#REF!</v>
      </c>
      <c r="BR92" s="57" t="e">
        <f t="shared" si="60"/>
        <v>#REF!</v>
      </c>
      <c r="BS92" s="57" t="e">
        <f t="shared" si="60"/>
        <v>#REF!</v>
      </c>
      <c r="BT92" s="57" t="e">
        <f t="shared" si="60"/>
        <v>#REF!</v>
      </c>
      <c r="BU92" s="57" t="e">
        <f t="shared" si="60"/>
        <v>#REF!</v>
      </c>
      <c r="BV92" s="57" t="e">
        <f t="shared" si="60"/>
        <v>#REF!</v>
      </c>
      <c r="BW92" s="57" t="e">
        <f t="shared" si="60"/>
        <v>#REF!</v>
      </c>
      <c r="BX92" s="57" t="e">
        <f t="shared" si="60"/>
        <v>#REF!</v>
      </c>
      <c r="BY92" s="57" t="e">
        <f t="shared" si="60"/>
        <v>#REF!</v>
      </c>
      <c r="BZ92" s="57" t="e">
        <f t="shared" si="60"/>
        <v>#REF!</v>
      </c>
      <c r="CA92" s="57" t="e">
        <f t="shared" si="60"/>
        <v>#REF!</v>
      </c>
      <c r="CB92" s="57" t="e">
        <f t="shared" si="60"/>
        <v>#REF!</v>
      </c>
      <c r="CC92" s="57" t="e">
        <f t="shared" si="60"/>
        <v>#REF!</v>
      </c>
      <c r="CD92" s="57" t="e">
        <f t="shared" si="60"/>
        <v>#REF!</v>
      </c>
    </row>
    <row r="93" spans="1:82" s="9" customFormat="1" ht="12" customHeight="1" x14ac:dyDescent="0.2">
      <c r="A93" s="8">
        <v>2</v>
      </c>
      <c r="B93" s="43" t="e">
        <f t="shared" si="53"/>
        <v>#REF!</v>
      </c>
      <c r="C93" s="43" t="e">
        <f t="shared" si="53"/>
        <v>#REF!</v>
      </c>
      <c r="D93" s="43" t="e">
        <f t="shared" si="53"/>
        <v>#REF!</v>
      </c>
      <c r="E93" s="43" t="e">
        <f t="shared" si="53"/>
        <v>#REF!</v>
      </c>
      <c r="F93" s="43" t="e">
        <f t="shared" si="53"/>
        <v>#REF!</v>
      </c>
      <c r="G93" s="43" t="e">
        <f t="shared" si="53"/>
        <v>#REF!</v>
      </c>
      <c r="H93" s="43" t="e">
        <f t="shared" si="53"/>
        <v>#REF!</v>
      </c>
      <c r="I93" s="43" t="e">
        <f t="shared" si="53"/>
        <v>#REF!</v>
      </c>
      <c r="J93" s="43" t="e">
        <f t="shared" si="53"/>
        <v>#REF!</v>
      </c>
      <c r="K93" s="43" t="e">
        <f t="shared" si="53"/>
        <v>#REF!</v>
      </c>
      <c r="L93" s="43" t="e">
        <f t="shared" si="53"/>
        <v>#REF!</v>
      </c>
      <c r="M93" s="43" t="e">
        <f t="shared" si="53"/>
        <v>#REF!</v>
      </c>
      <c r="N93" s="43" t="e">
        <f t="shared" si="53"/>
        <v>#REF!</v>
      </c>
      <c r="O93" s="43" t="e">
        <f t="shared" si="53"/>
        <v>#REF!</v>
      </c>
      <c r="P93" s="43" t="e">
        <f t="shared" si="53"/>
        <v>#REF!</v>
      </c>
      <c r="Q93" s="43" t="e">
        <f t="shared" si="53"/>
        <v>#REF!</v>
      </c>
      <c r="R93" s="43" t="e">
        <f t="shared" si="59"/>
        <v>#REF!</v>
      </c>
      <c r="S93" s="43" t="e">
        <f t="shared" si="59"/>
        <v>#REF!</v>
      </c>
      <c r="T93" s="43" t="e">
        <f t="shared" si="59"/>
        <v>#REF!</v>
      </c>
      <c r="U93" s="43" t="e">
        <f t="shared" si="59"/>
        <v>#REF!</v>
      </c>
      <c r="V93" s="43" t="e">
        <f t="shared" si="59"/>
        <v>#REF!</v>
      </c>
      <c r="W93" s="43" t="e">
        <f t="shared" si="59"/>
        <v>#REF!</v>
      </c>
      <c r="X93" s="43" t="e">
        <f t="shared" si="59"/>
        <v>#REF!</v>
      </c>
      <c r="Y93" s="43" t="e">
        <f t="shared" si="59"/>
        <v>#REF!</v>
      </c>
      <c r="Z93" s="43" t="e">
        <f t="shared" si="59"/>
        <v>#REF!</v>
      </c>
      <c r="AA93" s="43" t="e">
        <f t="shared" si="59"/>
        <v>#REF!</v>
      </c>
      <c r="AB93" s="43" t="e">
        <f t="shared" si="59"/>
        <v>#REF!</v>
      </c>
      <c r="AC93" s="43" t="e">
        <f t="shared" si="59"/>
        <v>#REF!</v>
      </c>
      <c r="AD93" s="43" t="e">
        <f t="shared" si="59"/>
        <v>#REF!</v>
      </c>
      <c r="AE93" s="43" t="e">
        <f t="shared" si="59"/>
        <v>#REF!</v>
      </c>
      <c r="AF93" s="43" t="e">
        <f t="shared" si="59"/>
        <v>#REF!</v>
      </c>
      <c r="AG93" s="43" t="e">
        <f t="shared" si="59"/>
        <v>#REF!</v>
      </c>
      <c r="AH93" s="43" t="e">
        <f t="shared" si="59"/>
        <v>#REF!</v>
      </c>
      <c r="AI93" s="43" t="e">
        <f t="shared" si="59"/>
        <v>#REF!</v>
      </c>
      <c r="AJ93" s="43" t="e">
        <f t="shared" si="59"/>
        <v>#REF!</v>
      </c>
      <c r="AK93" s="43" t="e">
        <f t="shared" si="59"/>
        <v>#REF!</v>
      </c>
      <c r="AL93" s="43" t="e">
        <f t="shared" si="59"/>
        <v>#REF!</v>
      </c>
      <c r="AM93" s="43" t="e">
        <f t="shared" si="59"/>
        <v>#REF!</v>
      </c>
      <c r="AN93" s="43" t="e">
        <f t="shared" si="59"/>
        <v>#REF!</v>
      </c>
      <c r="AO93" s="43" t="e">
        <f t="shared" si="59"/>
        <v>#REF!</v>
      </c>
      <c r="AP93" s="43" t="e">
        <f t="shared" si="59"/>
        <v>#REF!</v>
      </c>
      <c r="AQ93" s="43" t="e">
        <f t="shared" si="59"/>
        <v>#REF!</v>
      </c>
      <c r="AR93" s="43" t="e">
        <f t="shared" si="59"/>
        <v>#REF!</v>
      </c>
      <c r="AS93" s="43" t="e">
        <f t="shared" si="59"/>
        <v>#REF!</v>
      </c>
      <c r="AT93" s="43" t="e">
        <f t="shared" si="59"/>
        <v>#REF!</v>
      </c>
      <c r="AU93" s="43" t="e">
        <f t="shared" si="59"/>
        <v>#REF!</v>
      </c>
      <c r="AV93" s="43" t="e">
        <f t="shared" si="59"/>
        <v>#REF!</v>
      </c>
      <c r="AW93" s="43" t="e">
        <f t="shared" si="54"/>
        <v>#REF!</v>
      </c>
      <c r="AX93" s="43" t="e">
        <f t="shared" si="54"/>
        <v>#REF!</v>
      </c>
      <c r="AY93" s="43" t="e">
        <f t="shared" si="54"/>
        <v>#REF!</v>
      </c>
      <c r="AZ93" s="43" t="e">
        <f t="shared" si="54"/>
        <v>#REF!</v>
      </c>
      <c r="BA93" s="43" t="e">
        <f t="shared" si="54"/>
        <v>#REF!</v>
      </c>
      <c r="BB93" s="43" t="e">
        <f t="shared" si="54"/>
        <v>#REF!</v>
      </c>
      <c r="BC93" s="43" t="e">
        <f t="shared" si="54"/>
        <v>#REF!</v>
      </c>
      <c r="BD93" s="43" t="e">
        <f t="shared" si="54"/>
        <v>#REF!</v>
      </c>
      <c r="BE93" s="43" t="e">
        <f t="shared" si="54"/>
        <v>#REF!</v>
      </c>
      <c r="BF93" s="43" t="e">
        <f t="shared" si="54"/>
        <v>#REF!</v>
      </c>
      <c r="BG93" s="43" t="e">
        <f t="shared" si="54"/>
        <v>#REF!</v>
      </c>
      <c r="BH93" s="57" t="e">
        <f>BH13*0.85*0.9</f>
        <v>#REF!</v>
      </c>
      <c r="BI93" s="57" t="e">
        <f t="shared" si="51"/>
        <v>#REF!</v>
      </c>
      <c r="BJ93" s="57" t="e">
        <f t="shared" si="51"/>
        <v>#REF!</v>
      </c>
      <c r="BK93" s="57" t="e">
        <f t="shared" si="51"/>
        <v>#REF!</v>
      </c>
      <c r="BL93" s="57" t="e">
        <f t="shared" ref="BL93:CD93" si="61">BL13*0.85*0.9</f>
        <v>#REF!</v>
      </c>
      <c r="BM93" s="57" t="e">
        <f t="shared" si="61"/>
        <v>#REF!</v>
      </c>
      <c r="BN93" s="57" t="e">
        <f t="shared" si="61"/>
        <v>#REF!</v>
      </c>
      <c r="BO93" s="57" t="e">
        <f t="shared" si="61"/>
        <v>#REF!</v>
      </c>
      <c r="BP93" s="57" t="e">
        <f t="shared" si="61"/>
        <v>#REF!</v>
      </c>
      <c r="BQ93" s="57" t="e">
        <f t="shared" si="61"/>
        <v>#REF!</v>
      </c>
      <c r="BR93" s="57" t="e">
        <f t="shared" si="61"/>
        <v>#REF!</v>
      </c>
      <c r="BS93" s="57" t="e">
        <f t="shared" si="61"/>
        <v>#REF!</v>
      </c>
      <c r="BT93" s="57" t="e">
        <f t="shared" si="61"/>
        <v>#REF!</v>
      </c>
      <c r="BU93" s="57" t="e">
        <f t="shared" si="61"/>
        <v>#REF!</v>
      </c>
      <c r="BV93" s="57" t="e">
        <f t="shared" si="61"/>
        <v>#REF!</v>
      </c>
      <c r="BW93" s="57" t="e">
        <f t="shared" si="61"/>
        <v>#REF!</v>
      </c>
      <c r="BX93" s="57" t="e">
        <f t="shared" si="61"/>
        <v>#REF!</v>
      </c>
      <c r="BY93" s="57" t="e">
        <f t="shared" si="61"/>
        <v>#REF!</v>
      </c>
      <c r="BZ93" s="57" t="e">
        <f t="shared" si="61"/>
        <v>#REF!</v>
      </c>
      <c r="CA93" s="57" t="e">
        <f t="shared" si="61"/>
        <v>#REF!</v>
      </c>
      <c r="CB93" s="57" t="e">
        <f t="shared" si="61"/>
        <v>#REF!</v>
      </c>
      <c r="CC93" s="57" t="e">
        <f t="shared" si="61"/>
        <v>#REF!</v>
      </c>
      <c r="CD93" s="57" t="e">
        <f t="shared" si="61"/>
        <v>#REF!</v>
      </c>
    </row>
    <row r="94" spans="1:82" s="9" customFormat="1" ht="12" customHeight="1" x14ac:dyDescent="0.2">
      <c r="A94" s="145" t="s">
        <v>66</v>
      </c>
      <c r="B94" s="85"/>
      <c r="C94" s="85"/>
      <c r="D94" s="85"/>
      <c r="E94" s="85"/>
      <c r="F94" s="85"/>
      <c r="G94" s="85"/>
      <c r="H94" s="85"/>
      <c r="I94" s="85"/>
      <c r="J94" s="85"/>
      <c r="K94" s="85"/>
      <c r="L94" s="85"/>
      <c r="M94" s="85"/>
      <c r="N94" s="85"/>
      <c r="O94" s="85"/>
      <c r="P94" s="85"/>
      <c r="Q94" s="85"/>
      <c r="R94" s="85"/>
      <c r="S94" s="85"/>
      <c r="T94" s="85"/>
      <c r="U94" s="85"/>
      <c r="V94" s="85"/>
      <c r="W94" s="85"/>
      <c r="X94" s="85"/>
      <c r="Y94" s="85"/>
      <c r="Z94" s="85"/>
      <c r="AA94" s="85"/>
      <c r="AB94" s="85"/>
      <c r="AC94" s="85"/>
      <c r="AD94" s="85"/>
      <c r="AE94" s="85"/>
      <c r="AF94" s="85"/>
      <c r="AG94" s="85"/>
      <c r="AH94" s="85"/>
      <c r="AI94" s="85"/>
      <c r="AJ94" s="85"/>
      <c r="AK94" s="85"/>
      <c r="AL94" s="85"/>
      <c r="AM94" s="85"/>
      <c r="AN94" s="34"/>
      <c r="AO94" s="34"/>
      <c r="AP94" s="34"/>
      <c r="AQ94" s="34"/>
      <c r="AR94" s="34"/>
      <c r="AS94" s="34"/>
      <c r="AT94" s="34"/>
      <c r="AU94" s="34"/>
      <c r="AV94" s="34"/>
      <c r="AW94" s="43"/>
      <c r="AX94" s="43"/>
      <c r="AY94" s="43"/>
      <c r="AZ94" s="43"/>
      <c r="BA94" s="43"/>
      <c r="BB94" s="43"/>
      <c r="BC94" s="43"/>
      <c r="BD94" s="43"/>
      <c r="BE94" s="43"/>
      <c r="BF94" s="43"/>
      <c r="BG94" s="43"/>
      <c r="BH94" s="57"/>
      <c r="BI94" s="57"/>
      <c r="BJ94" s="57"/>
      <c r="BK94" s="57"/>
      <c r="BL94" s="57"/>
      <c r="BM94" s="57"/>
      <c r="BN94" s="57"/>
      <c r="BO94" s="57"/>
      <c r="BP94" s="57"/>
      <c r="BQ94" s="57"/>
      <c r="BR94" s="57"/>
      <c r="BS94" s="57"/>
      <c r="BT94" s="57"/>
      <c r="BU94" s="57"/>
      <c r="BV94" s="57"/>
      <c r="BW94" s="57"/>
      <c r="BX94" s="57"/>
      <c r="BY94" s="57"/>
      <c r="BZ94" s="57"/>
      <c r="CA94" s="57"/>
      <c r="CB94" s="57"/>
      <c r="CC94" s="57"/>
      <c r="CD94" s="57"/>
    </row>
    <row r="95" spans="1:82" s="9" customFormat="1" ht="12" customHeight="1" x14ac:dyDescent="0.2">
      <c r="A95" s="52" t="s">
        <v>37</v>
      </c>
      <c r="B95" s="85"/>
      <c r="C95" s="85"/>
      <c r="D95" s="85"/>
      <c r="E95" s="85"/>
      <c r="F95" s="85"/>
      <c r="G95" s="85"/>
      <c r="H95" s="85"/>
      <c r="I95" s="85"/>
      <c r="J95" s="85"/>
      <c r="K95" s="85"/>
      <c r="L95" s="85"/>
      <c r="M95" s="85"/>
      <c r="N95" s="85"/>
      <c r="O95" s="85"/>
      <c r="P95" s="85"/>
      <c r="Q95" s="85"/>
      <c r="R95" s="85"/>
      <c r="S95" s="85"/>
      <c r="T95" s="85"/>
      <c r="U95" s="85"/>
      <c r="V95" s="85"/>
      <c r="W95" s="85"/>
      <c r="X95" s="85"/>
      <c r="Y95" s="85"/>
      <c r="Z95" s="85"/>
      <c r="AA95" s="85"/>
      <c r="AB95" s="85"/>
      <c r="AC95" s="85"/>
      <c r="AD95" s="85"/>
      <c r="AE95" s="85"/>
      <c r="AF95" s="85"/>
      <c r="AG95" s="85"/>
      <c r="AH95" s="85"/>
      <c r="AI95" s="85"/>
      <c r="AJ95" s="85"/>
      <c r="AK95" s="85"/>
      <c r="AL95" s="85"/>
      <c r="AM95" s="85"/>
      <c r="AN95" s="53" t="e">
        <f>AN15*0.8*0.9</f>
        <v>#REF!</v>
      </c>
      <c r="AO95" s="43" t="e">
        <f t="shared" ref="AO95:AV96" si="62">AO15*0.8*0.9</f>
        <v>#REF!</v>
      </c>
      <c r="AP95" s="43" t="e">
        <f t="shared" si="62"/>
        <v>#REF!</v>
      </c>
      <c r="AQ95" s="43" t="e">
        <f t="shared" si="62"/>
        <v>#REF!</v>
      </c>
      <c r="AR95" s="43" t="e">
        <f t="shared" si="62"/>
        <v>#REF!</v>
      </c>
      <c r="AS95" s="43" t="e">
        <f t="shared" si="62"/>
        <v>#REF!</v>
      </c>
      <c r="AT95" s="43" t="e">
        <f t="shared" si="62"/>
        <v>#REF!</v>
      </c>
      <c r="AU95" s="43" t="e">
        <f t="shared" si="62"/>
        <v>#REF!</v>
      </c>
      <c r="AV95" s="43" t="e">
        <f t="shared" si="62"/>
        <v>#REF!</v>
      </c>
      <c r="AW95" s="43" t="e">
        <f t="shared" si="54"/>
        <v>#REF!</v>
      </c>
      <c r="AX95" s="43" t="e">
        <f t="shared" si="54"/>
        <v>#REF!</v>
      </c>
      <c r="AY95" s="43" t="e">
        <f t="shared" si="54"/>
        <v>#REF!</v>
      </c>
      <c r="AZ95" s="43" t="e">
        <f t="shared" si="54"/>
        <v>#REF!</v>
      </c>
      <c r="BA95" s="43" t="e">
        <f t="shared" si="54"/>
        <v>#REF!</v>
      </c>
      <c r="BB95" s="43" t="e">
        <f t="shared" si="54"/>
        <v>#REF!</v>
      </c>
      <c r="BC95" s="43" t="e">
        <f t="shared" si="54"/>
        <v>#REF!</v>
      </c>
      <c r="BD95" s="43" t="e">
        <f t="shared" si="54"/>
        <v>#REF!</v>
      </c>
      <c r="BE95" s="43" t="e">
        <f t="shared" si="54"/>
        <v>#REF!</v>
      </c>
      <c r="BF95" s="43" t="e">
        <f t="shared" si="54"/>
        <v>#REF!</v>
      </c>
      <c r="BG95" s="43" t="e">
        <f t="shared" si="54"/>
        <v>#REF!</v>
      </c>
      <c r="BH95" s="57" t="e">
        <f>BH15*0.85*0.9</f>
        <v>#REF!</v>
      </c>
      <c r="BI95" s="57" t="e">
        <f t="shared" si="51"/>
        <v>#REF!</v>
      </c>
      <c r="BJ95" s="57" t="e">
        <f t="shared" si="51"/>
        <v>#REF!</v>
      </c>
      <c r="BK95" s="57" t="e">
        <f t="shared" si="51"/>
        <v>#REF!</v>
      </c>
      <c r="BL95" s="57" t="e">
        <f t="shared" ref="BL95:CD95" si="63">BL15*0.85*0.9</f>
        <v>#REF!</v>
      </c>
      <c r="BM95" s="57" t="e">
        <f t="shared" si="63"/>
        <v>#REF!</v>
      </c>
      <c r="BN95" s="57" t="e">
        <f t="shared" si="63"/>
        <v>#REF!</v>
      </c>
      <c r="BO95" s="57" t="e">
        <f t="shared" si="63"/>
        <v>#REF!</v>
      </c>
      <c r="BP95" s="57" t="e">
        <f t="shared" si="63"/>
        <v>#REF!</v>
      </c>
      <c r="BQ95" s="57" t="e">
        <f t="shared" si="63"/>
        <v>#REF!</v>
      </c>
      <c r="BR95" s="57" t="e">
        <f t="shared" si="63"/>
        <v>#REF!</v>
      </c>
      <c r="BS95" s="57" t="e">
        <f t="shared" si="63"/>
        <v>#REF!</v>
      </c>
      <c r="BT95" s="57" t="e">
        <f t="shared" si="63"/>
        <v>#REF!</v>
      </c>
      <c r="BU95" s="57" t="e">
        <f t="shared" si="63"/>
        <v>#REF!</v>
      </c>
      <c r="BV95" s="57" t="e">
        <f t="shared" si="63"/>
        <v>#REF!</v>
      </c>
      <c r="BW95" s="57" t="e">
        <f t="shared" si="63"/>
        <v>#REF!</v>
      </c>
      <c r="BX95" s="57" t="e">
        <f t="shared" si="63"/>
        <v>#REF!</v>
      </c>
      <c r="BY95" s="57" t="e">
        <f t="shared" si="63"/>
        <v>#REF!</v>
      </c>
      <c r="BZ95" s="57" t="e">
        <f t="shared" si="63"/>
        <v>#REF!</v>
      </c>
      <c r="CA95" s="57" t="e">
        <f t="shared" si="63"/>
        <v>#REF!</v>
      </c>
      <c r="CB95" s="57" t="e">
        <f t="shared" si="63"/>
        <v>#REF!</v>
      </c>
      <c r="CC95" s="57" t="e">
        <f t="shared" si="63"/>
        <v>#REF!</v>
      </c>
      <c r="CD95" s="57" t="e">
        <f t="shared" si="63"/>
        <v>#REF!</v>
      </c>
    </row>
    <row r="96" spans="1:82" s="9" customFormat="1" ht="12" customHeight="1" x14ac:dyDescent="0.2">
      <c r="A96" s="52">
        <v>2</v>
      </c>
      <c r="B96" s="85"/>
      <c r="C96" s="85"/>
      <c r="D96" s="85"/>
      <c r="E96" s="85"/>
      <c r="F96" s="85"/>
      <c r="G96" s="85"/>
      <c r="H96" s="85"/>
      <c r="I96" s="85"/>
      <c r="J96" s="85"/>
      <c r="K96" s="85"/>
      <c r="L96" s="85"/>
      <c r="M96" s="85"/>
      <c r="N96" s="85"/>
      <c r="O96" s="85"/>
      <c r="P96" s="85"/>
      <c r="Q96" s="85"/>
      <c r="R96" s="85"/>
      <c r="S96" s="85"/>
      <c r="T96" s="85"/>
      <c r="U96" s="85"/>
      <c r="V96" s="85"/>
      <c r="W96" s="85"/>
      <c r="X96" s="85"/>
      <c r="Y96" s="85"/>
      <c r="Z96" s="85"/>
      <c r="AA96" s="85"/>
      <c r="AB96" s="85"/>
      <c r="AC96" s="85"/>
      <c r="AD96" s="85"/>
      <c r="AE96" s="85"/>
      <c r="AF96" s="85"/>
      <c r="AG96" s="85"/>
      <c r="AH96" s="85"/>
      <c r="AI96" s="85"/>
      <c r="AJ96" s="85"/>
      <c r="AK96" s="85"/>
      <c r="AL96" s="85"/>
      <c r="AM96" s="85"/>
      <c r="AN96" s="53" t="e">
        <f>AN16*0.8*0.9</f>
        <v>#REF!</v>
      </c>
      <c r="AO96" s="43" t="e">
        <f t="shared" si="62"/>
        <v>#REF!</v>
      </c>
      <c r="AP96" s="43" t="e">
        <f t="shared" si="62"/>
        <v>#REF!</v>
      </c>
      <c r="AQ96" s="43" t="e">
        <f t="shared" si="62"/>
        <v>#REF!</v>
      </c>
      <c r="AR96" s="43" t="e">
        <f t="shared" si="62"/>
        <v>#REF!</v>
      </c>
      <c r="AS96" s="43" t="e">
        <f t="shared" si="62"/>
        <v>#REF!</v>
      </c>
      <c r="AT96" s="43" t="e">
        <f t="shared" si="62"/>
        <v>#REF!</v>
      </c>
      <c r="AU96" s="43" t="e">
        <f t="shared" si="62"/>
        <v>#REF!</v>
      </c>
      <c r="AV96" s="43" t="e">
        <f t="shared" si="62"/>
        <v>#REF!</v>
      </c>
      <c r="AW96" s="43" t="e">
        <f t="shared" si="54"/>
        <v>#REF!</v>
      </c>
      <c r="AX96" s="43" t="e">
        <f t="shared" si="54"/>
        <v>#REF!</v>
      </c>
      <c r="AY96" s="43" t="e">
        <f t="shared" si="54"/>
        <v>#REF!</v>
      </c>
      <c r="AZ96" s="43" t="e">
        <f t="shared" si="54"/>
        <v>#REF!</v>
      </c>
      <c r="BA96" s="43" t="e">
        <f t="shared" si="54"/>
        <v>#REF!</v>
      </c>
      <c r="BB96" s="43" t="e">
        <f t="shared" si="54"/>
        <v>#REF!</v>
      </c>
      <c r="BC96" s="43" t="e">
        <f t="shared" si="54"/>
        <v>#REF!</v>
      </c>
      <c r="BD96" s="43" t="e">
        <f t="shared" si="54"/>
        <v>#REF!</v>
      </c>
      <c r="BE96" s="43" t="e">
        <f t="shared" si="54"/>
        <v>#REF!</v>
      </c>
      <c r="BF96" s="43" t="e">
        <f t="shared" si="54"/>
        <v>#REF!</v>
      </c>
      <c r="BG96" s="43" t="e">
        <f t="shared" si="54"/>
        <v>#REF!</v>
      </c>
      <c r="BH96" s="57" t="e">
        <f>BH16*0.85*0.9</f>
        <v>#REF!</v>
      </c>
      <c r="BI96" s="57" t="e">
        <f t="shared" si="51"/>
        <v>#REF!</v>
      </c>
      <c r="BJ96" s="57" t="e">
        <f t="shared" si="51"/>
        <v>#REF!</v>
      </c>
      <c r="BK96" s="57" t="e">
        <f t="shared" si="51"/>
        <v>#REF!</v>
      </c>
      <c r="BL96" s="57" t="e">
        <f t="shared" ref="BL96:CD96" si="64">BL16*0.85*0.9</f>
        <v>#REF!</v>
      </c>
      <c r="BM96" s="57" t="e">
        <f t="shared" si="64"/>
        <v>#REF!</v>
      </c>
      <c r="BN96" s="57" t="e">
        <f t="shared" si="64"/>
        <v>#REF!</v>
      </c>
      <c r="BO96" s="57" t="e">
        <f t="shared" si="64"/>
        <v>#REF!</v>
      </c>
      <c r="BP96" s="57" t="e">
        <f t="shared" si="64"/>
        <v>#REF!</v>
      </c>
      <c r="BQ96" s="57" t="e">
        <f t="shared" si="64"/>
        <v>#REF!</v>
      </c>
      <c r="BR96" s="57" t="e">
        <f t="shared" si="64"/>
        <v>#REF!</v>
      </c>
      <c r="BS96" s="57" t="e">
        <f t="shared" si="64"/>
        <v>#REF!</v>
      </c>
      <c r="BT96" s="57" t="e">
        <f t="shared" si="64"/>
        <v>#REF!</v>
      </c>
      <c r="BU96" s="57" t="e">
        <f t="shared" si="64"/>
        <v>#REF!</v>
      </c>
      <c r="BV96" s="57" t="e">
        <f t="shared" si="64"/>
        <v>#REF!</v>
      </c>
      <c r="BW96" s="57" t="e">
        <f t="shared" si="64"/>
        <v>#REF!</v>
      </c>
      <c r="BX96" s="57" t="e">
        <f t="shared" si="64"/>
        <v>#REF!</v>
      </c>
      <c r="BY96" s="57" t="e">
        <f t="shared" si="64"/>
        <v>#REF!</v>
      </c>
      <c r="BZ96" s="57" t="e">
        <f t="shared" si="64"/>
        <v>#REF!</v>
      </c>
      <c r="CA96" s="57" t="e">
        <f t="shared" si="64"/>
        <v>#REF!</v>
      </c>
      <c r="CB96" s="57" t="e">
        <f t="shared" si="64"/>
        <v>#REF!</v>
      </c>
      <c r="CC96" s="57" t="e">
        <f t="shared" si="64"/>
        <v>#REF!</v>
      </c>
      <c r="CD96" s="57" t="e">
        <f t="shared" si="64"/>
        <v>#REF!</v>
      </c>
    </row>
    <row r="97" spans="1:82" s="9" customFormat="1" ht="12" customHeight="1" x14ac:dyDescent="0.2">
      <c r="A97" s="145" t="s">
        <v>67</v>
      </c>
      <c r="B97" s="85"/>
      <c r="C97" s="85"/>
      <c r="D97" s="85"/>
      <c r="E97" s="85"/>
      <c r="F97" s="85"/>
      <c r="G97" s="85"/>
      <c r="H97" s="85"/>
      <c r="I97" s="85"/>
      <c r="J97" s="85"/>
      <c r="K97" s="85"/>
      <c r="L97" s="85"/>
      <c r="M97" s="85"/>
      <c r="N97" s="85"/>
      <c r="O97" s="85"/>
      <c r="P97" s="85"/>
      <c r="Q97" s="85"/>
      <c r="R97" s="85"/>
      <c r="S97" s="85"/>
      <c r="T97" s="85"/>
      <c r="U97" s="85"/>
      <c r="V97" s="85"/>
      <c r="W97" s="85"/>
      <c r="X97" s="85"/>
      <c r="Y97" s="85"/>
      <c r="Z97" s="85"/>
      <c r="AA97" s="85"/>
      <c r="AB97" s="85"/>
      <c r="AC97" s="85"/>
      <c r="AD97" s="85"/>
      <c r="AE97" s="85"/>
      <c r="AF97" s="85"/>
      <c r="AG97" s="85"/>
      <c r="AH97" s="85"/>
      <c r="AI97" s="85"/>
      <c r="AJ97" s="85"/>
      <c r="AK97" s="85"/>
      <c r="AL97" s="85"/>
      <c r="AM97" s="85"/>
      <c r="AN97" s="34"/>
      <c r="AO97" s="43"/>
      <c r="AP97" s="43"/>
      <c r="AQ97" s="43"/>
      <c r="AR97" s="43"/>
      <c r="AS97" s="43"/>
      <c r="AT97" s="43"/>
      <c r="AU97" s="43"/>
      <c r="AV97" s="43"/>
      <c r="AW97" s="43"/>
      <c r="AX97" s="43"/>
      <c r="AY97" s="43"/>
      <c r="AZ97" s="43"/>
      <c r="BA97" s="43"/>
      <c r="BB97" s="43"/>
      <c r="BC97" s="43"/>
      <c r="BD97" s="43"/>
      <c r="BE97" s="43"/>
      <c r="BF97" s="43"/>
      <c r="BG97" s="43"/>
      <c r="BH97" s="57"/>
      <c r="BI97" s="57"/>
      <c r="BJ97" s="57"/>
      <c r="BK97" s="57"/>
      <c r="BL97" s="57"/>
      <c r="BM97" s="57"/>
      <c r="BN97" s="57"/>
      <c r="BO97" s="57"/>
      <c r="BP97" s="57"/>
      <c r="BQ97" s="57"/>
      <c r="BR97" s="57"/>
      <c r="BS97" s="57"/>
      <c r="BT97" s="57"/>
      <c r="BU97" s="57"/>
      <c r="BV97" s="57"/>
      <c r="BW97" s="57"/>
      <c r="BX97" s="57"/>
      <c r="BY97" s="57"/>
      <c r="BZ97" s="57"/>
      <c r="CA97" s="57"/>
      <c r="CB97" s="57"/>
      <c r="CC97" s="57"/>
      <c r="CD97" s="57"/>
    </row>
    <row r="98" spans="1:82" s="9" customFormat="1" ht="12" customHeight="1" x14ac:dyDescent="0.2">
      <c r="A98" s="52" t="s">
        <v>37</v>
      </c>
      <c r="B98" s="85"/>
      <c r="C98" s="85"/>
      <c r="D98" s="85"/>
      <c r="E98" s="85"/>
      <c r="F98" s="85"/>
      <c r="G98" s="85"/>
      <c r="H98" s="85"/>
      <c r="I98" s="85"/>
      <c r="J98" s="85"/>
      <c r="K98" s="85"/>
      <c r="L98" s="85"/>
      <c r="M98" s="85"/>
      <c r="N98" s="85"/>
      <c r="O98" s="85"/>
      <c r="P98" s="85"/>
      <c r="Q98" s="85"/>
      <c r="R98" s="85"/>
      <c r="S98" s="85"/>
      <c r="T98" s="85"/>
      <c r="U98" s="85"/>
      <c r="V98" s="85"/>
      <c r="W98" s="85"/>
      <c r="X98" s="85"/>
      <c r="Y98" s="85"/>
      <c r="Z98" s="85"/>
      <c r="AA98" s="85"/>
      <c r="AB98" s="85"/>
      <c r="AC98" s="85"/>
      <c r="AD98" s="85"/>
      <c r="AE98" s="85"/>
      <c r="AF98" s="85"/>
      <c r="AG98" s="85"/>
      <c r="AH98" s="85"/>
      <c r="AI98" s="85"/>
      <c r="AJ98" s="85"/>
      <c r="AK98" s="85"/>
      <c r="AL98" s="85"/>
      <c r="AM98" s="85"/>
      <c r="AN98" s="53" t="e">
        <f t="shared" ref="AN98:AV105" si="65">AN18*0.8*0.9</f>
        <v>#REF!</v>
      </c>
      <c r="AO98" s="43" t="e">
        <f t="shared" si="65"/>
        <v>#REF!</v>
      </c>
      <c r="AP98" s="43" t="e">
        <f t="shared" si="65"/>
        <v>#REF!</v>
      </c>
      <c r="AQ98" s="43" t="e">
        <f t="shared" si="65"/>
        <v>#REF!</v>
      </c>
      <c r="AR98" s="43" t="e">
        <f t="shared" si="65"/>
        <v>#REF!</v>
      </c>
      <c r="AS98" s="43" t="e">
        <f t="shared" si="65"/>
        <v>#REF!</v>
      </c>
      <c r="AT98" s="43" t="e">
        <f t="shared" si="65"/>
        <v>#REF!</v>
      </c>
      <c r="AU98" s="43" t="e">
        <f t="shared" si="65"/>
        <v>#REF!</v>
      </c>
      <c r="AV98" s="43" t="e">
        <f t="shared" si="65"/>
        <v>#REF!</v>
      </c>
      <c r="AW98" s="43" t="e">
        <f t="shared" si="54"/>
        <v>#REF!</v>
      </c>
      <c r="AX98" s="43" t="e">
        <f t="shared" si="54"/>
        <v>#REF!</v>
      </c>
      <c r="AY98" s="43" t="e">
        <f t="shared" si="54"/>
        <v>#REF!</v>
      </c>
      <c r="AZ98" s="43" t="e">
        <f t="shared" si="54"/>
        <v>#REF!</v>
      </c>
      <c r="BA98" s="43" t="e">
        <f t="shared" si="54"/>
        <v>#REF!</v>
      </c>
      <c r="BB98" s="43" t="e">
        <f t="shared" si="54"/>
        <v>#REF!</v>
      </c>
      <c r="BC98" s="43" t="e">
        <f t="shared" si="54"/>
        <v>#REF!</v>
      </c>
      <c r="BD98" s="43" t="e">
        <f t="shared" si="54"/>
        <v>#REF!</v>
      </c>
      <c r="BE98" s="43" t="e">
        <f t="shared" si="54"/>
        <v>#REF!</v>
      </c>
      <c r="BF98" s="43" t="e">
        <f t="shared" si="54"/>
        <v>#REF!</v>
      </c>
      <c r="BG98" s="43" t="e">
        <f t="shared" si="54"/>
        <v>#REF!</v>
      </c>
      <c r="BH98" s="57" t="e">
        <f>BH18*0.85*0.9</f>
        <v>#REF!</v>
      </c>
      <c r="BI98" s="57" t="e">
        <f t="shared" si="51"/>
        <v>#REF!</v>
      </c>
      <c r="BJ98" s="57" t="e">
        <f t="shared" si="51"/>
        <v>#REF!</v>
      </c>
      <c r="BK98" s="57" t="e">
        <f t="shared" si="51"/>
        <v>#REF!</v>
      </c>
      <c r="BL98" s="57" t="e">
        <f t="shared" ref="BL98:CD98" si="66">BL18*0.85*0.9</f>
        <v>#REF!</v>
      </c>
      <c r="BM98" s="57" t="e">
        <f t="shared" si="66"/>
        <v>#REF!</v>
      </c>
      <c r="BN98" s="57" t="e">
        <f t="shared" si="66"/>
        <v>#REF!</v>
      </c>
      <c r="BO98" s="57" t="e">
        <f t="shared" si="66"/>
        <v>#REF!</v>
      </c>
      <c r="BP98" s="57" t="e">
        <f t="shared" si="66"/>
        <v>#REF!</v>
      </c>
      <c r="BQ98" s="57" t="e">
        <f t="shared" si="66"/>
        <v>#REF!</v>
      </c>
      <c r="BR98" s="57" t="e">
        <f t="shared" si="66"/>
        <v>#REF!</v>
      </c>
      <c r="BS98" s="57" t="e">
        <f t="shared" si="66"/>
        <v>#REF!</v>
      </c>
      <c r="BT98" s="57" t="e">
        <f t="shared" si="66"/>
        <v>#REF!</v>
      </c>
      <c r="BU98" s="57" t="e">
        <f t="shared" si="66"/>
        <v>#REF!</v>
      </c>
      <c r="BV98" s="57" t="e">
        <f t="shared" si="66"/>
        <v>#REF!</v>
      </c>
      <c r="BW98" s="57" t="e">
        <f t="shared" si="66"/>
        <v>#REF!</v>
      </c>
      <c r="BX98" s="57" t="e">
        <f t="shared" si="66"/>
        <v>#REF!</v>
      </c>
      <c r="BY98" s="57" t="e">
        <f t="shared" si="66"/>
        <v>#REF!</v>
      </c>
      <c r="BZ98" s="57" t="e">
        <f t="shared" si="66"/>
        <v>#REF!</v>
      </c>
      <c r="CA98" s="57" t="e">
        <f t="shared" si="66"/>
        <v>#REF!</v>
      </c>
      <c r="CB98" s="57" t="e">
        <f t="shared" si="66"/>
        <v>#REF!</v>
      </c>
      <c r="CC98" s="57" t="e">
        <f t="shared" si="66"/>
        <v>#REF!</v>
      </c>
      <c r="CD98" s="57" t="e">
        <f t="shared" si="66"/>
        <v>#REF!</v>
      </c>
    </row>
    <row r="99" spans="1:82" s="9" customFormat="1" ht="12" customHeight="1" x14ac:dyDescent="0.2">
      <c r="A99" s="52">
        <v>2</v>
      </c>
      <c r="B99" s="85"/>
      <c r="C99" s="85"/>
      <c r="D99" s="85"/>
      <c r="E99" s="85"/>
      <c r="F99" s="85"/>
      <c r="G99" s="85"/>
      <c r="H99" s="85"/>
      <c r="I99" s="85"/>
      <c r="J99" s="85"/>
      <c r="K99" s="85"/>
      <c r="L99" s="85"/>
      <c r="M99" s="85"/>
      <c r="N99" s="85"/>
      <c r="O99" s="85"/>
      <c r="P99" s="85"/>
      <c r="Q99" s="85"/>
      <c r="R99" s="85"/>
      <c r="S99" s="85"/>
      <c r="T99" s="85"/>
      <c r="U99" s="85"/>
      <c r="V99" s="85"/>
      <c r="W99" s="85"/>
      <c r="X99" s="85"/>
      <c r="Y99" s="85"/>
      <c r="Z99" s="85"/>
      <c r="AA99" s="85"/>
      <c r="AB99" s="85"/>
      <c r="AC99" s="85"/>
      <c r="AD99" s="85"/>
      <c r="AE99" s="85"/>
      <c r="AF99" s="85"/>
      <c r="AG99" s="85"/>
      <c r="AH99" s="85"/>
      <c r="AI99" s="85"/>
      <c r="AJ99" s="85"/>
      <c r="AK99" s="85"/>
      <c r="AL99" s="85"/>
      <c r="AM99" s="85"/>
      <c r="AN99" s="53" t="e">
        <f t="shared" si="65"/>
        <v>#REF!</v>
      </c>
      <c r="AO99" s="43" t="e">
        <f t="shared" si="65"/>
        <v>#REF!</v>
      </c>
      <c r="AP99" s="43" t="e">
        <f t="shared" si="65"/>
        <v>#REF!</v>
      </c>
      <c r="AQ99" s="43" t="e">
        <f t="shared" si="65"/>
        <v>#REF!</v>
      </c>
      <c r="AR99" s="43" t="e">
        <f t="shared" si="65"/>
        <v>#REF!</v>
      </c>
      <c r="AS99" s="43" t="e">
        <f t="shared" si="65"/>
        <v>#REF!</v>
      </c>
      <c r="AT99" s="43" t="e">
        <f t="shared" si="65"/>
        <v>#REF!</v>
      </c>
      <c r="AU99" s="43" t="e">
        <f t="shared" si="65"/>
        <v>#REF!</v>
      </c>
      <c r="AV99" s="43" t="e">
        <f t="shared" si="65"/>
        <v>#REF!</v>
      </c>
      <c r="AW99" s="43" t="e">
        <f t="shared" si="54"/>
        <v>#REF!</v>
      </c>
      <c r="AX99" s="43" t="e">
        <f t="shared" si="54"/>
        <v>#REF!</v>
      </c>
      <c r="AY99" s="43" t="e">
        <f t="shared" si="54"/>
        <v>#REF!</v>
      </c>
      <c r="AZ99" s="43" t="e">
        <f t="shared" si="54"/>
        <v>#REF!</v>
      </c>
      <c r="BA99" s="43" t="e">
        <f t="shared" si="54"/>
        <v>#REF!</v>
      </c>
      <c r="BB99" s="43" t="e">
        <f t="shared" si="54"/>
        <v>#REF!</v>
      </c>
      <c r="BC99" s="43" t="e">
        <f t="shared" si="54"/>
        <v>#REF!</v>
      </c>
      <c r="BD99" s="43" t="e">
        <f t="shared" si="54"/>
        <v>#REF!</v>
      </c>
      <c r="BE99" s="43" t="e">
        <f t="shared" si="54"/>
        <v>#REF!</v>
      </c>
      <c r="BF99" s="43" t="e">
        <f t="shared" si="54"/>
        <v>#REF!</v>
      </c>
      <c r="BG99" s="43" t="e">
        <f t="shared" si="54"/>
        <v>#REF!</v>
      </c>
      <c r="BH99" s="57" t="e">
        <f>BH19*0.85*0.9</f>
        <v>#REF!</v>
      </c>
      <c r="BI99" s="57" t="e">
        <f t="shared" si="51"/>
        <v>#REF!</v>
      </c>
      <c r="BJ99" s="57" t="e">
        <f t="shared" si="51"/>
        <v>#REF!</v>
      </c>
      <c r="BK99" s="57" t="e">
        <f t="shared" si="51"/>
        <v>#REF!</v>
      </c>
      <c r="BL99" s="57" t="e">
        <f t="shared" ref="BL99:CD99" si="67">BL19*0.85*0.9</f>
        <v>#REF!</v>
      </c>
      <c r="BM99" s="57" t="e">
        <f t="shared" si="67"/>
        <v>#REF!</v>
      </c>
      <c r="BN99" s="57" t="e">
        <f t="shared" si="67"/>
        <v>#REF!</v>
      </c>
      <c r="BO99" s="57" t="e">
        <f t="shared" si="67"/>
        <v>#REF!</v>
      </c>
      <c r="BP99" s="57" t="e">
        <f t="shared" si="67"/>
        <v>#REF!</v>
      </c>
      <c r="BQ99" s="57" t="e">
        <f t="shared" si="67"/>
        <v>#REF!</v>
      </c>
      <c r="BR99" s="57" t="e">
        <f t="shared" si="67"/>
        <v>#REF!</v>
      </c>
      <c r="BS99" s="57" t="e">
        <f t="shared" si="67"/>
        <v>#REF!</v>
      </c>
      <c r="BT99" s="57" t="e">
        <f t="shared" si="67"/>
        <v>#REF!</v>
      </c>
      <c r="BU99" s="57" t="e">
        <f t="shared" si="67"/>
        <v>#REF!</v>
      </c>
      <c r="BV99" s="57" t="e">
        <f t="shared" si="67"/>
        <v>#REF!</v>
      </c>
      <c r="BW99" s="57" t="e">
        <f t="shared" si="67"/>
        <v>#REF!</v>
      </c>
      <c r="BX99" s="57" t="e">
        <f t="shared" si="67"/>
        <v>#REF!</v>
      </c>
      <c r="BY99" s="57" t="e">
        <f t="shared" si="67"/>
        <v>#REF!</v>
      </c>
      <c r="BZ99" s="57" t="e">
        <f t="shared" si="67"/>
        <v>#REF!</v>
      </c>
      <c r="CA99" s="57" t="e">
        <f t="shared" si="67"/>
        <v>#REF!</v>
      </c>
      <c r="CB99" s="57" t="e">
        <f t="shared" si="67"/>
        <v>#REF!</v>
      </c>
      <c r="CC99" s="57" t="e">
        <f t="shared" si="67"/>
        <v>#REF!</v>
      </c>
      <c r="CD99" s="57" t="e">
        <f t="shared" si="67"/>
        <v>#REF!</v>
      </c>
    </row>
    <row r="100" spans="1:82" s="9" customFormat="1" ht="12" customHeight="1" x14ac:dyDescent="0.2">
      <c r="A100" s="145" t="s">
        <v>68</v>
      </c>
      <c r="B100" s="85"/>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c r="AA100" s="85"/>
      <c r="AB100" s="85"/>
      <c r="AC100" s="85"/>
      <c r="AD100" s="85"/>
      <c r="AE100" s="85"/>
      <c r="AF100" s="85"/>
      <c r="AG100" s="85"/>
      <c r="AH100" s="85"/>
      <c r="AI100" s="85"/>
      <c r="AJ100" s="85"/>
      <c r="AK100" s="85"/>
      <c r="AL100" s="85"/>
      <c r="AM100" s="85"/>
      <c r="AN100" s="34"/>
      <c r="AO100" s="43"/>
      <c r="AP100" s="43"/>
      <c r="AQ100" s="43"/>
      <c r="AR100" s="43"/>
      <c r="AS100" s="43"/>
      <c r="AT100" s="43"/>
      <c r="AU100" s="43"/>
      <c r="AV100" s="43"/>
      <c r="AW100" s="43"/>
      <c r="AX100" s="43"/>
      <c r="AY100" s="43"/>
      <c r="AZ100" s="43"/>
      <c r="BA100" s="43"/>
      <c r="BB100" s="43"/>
      <c r="BC100" s="43"/>
      <c r="BD100" s="43"/>
      <c r="BE100" s="43"/>
      <c r="BF100" s="43"/>
      <c r="BG100" s="43"/>
      <c r="BH100" s="57"/>
      <c r="BI100" s="57"/>
      <c r="BJ100" s="57"/>
      <c r="BK100" s="57"/>
      <c r="BL100" s="57"/>
      <c r="BM100" s="57"/>
      <c r="BN100" s="57"/>
      <c r="BO100" s="57"/>
      <c r="BP100" s="57"/>
      <c r="BQ100" s="57"/>
      <c r="BR100" s="57"/>
      <c r="BS100" s="57"/>
      <c r="BT100" s="57"/>
      <c r="BU100" s="57"/>
      <c r="BV100" s="57"/>
      <c r="BW100" s="57"/>
      <c r="BX100" s="57"/>
      <c r="BY100" s="57"/>
      <c r="BZ100" s="57"/>
      <c r="CA100" s="57"/>
      <c r="CB100" s="57"/>
      <c r="CC100" s="57"/>
      <c r="CD100" s="57"/>
    </row>
    <row r="101" spans="1:82" s="9" customFormat="1" ht="12" customHeight="1" x14ac:dyDescent="0.2">
      <c r="A101" s="52" t="s">
        <v>14</v>
      </c>
      <c r="B101" s="85"/>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5"/>
      <c r="AH101" s="85"/>
      <c r="AI101" s="85"/>
      <c r="AJ101" s="85"/>
      <c r="AK101" s="85"/>
      <c r="AL101" s="85"/>
      <c r="AM101" s="85"/>
      <c r="AN101" s="53" t="e">
        <f t="shared" si="65"/>
        <v>#REF!</v>
      </c>
      <c r="AO101" s="43" t="e">
        <f t="shared" si="65"/>
        <v>#REF!</v>
      </c>
      <c r="AP101" s="43" t="e">
        <f t="shared" si="65"/>
        <v>#REF!</v>
      </c>
      <c r="AQ101" s="43" t="e">
        <f t="shared" si="65"/>
        <v>#REF!</v>
      </c>
      <c r="AR101" s="43" t="e">
        <f t="shared" si="65"/>
        <v>#REF!</v>
      </c>
      <c r="AS101" s="43" t="e">
        <f t="shared" si="65"/>
        <v>#REF!</v>
      </c>
      <c r="AT101" s="43" t="e">
        <f t="shared" si="65"/>
        <v>#REF!</v>
      </c>
      <c r="AU101" s="43" t="e">
        <f t="shared" si="65"/>
        <v>#REF!</v>
      </c>
      <c r="AV101" s="43" t="e">
        <f t="shared" si="65"/>
        <v>#REF!</v>
      </c>
      <c r="AW101" s="43" t="e">
        <f t="shared" si="54"/>
        <v>#REF!</v>
      </c>
      <c r="AX101" s="43" t="e">
        <f t="shared" si="54"/>
        <v>#REF!</v>
      </c>
      <c r="AY101" s="43" t="e">
        <f t="shared" si="54"/>
        <v>#REF!</v>
      </c>
      <c r="AZ101" s="43" t="e">
        <f t="shared" si="54"/>
        <v>#REF!</v>
      </c>
      <c r="BA101" s="43" t="e">
        <f t="shared" si="54"/>
        <v>#REF!</v>
      </c>
      <c r="BB101" s="43" t="e">
        <f t="shared" si="54"/>
        <v>#REF!</v>
      </c>
      <c r="BC101" s="43" t="e">
        <f t="shared" si="54"/>
        <v>#REF!</v>
      </c>
      <c r="BD101" s="43" t="e">
        <f t="shared" si="54"/>
        <v>#REF!</v>
      </c>
      <c r="BE101" s="43" t="e">
        <f t="shared" si="54"/>
        <v>#REF!</v>
      </c>
      <c r="BF101" s="43" t="e">
        <f t="shared" si="54"/>
        <v>#REF!</v>
      </c>
      <c r="BG101" s="43" t="e">
        <f t="shared" si="54"/>
        <v>#REF!</v>
      </c>
      <c r="BH101" s="57" t="e">
        <f>BH21*0.85*0.9</f>
        <v>#REF!</v>
      </c>
      <c r="BI101" s="57" t="e">
        <f t="shared" si="51"/>
        <v>#REF!</v>
      </c>
      <c r="BJ101" s="57" t="e">
        <f t="shared" si="51"/>
        <v>#REF!</v>
      </c>
      <c r="BK101" s="57" t="e">
        <f t="shared" si="51"/>
        <v>#REF!</v>
      </c>
      <c r="BL101" s="57" t="e">
        <f t="shared" ref="BL101:CD101" si="68">BL21*0.85*0.9</f>
        <v>#REF!</v>
      </c>
      <c r="BM101" s="57" t="e">
        <f t="shared" si="68"/>
        <v>#REF!</v>
      </c>
      <c r="BN101" s="57" t="e">
        <f t="shared" si="68"/>
        <v>#REF!</v>
      </c>
      <c r="BO101" s="57" t="e">
        <f t="shared" si="68"/>
        <v>#REF!</v>
      </c>
      <c r="BP101" s="57" t="e">
        <f t="shared" si="68"/>
        <v>#REF!</v>
      </c>
      <c r="BQ101" s="57" t="e">
        <f t="shared" si="68"/>
        <v>#REF!</v>
      </c>
      <c r="BR101" s="57" t="e">
        <f t="shared" si="68"/>
        <v>#REF!</v>
      </c>
      <c r="BS101" s="57" t="e">
        <f t="shared" si="68"/>
        <v>#REF!</v>
      </c>
      <c r="BT101" s="57" t="e">
        <f t="shared" si="68"/>
        <v>#REF!</v>
      </c>
      <c r="BU101" s="57" t="e">
        <f t="shared" si="68"/>
        <v>#REF!</v>
      </c>
      <c r="BV101" s="57" t="e">
        <f t="shared" si="68"/>
        <v>#REF!</v>
      </c>
      <c r="BW101" s="57" t="e">
        <f t="shared" si="68"/>
        <v>#REF!</v>
      </c>
      <c r="BX101" s="57" t="e">
        <f t="shared" si="68"/>
        <v>#REF!</v>
      </c>
      <c r="BY101" s="57" t="e">
        <f t="shared" si="68"/>
        <v>#REF!</v>
      </c>
      <c r="BZ101" s="57" t="e">
        <f t="shared" si="68"/>
        <v>#REF!</v>
      </c>
      <c r="CA101" s="57" t="e">
        <f t="shared" si="68"/>
        <v>#REF!</v>
      </c>
      <c r="CB101" s="57" t="e">
        <f t="shared" si="68"/>
        <v>#REF!</v>
      </c>
      <c r="CC101" s="57" t="e">
        <f t="shared" si="68"/>
        <v>#REF!</v>
      </c>
      <c r="CD101" s="57" t="e">
        <f t="shared" si="68"/>
        <v>#REF!</v>
      </c>
    </row>
    <row r="102" spans="1:82" s="9" customFormat="1" ht="12" customHeight="1" x14ac:dyDescent="0.2">
      <c r="A102" s="145" t="s">
        <v>69</v>
      </c>
      <c r="B102" s="85"/>
      <c r="C102" s="85"/>
      <c r="D102" s="85"/>
      <c r="E102" s="85"/>
      <c r="F102" s="85"/>
      <c r="G102" s="85"/>
      <c r="H102" s="85"/>
      <c r="I102" s="85"/>
      <c r="J102" s="85"/>
      <c r="K102" s="85"/>
      <c r="L102" s="85"/>
      <c r="M102" s="85"/>
      <c r="N102" s="85"/>
      <c r="O102" s="85"/>
      <c r="P102" s="85"/>
      <c r="Q102" s="85"/>
      <c r="R102" s="85"/>
      <c r="S102" s="85"/>
      <c r="T102" s="85"/>
      <c r="U102" s="85"/>
      <c r="V102" s="85"/>
      <c r="W102" s="85"/>
      <c r="X102" s="85"/>
      <c r="Y102" s="85"/>
      <c r="Z102" s="85"/>
      <c r="AA102" s="85"/>
      <c r="AB102" s="85"/>
      <c r="AC102" s="85"/>
      <c r="AD102" s="85"/>
      <c r="AE102" s="85"/>
      <c r="AF102" s="85"/>
      <c r="AG102" s="85"/>
      <c r="AH102" s="85"/>
      <c r="AI102" s="85"/>
      <c r="AJ102" s="85"/>
      <c r="AK102" s="85"/>
      <c r="AL102" s="85"/>
      <c r="AM102" s="85"/>
      <c r="AN102" s="34"/>
      <c r="AO102" s="43"/>
      <c r="AP102" s="43"/>
      <c r="AQ102" s="43"/>
      <c r="AR102" s="43"/>
      <c r="AS102" s="43"/>
      <c r="AT102" s="43"/>
      <c r="AU102" s="43"/>
      <c r="AV102" s="43"/>
      <c r="AW102" s="43"/>
      <c r="AX102" s="43"/>
      <c r="AY102" s="43"/>
      <c r="AZ102" s="43"/>
      <c r="BA102" s="43"/>
      <c r="BB102" s="43"/>
      <c r="BC102" s="43"/>
      <c r="BD102" s="43"/>
      <c r="BE102" s="43"/>
      <c r="BF102" s="43"/>
      <c r="BG102" s="43"/>
      <c r="BH102" s="57"/>
      <c r="BI102" s="57"/>
      <c r="BJ102" s="57"/>
      <c r="BK102" s="57"/>
      <c r="BL102" s="57"/>
      <c r="BM102" s="57"/>
      <c r="BN102" s="57"/>
      <c r="BO102" s="57"/>
      <c r="BP102" s="57"/>
      <c r="BQ102" s="57"/>
      <c r="BR102" s="57"/>
      <c r="BS102" s="57"/>
      <c r="BT102" s="57"/>
      <c r="BU102" s="57"/>
      <c r="BV102" s="57"/>
      <c r="BW102" s="57"/>
      <c r="BX102" s="57"/>
      <c r="BY102" s="57"/>
      <c r="BZ102" s="57"/>
      <c r="CA102" s="57"/>
      <c r="CB102" s="57"/>
      <c r="CC102" s="57"/>
      <c r="CD102" s="57"/>
    </row>
    <row r="103" spans="1:82" x14ac:dyDescent="0.2">
      <c r="A103" s="52" t="s">
        <v>14</v>
      </c>
      <c r="B103" s="84"/>
      <c r="C103" s="84"/>
      <c r="D103" s="84"/>
      <c r="E103" s="84"/>
      <c r="AN103" s="53" t="e">
        <f t="shared" si="65"/>
        <v>#REF!</v>
      </c>
      <c r="AO103" s="43" t="e">
        <f t="shared" si="65"/>
        <v>#REF!</v>
      </c>
      <c r="AP103" s="43" t="e">
        <f t="shared" si="65"/>
        <v>#REF!</v>
      </c>
      <c r="AQ103" s="43" t="e">
        <f t="shared" si="65"/>
        <v>#REF!</v>
      </c>
      <c r="AR103" s="43" t="e">
        <f t="shared" si="65"/>
        <v>#REF!</v>
      </c>
      <c r="AS103" s="43" t="e">
        <f t="shared" si="65"/>
        <v>#REF!</v>
      </c>
      <c r="AT103" s="43" t="e">
        <f t="shared" si="65"/>
        <v>#REF!</v>
      </c>
      <c r="AU103" s="43" t="e">
        <f t="shared" si="65"/>
        <v>#REF!</v>
      </c>
      <c r="AV103" s="43" t="e">
        <f t="shared" si="65"/>
        <v>#REF!</v>
      </c>
      <c r="AW103" s="43" t="e">
        <f t="shared" ref="AW103:BG105" si="69">AW23*0.9*0.9</f>
        <v>#REF!</v>
      </c>
      <c r="AX103" s="43" t="e">
        <f t="shared" si="69"/>
        <v>#REF!</v>
      </c>
      <c r="AY103" s="43" t="e">
        <f t="shared" si="69"/>
        <v>#REF!</v>
      </c>
      <c r="AZ103" s="43" t="e">
        <f t="shared" si="69"/>
        <v>#REF!</v>
      </c>
      <c r="BA103" s="43" t="e">
        <f t="shared" si="69"/>
        <v>#REF!</v>
      </c>
      <c r="BB103" s="43" t="e">
        <f t="shared" si="69"/>
        <v>#REF!</v>
      </c>
      <c r="BC103" s="43" t="e">
        <f t="shared" si="69"/>
        <v>#REF!</v>
      </c>
      <c r="BD103" s="43" t="e">
        <f t="shared" si="69"/>
        <v>#REF!</v>
      </c>
      <c r="BE103" s="43" t="e">
        <f t="shared" si="69"/>
        <v>#REF!</v>
      </c>
      <c r="BF103" s="43" t="e">
        <f t="shared" si="69"/>
        <v>#REF!</v>
      </c>
      <c r="BG103" s="43" t="e">
        <f t="shared" si="69"/>
        <v>#REF!</v>
      </c>
      <c r="BH103" s="57" t="e">
        <f>BH23*0.85*0.9</f>
        <v>#REF!</v>
      </c>
      <c r="BI103" s="57" t="e">
        <f t="shared" ref="BI103:BK105" si="70">BI23*0.85*0.9</f>
        <v>#REF!</v>
      </c>
      <c r="BJ103" s="57" t="e">
        <f t="shared" si="70"/>
        <v>#REF!</v>
      </c>
      <c r="BK103" s="57" t="e">
        <f t="shared" si="70"/>
        <v>#REF!</v>
      </c>
      <c r="BL103" s="57" t="e">
        <f t="shared" ref="BL103:CD103" si="71">BL23*0.85*0.9</f>
        <v>#REF!</v>
      </c>
      <c r="BM103" s="57" t="e">
        <f t="shared" si="71"/>
        <v>#REF!</v>
      </c>
      <c r="BN103" s="57" t="e">
        <f t="shared" si="71"/>
        <v>#REF!</v>
      </c>
      <c r="BO103" s="57" t="e">
        <f t="shared" si="71"/>
        <v>#REF!</v>
      </c>
      <c r="BP103" s="57" t="e">
        <f t="shared" si="71"/>
        <v>#REF!</v>
      </c>
      <c r="BQ103" s="57" t="e">
        <f t="shared" si="71"/>
        <v>#REF!</v>
      </c>
      <c r="BR103" s="57" t="e">
        <f t="shared" si="71"/>
        <v>#REF!</v>
      </c>
      <c r="BS103" s="57" t="e">
        <f t="shared" si="71"/>
        <v>#REF!</v>
      </c>
      <c r="BT103" s="57" t="e">
        <f t="shared" si="71"/>
        <v>#REF!</v>
      </c>
      <c r="BU103" s="57" t="e">
        <f t="shared" si="71"/>
        <v>#REF!</v>
      </c>
      <c r="BV103" s="57" t="e">
        <f t="shared" si="71"/>
        <v>#REF!</v>
      </c>
      <c r="BW103" s="57" t="e">
        <f t="shared" si="71"/>
        <v>#REF!</v>
      </c>
      <c r="BX103" s="57" t="e">
        <f t="shared" si="71"/>
        <v>#REF!</v>
      </c>
      <c r="BY103" s="57" t="e">
        <f t="shared" si="71"/>
        <v>#REF!</v>
      </c>
      <c r="BZ103" s="57" t="e">
        <f t="shared" si="71"/>
        <v>#REF!</v>
      </c>
      <c r="CA103" s="57" t="e">
        <f t="shared" si="71"/>
        <v>#REF!</v>
      </c>
      <c r="CB103" s="57" t="e">
        <f t="shared" si="71"/>
        <v>#REF!</v>
      </c>
      <c r="CC103" s="57" t="e">
        <f t="shared" si="71"/>
        <v>#REF!</v>
      </c>
      <c r="CD103" s="57" t="e">
        <f t="shared" si="71"/>
        <v>#REF!</v>
      </c>
    </row>
    <row r="104" spans="1:82" x14ac:dyDescent="0.2">
      <c r="A104" s="145" t="s">
        <v>70</v>
      </c>
      <c r="B104" s="84"/>
      <c r="C104" s="84"/>
      <c r="D104" s="84"/>
      <c r="E104" s="84"/>
      <c r="AN104" s="34"/>
      <c r="AO104" s="43"/>
      <c r="AP104" s="43"/>
      <c r="AQ104" s="43"/>
      <c r="AR104" s="43"/>
      <c r="AS104" s="43"/>
      <c r="AT104" s="43"/>
      <c r="AU104" s="43"/>
      <c r="AV104" s="43"/>
      <c r="AW104" s="43"/>
      <c r="AX104" s="43"/>
      <c r="AY104" s="43"/>
      <c r="AZ104" s="43"/>
      <c r="BA104" s="43"/>
      <c r="BB104" s="43"/>
      <c r="BC104" s="43"/>
      <c r="BD104" s="43"/>
      <c r="BE104" s="43"/>
      <c r="BF104" s="43"/>
      <c r="BG104" s="43"/>
      <c r="BH104" s="57"/>
      <c r="BI104" s="57"/>
      <c r="BJ104" s="57"/>
      <c r="BK104" s="57"/>
      <c r="BL104" s="57"/>
      <c r="BM104" s="57"/>
      <c r="BN104" s="57"/>
      <c r="BO104" s="57"/>
      <c r="BP104" s="57"/>
      <c r="BQ104" s="57"/>
      <c r="BR104" s="57"/>
      <c r="BS104" s="57"/>
      <c r="BT104" s="57"/>
      <c r="BU104" s="57"/>
      <c r="BV104" s="57"/>
      <c r="BW104" s="57"/>
      <c r="BX104" s="57"/>
      <c r="BY104" s="57"/>
      <c r="BZ104" s="57"/>
      <c r="CA104" s="57"/>
      <c r="CB104" s="57"/>
      <c r="CC104" s="57"/>
      <c r="CD104" s="57"/>
    </row>
    <row r="105" spans="1:82" x14ac:dyDescent="0.2">
      <c r="A105" s="52" t="s">
        <v>13</v>
      </c>
      <c r="B105" s="84"/>
      <c r="C105" s="84"/>
      <c r="D105" s="84"/>
      <c r="E105" s="84"/>
      <c r="AN105" s="53" t="e">
        <f t="shared" si="65"/>
        <v>#REF!</v>
      </c>
      <c r="AO105" s="43" t="e">
        <f t="shared" si="65"/>
        <v>#REF!</v>
      </c>
      <c r="AP105" s="43" t="e">
        <f t="shared" si="65"/>
        <v>#REF!</v>
      </c>
      <c r="AQ105" s="43" t="e">
        <f t="shared" si="65"/>
        <v>#REF!</v>
      </c>
      <c r="AR105" s="43" t="e">
        <f t="shared" si="65"/>
        <v>#REF!</v>
      </c>
      <c r="AS105" s="43" t="e">
        <f t="shared" si="65"/>
        <v>#REF!</v>
      </c>
      <c r="AT105" s="43" t="e">
        <f t="shared" si="65"/>
        <v>#REF!</v>
      </c>
      <c r="AU105" s="43" t="e">
        <f t="shared" si="65"/>
        <v>#REF!</v>
      </c>
      <c r="AV105" s="43" t="e">
        <f t="shared" si="65"/>
        <v>#REF!</v>
      </c>
      <c r="AW105" s="43" t="e">
        <f t="shared" si="69"/>
        <v>#REF!</v>
      </c>
      <c r="AX105" s="43" t="e">
        <f t="shared" si="69"/>
        <v>#REF!</v>
      </c>
      <c r="AY105" s="43" t="e">
        <f t="shared" si="69"/>
        <v>#REF!</v>
      </c>
      <c r="AZ105" s="43" t="e">
        <f t="shared" si="69"/>
        <v>#REF!</v>
      </c>
      <c r="BA105" s="43" t="e">
        <f t="shared" si="69"/>
        <v>#REF!</v>
      </c>
      <c r="BB105" s="43" t="e">
        <f t="shared" si="69"/>
        <v>#REF!</v>
      </c>
      <c r="BC105" s="43" t="e">
        <f t="shared" si="69"/>
        <v>#REF!</v>
      </c>
      <c r="BD105" s="43" t="e">
        <f t="shared" si="69"/>
        <v>#REF!</v>
      </c>
      <c r="BE105" s="43" t="e">
        <f t="shared" si="69"/>
        <v>#REF!</v>
      </c>
      <c r="BF105" s="43" t="e">
        <f t="shared" si="69"/>
        <v>#REF!</v>
      </c>
      <c r="BG105" s="43" t="e">
        <f t="shared" si="69"/>
        <v>#REF!</v>
      </c>
      <c r="BH105" s="57" t="e">
        <f>BH25*0.85*0.9</f>
        <v>#REF!</v>
      </c>
      <c r="BI105" s="57" t="e">
        <f t="shared" si="70"/>
        <v>#REF!</v>
      </c>
      <c r="BJ105" s="57" t="e">
        <f t="shared" si="70"/>
        <v>#REF!</v>
      </c>
      <c r="BK105" s="57" t="e">
        <f t="shared" si="70"/>
        <v>#REF!</v>
      </c>
      <c r="BL105" s="57" t="e">
        <f t="shared" ref="BL105:CD105" si="72">BL25*0.85*0.9</f>
        <v>#REF!</v>
      </c>
      <c r="BM105" s="57" t="e">
        <f t="shared" si="72"/>
        <v>#REF!</v>
      </c>
      <c r="BN105" s="57" t="e">
        <f t="shared" si="72"/>
        <v>#REF!</v>
      </c>
      <c r="BO105" s="57" t="e">
        <f t="shared" si="72"/>
        <v>#REF!</v>
      </c>
      <c r="BP105" s="57" t="e">
        <f t="shared" si="72"/>
        <v>#REF!</v>
      </c>
      <c r="BQ105" s="57" t="e">
        <f t="shared" si="72"/>
        <v>#REF!</v>
      </c>
      <c r="BR105" s="57" t="e">
        <f t="shared" si="72"/>
        <v>#REF!</v>
      </c>
      <c r="BS105" s="57" t="e">
        <f t="shared" si="72"/>
        <v>#REF!</v>
      </c>
      <c r="BT105" s="57" t="e">
        <f t="shared" si="72"/>
        <v>#REF!</v>
      </c>
      <c r="BU105" s="57" t="e">
        <f t="shared" si="72"/>
        <v>#REF!</v>
      </c>
      <c r="BV105" s="57" t="e">
        <f t="shared" si="72"/>
        <v>#REF!</v>
      </c>
      <c r="BW105" s="57" t="e">
        <f t="shared" si="72"/>
        <v>#REF!</v>
      </c>
      <c r="BX105" s="57" t="e">
        <f t="shared" si="72"/>
        <v>#REF!</v>
      </c>
      <c r="BY105" s="57" t="e">
        <f t="shared" si="72"/>
        <v>#REF!</v>
      </c>
      <c r="BZ105" s="57" t="e">
        <f t="shared" si="72"/>
        <v>#REF!</v>
      </c>
      <c r="CA105" s="57" t="e">
        <f t="shared" si="72"/>
        <v>#REF!</v>
      </c>
      <c r="CB105" s="57" t="e">
        <f t="shared" si="72"/>
        <v>#REF!</v>
      </c>
      <c r="CC105" s="57" t="e">
        <f t="shared" si="72"/>
        <v>#REF!</v>
      </c>
      <c r="CD105" s="57" t="e">
        <f t="shared" si="72"/>
        <v>#REF!</v>
      </c>
    </row>
    <row r="106" spans="1:82" x14ac:dyDescent="0.2">
      <c r="A106" s="96" t="s">
        <v>81</v>
      </c>
      <c r="B106" s="84"/>
      <c r="C106" s="84"/>
      <c r="D106" s="84"/>
      <c r="E106" s="84"/>
    </row>
    <row r="107" spans="1:82" ht="60" x14ac:dyDescent="0.2">
      <c r="A107" s="76" t="s">
        <v>96</v>
      </c>
      <c r="B107" s="84"/>
      <c r="C107" s="84"/>
      <c r="D107" s="84"/>
      <c r="E107" s="84"/>
    </row>
    <row r="109" spans="1:82" x14ac:dyDescent="0.2">
      <c r="A109" s="97" t="s">
        <v>83</v>
      </c>
      <c r="B109" s="146"/>
      <c r="C109" s="146"/>
      <c r="D109" s="146"/>
      <c r="E109" s="146"/>
      <c r="F109" s="146"/>
      <c r="G109" s="146"/>
      <c r="H109" s="146"/>
      <c r="I109" s="146"/>
      <c r="J109" s="146"/>
      <c r="K109" s="146"/>
      <c r="L109" s="146"/>
      <c r="M109" s="146"/>
      <c r="N109" s="146"/>
      <c r="O109" s="146"/>
      <c r="P109" s="146"/>
      <c r="Q109" s="146"/>
      <c r="R109" s="146"/>
      <c r="S109" s="146"/>
      <c r="T109" s="146"/>
      <c r="U109" s="146"/>
      <c r="V109" s="146"/>
      <c r="W109" s="146"/>
      <c r="X109" s="146"/>
      <c r="Y109" s="146"/>
      <c r="Z109" s="146"/>
      <c r="AA109" s="146"/>
      <c r="AB109" s="146"/>
      <c r="AC109" s="146"/>
      <c r="AD109" s="146"/>
      <c r="AE109" s="147"/>
      <c r="AF109" s="147"/>
      <c r="AG109" s="147"/>
      <c r="AH109" s="147"/>
      <c r="AI109" s="147"/>
      <c r="AJ109" s="147"/>
      <c r="AK109" s="147"/>
      <c r="AL109" s="147"/>
      <c r="AM109" s="147"/>
      <c r="AN109" s="147"/>
      <c r="AO109" s="147"/>
    </row>
    <row r="110" spans="1:82" x14ac:dyDescent="0.2">
      <c r="A110" s="149" t="s">
        <v>149</v>
      </c>
      <c r="B110" s="147"/>
      <c r="C110" s="147"/>
      <c r="D110" s="147"/>
      <c r="E110" s="147"/>
      <c r="F110" s="147"/>
      <c r="G110" s="147"/>
      <c r="H110" s="147"/>
      <c r="I110" s="147"/>
      <c r="J110" s="147"/>
      <c r="K110" s="147"/>
      <c r="L110" s="147"/>
      <c r="M110" s="147"/>
      <c r="N110" s="147"/>
      <c r="O110" s="147"/>
      <c r="P110" s="147"/>
      <c r="Q110" s="147"/>
      <c r="R110" s="147"/>
      <c r="S110" s="147"/>
      <c r="T110" s="147"/>
      <c r="U110" s="147"/>
      <c r="V110" s="147"/>
      <c r="W110" s="147"/>
      <c r="X110" s="147"/>
      <c r="Y110" s="147"/>
      <c r="Z110" s="147"/>
      <c r="AA110" s="147"/>
      <c r="AB110" s="147"/>
      <c r="AC110" s="147"/>
      <c r="AD110" s="147"/>
      <c r="AE110" s="147"/>
      <c r="AF110" s="147"/>
      <c r="AG110" s="147"/>
      <c r="AH110" s="147"/>
      <c r="AI110" s="147"/>
      <c r="AJ110" s="147"/>
      <c r="AK110" s="147"/>
      <c r="AL110" s="147"/>
      <c r="AM110" s="147"/>
      <c r="AN110" s="147"/>
      <c r="AO110" s="147"/>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N93"/>
  <sheetViews>
    <sheetView workbookViewId="0">
      <pane xSplit="1" ySplit="4" topLeftCell="BY12" activePane="bottomRight" state="frozen"/>
      <selection pane="topRight" activeCell="B1" sqref="B1"/>
      <selection pane="bottomLeft" activeCell="A5" sqref="A5"/>
      <selection pane="bottomRight" activeCell="CK60" sqref="CK60"/>
    </sheetView>
  </sheetViews>
  <sheetFormatPr defaultColWidth="9.7109375" defaultRowHeight="12.75" x14ac:dyDescent="0.2"/>
  <cols>
    <col min="1" max="1" width="36.7109375" style="32" customWidth="1"/>
    <col min="2" max="2" width="9.7109375" style="32"/>
    <col min="3" max="4" width="9.7109375" style="32" customWidth="1"/>
    <col min="5" max="11" width="9.7109375" style="32" hidden="1" customWidth="1"/>
    <col min="12" max="12" width="0" style="32" hidden="1" customWidth="1"/>
    <col min="13" max="16384" width="9.7109375" style="32"/>
  </cols>
  <sheetData>
    <row r="1" spans="1:92" x14ac:dyDescent="0.2">
      <c r="A1" s="63" t="s">
        <v>61</v>
      </c>
    </row>
    <row r="2" spans="1:92" x14ac:dyDescent="0.2">
      <c r="A2" s="11" t="s">
        <v>51</v>
      </c>
    </row>
    <row r="3" spans="1:92" s="33" customFormat="1" ht="26.25" customHeight="1" x14ac:dyDescent="0.2">
      <c r="A3" s="64" t="s">
        <v>97</v>
      </c>
      <c r="B3" s="113">
        <f>'BAR BB| Open rates'!B3</f>
        <v>46017</v>
      </c>
      <c r="C3" s="113">
        <f>'BAR BB| Open rates'!C3</f>
        <v>46018</v>
      </c>
      <c r="D3" s="113">
        <f>'BAR BB| Open rates'!D3</f>
        <v>46019</v>
      </c>
      <c r="E3" s="113">
        <f>'BAR BB| Open rates'!E3</f>
        <v>46020</v>
      </c>
      <c r="F3" s="113">
        <f>'BAR BB| Open rates'!F3</f>
        <v>46021</v>
      </c>
      <c r="G3" s="113">
        <f>'BAR BB| Open rates'!G3</f>
        <v>46022</v>
      </c>
      <c r="H3" s="113">
        <f>'BAR BB| Open rates'!H3</f>
        <v>46023</v>
      </c>
      <c r="I3" s="113">
        <f>'BAR BB| Open rates'!I3</f>
        <v>46024</v>
      </c>
      <c r="J3" s="113">
        <f>'BAR BB| Open rates'!J3</f>
        <v>46027</v>
      </c>
      <c r="K3" s="113">
        <f>'BAR BB| Open rates'!K3</f>
        <v>46028</v>
      </c>
      <c r="L3" s="113">
        <f>'BAR BB| Open rates'!L3</f>
        <v>46030</v>
      </c>
      <c r="M3" s="113">
        <f>'BAR BB| Open rates'!M3</f>
        <v>46031</v>
      </c>
      <c r="N3" s="113">
        <f>'BAR BB| Open rates'!N3</f>
        <v>46032</v>
      </c>
      <c r="O3" s="113">
        <f>'BAR BB| Open rates'!O3</f>
        <v>46033</v>
      </c>
      <c r="P3" s="113">
        <f>'BAR BB| Open rates'!P3</f>
        <v>46034</v>
      </c>
      <c r="Q3" s="113">
        <f>'BAR BB| Open rates'!Q3</f>
        <v>46038</v>
      </c>
      <c r="R3" s="113">
        <f>'BAR BB| Open rates'!R3</f>
        <v>45675</v>
      </c>
      <c r="S3" s="113">
        <f>'BAR BB| Open rates'!S3</f>
        <v>46041</v>
      </c>
      <c r="T3" s="113">
        <f>'BAR BB| Open rates'!T3</f>
        <v>46045</v>
      </c>
      <c r="U3" s="113">
        <f>'BAR BB| Open rates'!U3</f>
        <v>46047</v>
      </c>
      <c r="V3" s="113">
        <f>'BAR BB| Open rates'!V3</f>
        <v>46049</v>
      </c>
      <c r="W3" s="113">
        <f>'BAR BB| Open rates'!W3</f>
        <v>46052</v>
      </c>
      <c r="X3" s="113">
        <f>'BAR BB| Open rates'!X3</f>
        <v>46054</v>
      </c>
      <c r="Y3" s="113">
        <f>'BAR BB| Open rates'!Y3</f>
        <v>46056</v>
      </c>
      <c r="Z3" s="113">
        <f>'BAR BB| Open rates'!Z3</f>
        <v>46058</v>
      </c>
      <c r="AA3" s="113">
        <f>'BAR BB| Open rates'!AA3</f>
        <v>46059</v>
      </c>
      <c r="AB3" s="113">
        <f>'BAR BB| Open rates'!AB3</f>
        <v>46061</v>
      </c>
      <c r="AC3" s="113">
        <f>'BAR BB| Open rates'!AC3</f>
        <v>46066</v>
      </c>
      <c r="AD3" s="113">
        <f>'BAR BB| Open rates'!AD3</f>
        <v>46068</v>
      </c>
      <c r="AE3" s="113">
        <f>'BAR BB| Open rates'!AE3</f>
        <v>46072</v>
      </c>
      <c r="AF3" s="113">
        <f>'BAR BB| Open rates'!AF3</f>
        <v>46077</v>
      </c>
      <c r="AG3" s="113">
        <f>'BAR BB| Open rates'!AG3</f>
        <v>46078</v>
      </c>
      <c r="AH3" s="113">
        <f>'BAR BB| Open rates'!AH3</f>
        <v>46082</v>
      </c>
      <c r="AI3" s="113">
        <f>'BAR BB| Open rates'!AI3</f>
        <v>46083</v>
      </c>
      <c r="AJ3" s="113">
        <f>'BAR BB| Open rates'!AJ3</f>
        <v>46087</v>
      </c>
      <c r="AK3" s="113">
        <f>'BAR BB| Open rates'!AK3</f>
        <v>46091</v>
      </c>
      <c r="AL3" s="113">
        <f>'BAR BB| Open rates'!AL3</f>
        <v>46096</v>
      </c>
      <c r="AM3" s="113">
        <f>'BAR BB| Open rates'!AM3</f>
        <v>46098</v>
      </c>
      <c r="AN3" s="113">
        <f>'BAR BB| Open rates'!AN3</f>
        <v>46101</v>
      </c>
      <c r="AO3" s="113">
        <f>'BAR BB| Open rates'!AO3</f>
        <v>46103</v>
      </c>
      <c r="AP3" s="113">
        <f>'BAR BB| Open rates'!AP3</f>
        <v>46113</v>
      </c>
      <c r="AQ3" s="113">
        <f>'BAR BB| Open rates'!AQ3</f>
        <v>46118</v>
      </c>
      <c r="AR3" s="113">
        <f>'BAR BB| Open rates'!AR3</f>
        <v>46124</v>
      </c>
      <c r="AS3" s="113">
        <f>'BAR BB| Open rates'!AS3</f>
        <v>46125</v>
      </c>
      <c r="AT3" s="113">
        <f>'BAR BB| Open rates'!AT3</f>
        <v>46131</v>
      </c>
      <c r="AU3" s="113">
        <f>'BAR BB| Open rates'!AU3</f>
        <v>46136</v>
      </c>
      <c r="AV3" s="113">
        <f>'BAR BB| Open rates'!AV3</f>
        <v>46138</v>
      </c>
      <c r="AW3" s="113">
        <f>'BAR BB| Open rates'!AW3</f>
        <v>46142</v>
      </c>
      <c r="AX3" s="113">
        <f>'BAR BB| Open rates'!AX3</f>
        <v>46143</v>
      </c>
      <c r="AY3" s="113">
        <f>'BAR BB| Open rates'!AY3</f>
        <v>46146</v>
      </c>
      <c r="AZ3" s="113">
        <f>'BAR BB| Open rates'!AZ3</f>
        <v>46150</v>
      </c>
      <c r="BA3" s="113">
        <f>'BAR BB| Open rates'!BA3</f>
        <v>46153</v>
      </c>
      <c r="BB3" s="113">
        <f>'BAR BB| Open rates'!BB3</f>
        <v>46154</v>
      </c>
      <c r="BC3" s="113">
        <f>'BAR BB| Open rates'!BC3</f>
        <v>46157</v>
      </c>
      <c r="BD3" s="113">
        <f>'BAR BB| Open rates'!BD3</f>
        <v>46159</v>
      </c>
      <c r="BE3" s="113">
        <f>'BAR BB| Open rates'!BE3</f>
        <v>46164</v>
      </c>
      <c r="BF3" s="113">
        <f>'BAR BB| Open rates'!BF3</f>
        <v>46166</v>
      </c>
      <c r="BG3" s="113">
        <f>'BAR BB| Open rates'!BG3</f>
        <v>46171</v>
      </c>
      <c r="BH3" s="113">
        <f>'BAR BB| Open rates'!BH3</f>
        <v>46174</v>
      </c>
      <c r="BI3" s="113">
        <f>'BAR BB| Open rates'!BI3</f>
        <v>46178</v>
      </c>
      <c r="BJ3" s="113">
        <f>'BAR BB| Open rates'!BJ3</f>
        <v>46188</v>
      </c>
      <c r="BK3" s="113">
        <f>'BAR BB| Open rates'!BK3</f>
        <v>46194</v>
      </c>
      <c r="BL3" s="113">
        <f>'BAR BB| Open rates'!BL3</f>
        <v>46199</v>
      </c>
      <c r="BM3" s="113">
        <f>'BAR BB| Open rates'!BM3</f>
        <v>46201</v>
      </c>
      <c r="BN3" s="113">
        <f>'BAR BB| Open rates'!BN3</f>
        <v>46204</v>
      </c>
      <c r="BO3" s="113">
        <f>'BAR BB| Open rates'!BO3</f>
        <v>46206</v>
      </c>
      <c r="BP3" s="113">
        <f>'BAR BB| Open rates'!BP3</f>
        <v>46208</v>
      </c>
      <c r="BQ3" s="113">
        <f>'BAR BB| Open rates'!BQ3</f>
        <v>46213</v>
      </c>
      <c r="BR3" s="113">
        <f>'BAR BB| Open rates'!BR3</f>
        <v>46215</v>
      </c>
      <c r="BS3" s="113">
        <f>'BAR BB| Open rates'!BS3</f>
        <v>46220</v>
      </c>
      <c r="BT3" s="113">
        <f>'BAR BB| Open rates'!BT3</f>
        <v>46222</v>
      </c>
      <c r="BU3" s="113">
        <f>'BAR BB| Open rates'!BU3</f>
        <v>46227</v>
      </c>
      <c r="BV3" s="113">
        <f>'BAR BB| Open rates'!BV3</f>
        <v>46229</v>
      </c>
      <c r="BW3" s="113">
        <f>'BAR BB| Open rates'!BW3</f>
        <v>46234</v>
      </c>
      <c r="BX3" s="113">
        <f>'BAR BB| Open rates'!BX3</f>
        <v>46236</v>
      </c>
      <c r="BY3" s="113">
        <f>'BAR BB| Open rates'!BY3</f>
        <v>46241</v>
      </c>
      <c r="BZ3" s="113">
        <f>'BAR BB| Open rates'!BZ3</f>
        <v>46243</v>
      </c>
      <c r="CA3" s="113">
        <f>'BAR BB| Open rates'!CA3</f>
        <v>46248</v>
      </c>
      <c r="CB3" s="113">
        <f>'BAR BB| Open rates'!CB3</f>
        <v>46250</v>
      </c>
      <c r="CC3" s="113">
        <f>'BAR BB| Open rates'!CC3</f>
        <v>46255</v>
      </c>
      <c r="CD3" s="113">
        <f>'BAR BB| Open rates'!CD3</f>
        <v>46257</v>
      </c>
      <c r="CE3" s="113">
        <f>'BAR BB| Open rates'!CE3</f>
        <v>46262</v>
      </c>
      <c r="CF3" s="113">
        <f>'BAR BB| Open rates'!CF3</f>
        <v>46264</v>
      </c>
      <c r="CG3" s="113">
        <f>'BAR BB| Open rates'!CG3</f>
        <v>46269</v>
      </c>
      <c r="CH3" s="113">
        <f>'BAR BB| Open rates'!CH3</f>
        <v>46271</v>
      </c>
      <c r="CI3" s="113">
        <f>'BAR BB| Open rates'!CI3</f>
        <v>46276</v>
      </c>
      <c r="CJ3" s="113">
        <f>'BAR BB| Open rates'!CJ3</f>
        <v>46278</v>
      </c>
      <c r="CK3" s="113">
        <f>'BAR BB| Open rates'!CK3</f>
        <v>46283</v>
      </c>
      <c r="CL3" s="113">
        <f>'BAR BB| Open rates'!CL3</f>
        <v>46285</v>
      </c>
      <c r="CM3" s="113">
        <f>'BAR BB| Open rates'!CM3</f>
        <v>46290</v>
      </c>
      <c r="CN3" s="113">
        <f>'BAR BB| Open rates'!CN3</f>
        <v>46292</v>
      </c>
    </row>
    <row r="4" spans="1:92" s="33" customFormat="1" ht="26.25" customHeight="1" x14ac:dyDescent="0.2">
      <c r="A4" s="104"/>
      <c r="B4" s="115">
        <f>'BAR BB| Open rates'!B4</f>
        <v>46017</v>
      </c>
      <c r="C4" s="115">
        <f>'BAR BB| Open rates'!C4</f>
        <v>46018</v>
      </c>
      <c r="D4" s="115">
        <f>'BAR BB| Open rates'!D4</f>
        <v>46019</v>
      </c>
      <c r="E4" s="115">
        <f>'BAR BB| Open rates'!E4</f>
        <v>46020</v>
      </c>
      <c r="F4" s="115">
        <f>'BAR BB| Open rates'!F4</f>
        <v>46021</v>
      </c>
      <c r="G4" s="115">
        <f>'BAR BB| Open rates'!G4</f>
        <v>46022</v>
      </c>
      <c r="H4" s="115">
        <f>'BAR BB| Open rates'!H4</f>
        <v>46023</v>
      </c>
      <c r="I4" s="115">
        <f>'BAR BB| Open rates'!I4</f>
        <v>46026</v>
      </c>
      <c r="J4" s="115">
        <f>'BAR BB| Open rates'!J4</f>
        <v>46027</v>
      </c>
      <c r="K4" s="115">
        <f>'BAR BB| Open rates'!K4</f>
        <v>46029</v>
      </c>
      <c r="L4" s="115">
        <f>'BAR BB| Open rates'!L4</f>
        <v>46030</v>
      </c>
      <c r="M4" s="115">
        <f>'BAR BB| Open rates'!M4</f>
        <v>46031</v>
      </c>
      <c r="N4" s="115">
        <f>'BAR BB| Open rates'!N4</f>
        <v>46032</v>
      </c>
      <c r="O4" s="115">
        <f>'BAR BB| Open rates'!O4</f>
        <v>46033</v>
      </c>
      <c r="P4" s="115">
        <f>'BAR BB| Open rates'!P4</f>
        <v>46037</v>
      </c>
      <c r="Q4" s="115">
        <f>'BAR BB| Open rates'!Q4</f>
        <v>46039</v>
      </c>
      <c r="R4" s="115">
        <f>'BAR BB| Open rates'!R4</f>
        <v>45675</v>
      </c>
      <c r="S4" s="115">
        <f>'BAR BB| Open rates'!S4</f>
        <v>46044</v>
      </c>
      <c r="T4" s="115">
        <f>'BAR BB| Open rates'!T4</f>
        <v>46046</v>
      </c>
      <c r="U4" s="115">
        <f>'BAR BB| Open rates'!U4</f>
        <v>46048</v>
      </c>
      <c r="V4" s="115">
        <f>'BAR BB| Open rates'!V4</f>
        <v>46051</v>
      </c>
      <c r="W4" s="115">
        <f>'BAR BB| Open rates'!W4</f>
        <v>46053</v>
      </c>
      <c r="X4" s="115">
        <f>'BAR BB| Open rates'!X4</f>
        <v>46055</v>
      </c>
      <c r="Y4" s="115">
        <f>'BAR BB| Open rates'!Y4</f>
        <v>46057</v>
      </c>
      <c r="Z4" s="115">
        <f>'BAR BB| Open rates'!Z4</f>
        <v>46058</v>
      </c>
      <c r="AA4" s="115">
        <f>'BAR BB| Open rates'!AA4</f>
        <v>46060</v>
      </c>
      <c r="AB4" s="115">
        <f>'BAR BB| Open rates'!AB4</f>
        <v>46065</v>
      </c>
      <c r="AC4" s="115">
        <f>'BAR BB| Open rates'!AC4</f>
        <v>46067</v>
      </c>
      <c r="AD4" s="115">
        <f>'BAR BB| Open rates'!AD4</f>
        <v>46071</v>
      </c>
      <c r="AE4" s="115">
        <f>'BAR BB| Open rates'!AE4</f>
        <v>46076</v>
      </c>
      <c r="AF4" s="115">
        <f>'BAR BB| Open rates'!AF4</f>
        <v>46077</v>
      </c>
      <c r="AG4" s="115">
        <f>'BAR BB| Open rates'!AG4</f>
        <v>46081</v>
      </c>
      <c r="AH4" s="115">
        <f>'BAR BB| Open rates'!AH4</f>
        <v>46082</v>
      </c>
      <c r="AI4" s="115">
        <f>'BAR BB| Open rates'!AI4</f>
        <v>46086</v>
      </c>
      <c r="AJ4" s="115">
        <f>'BAR BB| Open rates'!AJ4</f>
        <v>46090</v>
      </c>
      <c r="AK4" s="115">
        <f>'BAR BB| Open rates'!AK4</f>
        <v>46095</v>
      </c>
      <c r="AL4" s="115">
        <f>'BAR BB| Open rates'!AL4</f>
        <v>46097</v>
      </c>
      <c r="AM4" s="115">
        <f>'BAR BB| Open rates'!AM4</f>
        <v>46100</v>
      </c>
      <c r="AN4" s="115">
        <f>'BAR BB| Open rates'!AN4</f>
        <v>46102</v>
      </c>
      <c r="AO4" s="115">
        <f>'BAR BB| Open rates'!AO4</f>
        <v>46112</v>
      </c>
      <c r="AP4" s="115">
        <f>'BAR BB| Open rates'!AP4</f>
        <v>46117</v>
      </c>
      <c r="AQ4" s="115">
        <f>'BAR BB| Open rates'!AQ4</f>
        <v>46123</v>
      </c>
      <c r="AR4" s="115">
        <f>'BAR BB| Open rates'!AR4</f>
        <v>46124</v>
      </c>
      <c r="AS4" s="115">
        <f>'BAR BB| Open rates'!AS4</f>
        <v>46130</v>
      </c>
      <c r="AT4" s="115">
        <f>'BAR BB| Open rates'!AT4</f>
        <v>46135</v>
      </c>
      <c r="AU4" s="115">
        <f>'BAR BB| Open rates'!AU4</f>
        <v>46137</v>
      </c>
      <c r="AV4" s="115">
        <f>'BAR BB| Open rates'!AV4</f>
        <v>46141</v>
      </c>
      <c r="AW4" s="115">
        <f>'BAR BB| Open rates'!AW4</f>
        <v>46142</v>
      </c>
      <c r="AX4" s="115">
        <f>'BAR BB| Open rates'!AX4</f>
        <v>46145</v>
      </c>
      <c r="AY4" s="115">
        <f>'BAR BB| Open rates'!AY4</f>
        <v>46149</v>
      </c>
      <c r="AZ4" s="115">
        <f>'BAR BB| Open rates'!AZ4</f>
        <v>46152</v>
      </c>
      <c r="BA4" s="115">
        <f>'BAR BB| Open rates'!BA4</f>
        <v>46153</v>
      </c>
      <c r="BB4" s="115">
        <f>'BAR BB| Open rates'!BB4</f>
        <v>46156</v>
      </c>
      <c r="BC4" s="115">
        <f>'BAR BB| Open rates'!BC4</f>
        <v>46158</v>
      </c>
      <c r="BD4" s="115">
        <f>'BAR BB| Open rates'!BD4</f>
        <v>46163</v>
      </c>
      <c r="BE4" s="115">
        <f>'BAR BB| Open rates'!BE4</f>
        <v>46165</v>
      </c>
      <c r="BF4" s="115">
        <f>'BAR BB| Open rates'!BF4</f>
        <v>46170</v>
      </c>
      <c r="BG4" s="115">
        <f>'BAR BB| Open rates'!BG4</f>
        <v>46173</v>
      </c>
      <c r="BH4" s="115">
        <f>'BAR BB| Open rates'!BH4</f>
        <v>46177</v>
      </c>
      <c r="BI4" s="115">
        <f>'BAR BB| Open rates'!BI4</f>
        <v>46187</v>
      </c>
      <c r="BJ4" s="115">
        <f>'BAR BB| Open rates'!BJ4</f>
        <v>46193</v>
      </c>
      <c r="BK4" s="115">
        <f>'BAR BB| Open rates'!BK4</f>
        <v>46198</v>
      </c>
      <c r="BL4" s="115">
        <f>'BAR BB| Open rates'!BL4</f>
        <v>46200</v>
      </c>
      <c r="BM4" s="115">
        <f>'BAR BB| Open rates'!BM4</f>
        <v>46203</v>
      </c>
      <c r="BN4" s="115">
        <f>'BAR BB| Open rates'!BN4</f>
        <v>46205</v>
      </c>
      <c r="BO4" s="115">
        <f>'BAR BB| Open rates'!BO4</f>
        <v>46207</v>
      </c>
      <c r="BP4" s="115">
        <f>'BAR BB| Open rates'!BP4</f>
        <v>46212</v>
      </c>
      <c r="BQ4" s="115">
        <f>'BAR BB| Open rates'!BQ4</f>
        <v>46214</v>
      </c>
      <c r="BR4" s="115">
        <f>'BAR BB| Open rates'!BR4</f>
        <v>46219</v>
      </c>
      <c r="BS4" s="115">
        <f>'BAR BB| Open rates'!BS4</f>
        <v>46221</v>
      </c>
      <c r="BT4" s="115">
        <f>'BAR BB| Open rates'!BT4</f>
        <v>46226</v>
      </c>
      <c r="BU4" s="115">
        <f>'BAR BB| Open rates'!BU4</f>
        <v>46228</v>
      </c>
      <c r="BV4" s="115">
        <f>'BAR BB| Open rates'!BV4</f>
        <v>46233</v>
      </c>
      <c r="BW4" s="115">
        <f>'BAR BB| Open rates'!BW4</f>
        <v>46235</v>
      </c>
      <c r="BX4" s="115">
        <f>'BAR BB| Open rates'!BX4</f>
        <v>46240</v>
      </c>
      <c r="BY4" s="115">
        <f>'BAR BB| Open rates'!BY4</f>
        <v>46242</v>
      </c>
      <c r="BZ4" s="115">
        <f>'BAR BB| Open rates'!BZ4</f>
        <v>46247</v>
      </c>
      <c r="CA4" s="115">
        <f>'BAR BB| Open rates'!CA4</f>
        <v>46249</v>
      </c>
      <c r="CB4" s="115">
        <f>'BAR BB| Open rates'!CB4</f>
        <v>46254</v>
      </c>
      <c r="CC4" s="115">
        <f>'BAR BB| Open rates'!CC4</f>
        <v>46256</v>
      </c>
      <c r="CD4" s="115">
        <f>'BAR BB| Open rates'!CD4</f>
        <v>46261</v>
      </c>
      <c r="CE4" s="115">
        <f>'BAR BB| Open rates'!CE4</f>
        <v>46263</v>
      </c>
      <c r="CF4" s="115">
        <f>'BAR BB| Open rates'!CF4</f>
        <v>46268</v>
      </c>
      <c r="CG4" s="115">
        <f>'BAR BB| Open rates'!CG4</f>
        <v>46270</v>
      </c>
      <c r="CH4" s="115">
        <f>'BAR BB| Open rates'!CH4</f>
        <v>46275</v>
      </c>
      <c r="CI4" s="115">
        <f>'BAR BB| Open rates'!CI4</f>
        <v>46277</v>
      </c>
      <c r="CJ4" s="115">
        <f>'BAR BB| Open rates'!CJ4</f>
        <v>46282</v>
      </c>
      <c r="CK4" s="115">
        <f>'BAR BB| Open rates'!CK4</f>
        <v>46284</v>
      </c>
      <c r="CL4" s="115">
        <f>'BAR BB| Open rates'!CL4</f>
        <v>46289</v>
      </c>
      <c r="CM4" s="115">
        <f>'BAR BB| Open rates'!CM4</f>
        <v>46291</v>
      </c>
      <c r="CN4" s="115">
        <f>'BAR BB| Open rates'!CN4</f>
        <v>46295</v>
      </c>
    </row>
    <row r="5" spans="1:92" s="36" customFormat="1" ht="12" customHeight="1" x14ac:dyDescent="0.2">
      <c r="A5" s="184" t="s">
        <v>63</v>
      </c>
    </row>
    <row r="6" spans="1:92" s="36" customFormat="1" ht="12" customHeight="1" x14ac:dyDescent="0.2">
      <c r="A6" s="183">
        <v>1</v>
      </c>
      <c r="B6" s="57">
        <f>'BAR BB| Open rates'!B6*0.87*0.9</f>
        <v>18635.400000000001</v>
      </c>
      <c r="C6" s="57">
        <f>'BAR BB| Open rates'!C6*0.87*0.9</f>
        <v>23333.4</v>
      </c>
      <c r="D6" s="57">
        <f>'BAR BB| Open rates'!D6*0.87*0.9</f>
        <v>20201.400000000001</v>
      </c>
      <c r="E6" s="57">
        <f>'BAR BB| Open rates'!E6*0.87*0.9</f>
        <v>20201.400000000001</v>
      </c>
      <c r="F6" s="57">
        <f>'BAR BB| Open rates'!F6*0.87*0.9</f>
        <v>49172.4</v>
      </c>
      <c r="G6" s="57">
        <f>'BAR BB| Open rates'!G6*0.87*0.9</f>
        <v>54653.4</v>
      </c>
      <c r="H6" s="57">
        <f>'BAR BB| Open rates'!H6*0.87*0.9</f>
        <v>62483.4</v>
      </c>
      <c r="I6" s="57">
        <f>'BAR BB| Open rates'!I6*0.87*0.9</f>
        <v>70391.7</v>
      </c>
      <c r="J6" s="57">
        <f>'BAR BB| Open rates'!J6*0.87*0.9</f>
        <v>70391.7</v>
      </c>
      <c r="K6" s="57">
        <f>'BAR BB| Open rates'!K6*0.87*0.9</f>
        <v>70391.7</v>
      </c>
      <c r="L6" s="57">
        <f>'BAR BB| Open rates'!L6*0.87*0.9</f>
        <v>64127.700000000004</v>
      </c>
      <c r="M6" s="57">
        <f>'BAR BB| Open rates'!M6*0.87*0.9</f>
        <v>54653.4</v>
      </c>
      <c r="N6" s="57">
        <f>'BAR BB| Open rates'!N6*0.87*0.9</f>
        <v>46823.4</v>
      </c>
      <c r="O6" s="57">
        <f>'BAR BB| Open rates'!O6*0.87*0.9</f>
        <v>23333.4</v>
      </c>
      <c r="P6" s="57">
        <f>'BAR BB| Open rates'!P6*0.87*0.9</f>
        <v>16286.4</v>
      </c>
      <c r="Q6" s="57">
        <f>'BAR BB| Open rates'!Q6*0.87*0.9</f>
        <v>20201.400000000001</v>
      </c>
      <c r="R6" s="57">
        <f>'BAR BB| Open rates'!R6*0.87*0.9</f>
        <v>17852.400000000001</v>
      </c>
      <c r="S6" s="57">
        <f>'BAR BB| Open rates'!S6*0.87*0.9</f>
        <v>17852.400000000001</v>
      </c>
      <c r="T6" s="57">
        <f>'BAR BB| Open rates'!T6*0.87*0.9</f>
        <v>20201.400000000001</v>
      </c>
      <c r="U6" s="57">
        <f>'BAR BB| Open rates'!U6*0.87*0.9</f>
        <v>23333.4</v>
      </c>
      <c r="V6" s="57">
        <f>'BAR BB| Open rates'!V6*0.87*0.9</f>
        <v>23333.4</v>
      </c>
      <c r="W6" s="57">
        <f>'BAR BB| Open rates'!W6*0.87*0.9</f>
        <v>33355.800000000003</v>
      </c>
      <c r="X6" s="57">
        <f>'BAR BB| Open rates'!X6*0.87*0.9</f>
        <v>33355.800000000003</v>
      </c>
      <c r="Y6" s="57">
        <f>'BAR BB| Open rates'!Y6*0.87*0.9</f>
        <v>33355.800000000003</v>
      </c>
      <c r="Z6" s="57">
        <f>'BAR BB| Open rates'!Z6*0.87*0.9</f>
        <v>33355.800000000003</v>
      </c>
      <c r="AA6" s="57">
        <f>'BAR BB| Open rates'!AA6*0.87*0.9</f>
        <v>35939.700000000004</v>
      </c>
      <c r="AB6" s="57">
        <f>'BAR BB| Open rates'!AB6*0.87*0.9</f>
        <v>33355.800000000003</v>
      </c>
      <c r="AC6" s="57">
        <f>'BAR BB| Open rates'!AC6*0.87*0.9</f>
        <v>35939.700000000004</v>
      </c>
      <c r="AD6" s="57">
        <f>'BAR BB| Open rates'!AD6*0.87*0.9</f>
        <v>31241.7</v>
      </c>
      <c r="AE6" s="57">
        <f>'BAR BB| Open rates'!AE6*0.87*0.9</f>
        <v>43221.599999999999</v>
      </c>
      <c r="AF6" s="57">
        <f>'BAR BB| Open rates'!AF6*0.87*0.9</f>
        <v>43221.599999999999</v>
      </c>
      <c r="AG6" s="57">
        <f>'BAR BB| Open rates'!AG6*0.87*0.9</f>
        <v>43221.599999999999</v>
      </c>
      <c r="AH6" s="57">
        <f>'BAR BB| Open rates'!AH6*0.87*0.9</f>
        <v>20201.400000000001</v>
      </c>
      <c r="AI6" s="57">
        <f>'BAR BB| Open rates'!AI6*0.87*0.9</f>
        <v>20201.400000000001</v>
      </c>
      <c r="AJ6" s="57">
        <f>'BAR BB| Open rates'!AJ6*0.87*0.9</f>
        <v>25212.600000000002</v>
      </c>
      <c r="AK6" s="57">
        <f>'BAR BB| Open rates'!AK6*0.87*0.9</f>
        <v>17852.400000000001</v>
      </c>
      <c r="AL6" s="57">
        <f>'BAR BB| Open rates'!AL6*0.87*0.9</f>
        <v>16286.4</v>
      </c>
      <c r="AM6" s="57">
        <f>'BAR BB| Open rates'!AM6*0.87*0.9</f>
        <v>14720.4</v>
      </c>
      <c r="AN6" s="57">
        <f>'BAR BB| Open rates'!AN6*0.87*0.9</f>
        <v>16286.4</v>
      </c>
      <c r="AO6" s="57">
        <f>'BAR BB| Open rates'!AO6*0.87*0.9</f>
        <v>14720.4</v>
      </c>
      <c r="AP6" s="57">
        <f>'BAR BB| Open rates'!AP6*0.87*0.9</f>
        <v>12997.800000000001</v>
      </c>
      <c r="AQ6" s="57">
        <f>'BAR BB| Open rates'!AQ6*0.87*0.9</f>
        <v>11666.7</v>
      </c>
      <c r="AR6" s="57">
        <f>'BAR BB| Open rates'!AR6*0.87*0.9</f>
        <v>10100.700000000001</v>
      </c>
      <c r="AS6" s="57">
        <f>'BAR BB| Open rates'!AS6*0.87*0.9</f>
        <v>10100.700000000001</v>
      </c>
      <c r="AT6" s="57">
        <f>'BAR BB| Open rates'!AT6*0.87*0.9</f>
        <v>9317.7000000000007</v>
      </c>
      <c r="AU6" s="57">
        <f>'BAR BB| Open rates'!AU6*0.87*0.9</f>
        <v>10100.700000000001</v>
      </c>
      <c r="AV6" s="57">
        <f>'BAR BB| Open rates'!AV6*0.87*0.9</f>
        <v>9317.7000000000007</v>
      </c>
      <c r="AW6" s="57">
        <f>'BAR BB| Open rates'!AW6*0.87*0.9</f>
        <v>10100.700000000001</v>
      </c>
      <c r="AX6" s="57">
        <f>'BAR BB| Open rates'!AX6*0.87*0.9</f>
        <v>17069.400000000001</v>
      </c>
      <c r="AY6" s="57">
        <f>'BAR BB| Open rates'!AY6*0.87*0.9</f>
        <v>12997.800000000001</v>
      </c>
      <c r="AZ6" s="57">
        <f>'BAR BB| Open rates'!AZ6*0.87*0.9</f>
        <v>17069.400000000001</v>
      </c>
      <c r="BA6" s="57">
        <f>'BAR BB| Open rates'!BA6*0.87*0.9</f>
        <v>14720.4</v>
      </c>
      <c r="BB6" s="57">
        <f>'BAR BB| Open rates'!BB6*0.87*0.9</f>
        <v>11666.7</v>
      </c>
      <c r="BC6" s="57">
        <f>'BAR BB| Open rates'!BC6*0.87*0.9</f>
        <v>12997.800000000001</v>
      </c>
      <c r="BD6" s="57">
        <f>'BAR BB| Open rates'!BD6*0.87*0.9</f>
        <v>11666.7</v>
      </c>
      <c r="BE6" s="57">
        <f>'BAR BB| Open rates'!BE6*0.87*0.9</f>
        <v>12997.800000000001</v>
      </c>
      <c r="BF6" s="57">
        <f>'BAR BB| Open rates'!BF6*0.87*0.9</f>
        <v>11666.7</v>
      </c>
      <c r="BG6" s="57">
        <f>'BAR BB| Open rates'!BG6*0.87*0.9</f>
        <v>12997.800000000001</v>
      </c>
      <c r="BH6" s="57">
        <f>'BAR BB| Open rates'!BH6*0.87*0.9</f>
        <v>12997.800000000001</v>
      </c>
      <c r="BI6" s="57">
        <f>'BAR BB| Open rates'!BI6*0.87*0.9</f>
        <v>16286.4</v>
      </c>
      <c r="BJ6" s="57">
        <f>'BAR BB| Open rates'!BJ6*0.87*0.9</f>
        <v>31241.7</v>
      </c>
      <c r="BK6" s="57">
        <f>'BAR BB| Open rates'!BK6*0.87*0.9</f>
        <v>12997.800000000001</v>
      </c>
      <c r="BL6" s="57">
        <f>'BAR BB| Open rates'!BL6*0.87*0.9</f>
        <v>14720.4</v>
      </c>
      <c r="BM6" s="57">
        <f>'BAR BB| Open rates'!BM6*0.87*0.9</f>
        <v>12997.800000000001</v>
      </c>
      <c r="BN6" s="57">
        <f>'BAR BB| Open rates'!BN6*0.87*0.9</f>
        <v>16286.4</v>
      </c>
      <c r="BO6" s="57">
        <f>'BAR BB| Open rates'!BO6*0.87*0.9</f>
        <v>17852.400000000001</v>
      </c>
      <c r="BP6" s="57">
        <f>'BAR BB| Open rates'!BP6*0.87*0.9</f>
        <v>16286.4</v>
      </c>
      <c r="BQ6" s="57">
        <f>'BAR BB| Open rates'!BQ6*0.87*0.9</f>
        <v>17852.400000000001</v>
      </c>
      <c r="BR6" s="57">
        <f>'BAR BB| Open rates'!BR6*0.87*0.9</f>
        <v>16286.4</v>
      </c>
      <c r="BS6" s="57">
        <f>'BAR BB| Open rates'!BS6*0.87*0.9</f>
        <v>17852.400000000001</v>
      </c>
      <c r="BT6" s="57">
        <f>'BAR BB| Open rates'!BT6*0.87*0.9</f>
        <v>16286.4</v>
      </c>
      <c r="BU6" s="57">
        <f>'BAR BB| Open rates'!BU6*0.87*0.9</f>
        <v>17852.400000000001</v>
      </c>
      <c r="BV6" s="57">
        <f>'BAR BB| Open rates'!BV6*0.87*0.9</f>
        <v>16286.4</v>
      </c>
      <c r="BW6" s="57">
        <f>'BAR BB| Open rates'!BW6*0.87*0.9</f>
        <v>17852.400000000001</v>
      </c>
      <c r="BX6" s="57">
        <f>'BAR BB| Open rates'!BX6*0.87*0.9</f>
        <v>16286.4</v>
      </c>
      <c r="BY6" s="57">
        <f>'BAR BB| Open rates'!BY6*0.87*0.9</f>
        <v>17852.400000000001</v>
      </c>
      <c r="BZ6" s="57">
        <f>'BAR BB| Open rates'!BZ6*0.87*0.9</f>
        <v>16286.4</v>
      </c>
      <c r="CA6" s="57">
        <f>'BAR BB| Open rates'!CA6*0.87*0.9</f>
        <v>17852.400000000001</v>
      </c>
      <c r="CB6" s="57">
        <f>'BAR BB| Open rates'!CB6*0.87*0.9</f>
        <v>16286.4</v>
      </c>
      <c r="CC6" s="57">
        <f>'BAR BB| Open rates'!CC6*0.87*0.9</f>
        <v>17852.400000000001</v>
      </c>
      <c r="CD6" s="57">
        <f>'BAR BB| Open rates'!CD6*0.87*0.9</f>
        <v>12997.800000000001</v>
      </c>
      <c r="CE6" s="57">
        <f>'BAR BB| Open rates'!CE6*0.87*0.9</f>
        <v>14720.4</v>
      </c>
      <c r="CF6" s="57">
        <f>'BAR BB| Open rates'!CF6*0.87*0.9</f>
        <v>12997.800000000001</v>
      </c>
      <c r="CG6" s="57">
        <f>'BAR BB| Open rates'!CG6*0.87*0.9</f>
        <v>14720.4</v>
      </c>
      <c r="CH6" s="57">
        <f>'BAR BB| Open rates'!CH6*0.87*0.9</f>
        <v>12997.800000000001</v>
      </c>
      <c r="CI6" s="57">
        <f>'BAR BB| Open rates'!CI6*0.87*0.9</f>
        <v>14720.4</v>
      </c>
      <c r="CJ6" s="57">
        <f>'BAR BB| Open rates'!CJ6*0.87*0.9</f>
        <v>12997.800000000001</v>
      </c>
      <c r="CK6" s="57">
        <f>'BAR BB| Open rates'!CK6*0.87*0.9</f>
        <v>14720.4</v>
      </c>
      <c r="CL6" s="57">
        <f>'BAR BB| Open rates'!CL6*0.87*0.9</f>
        <v>12997.800000000001</v>
      </c>
      <c r="CM6" s="57">
        <f>'BAR BB| Open rates'!CM6*0.87*0.9</f>
        <v>14720.4</v>
      </c>
      <c r="CN6" s="57">
        <f>'BAR BB| Open rates'!CN6*0.87*0.9</f>
        <v>12997.800000000001</v>
      </c>
    </row>
    <row r="7" spans="1:92" s="36" customFormat="1" ht="12" customHeight="1" x14ac:dyDescent="0.2">
      <c r="A7" s="183">
        <v>2</v>
      </c>
      <c r="B7" s="57">
        <f>'BAR BB| Open rates'!B7*0.87*0.9</f>
        <v>20592.900000000001</v>
      </c>
      <c r="C7" s="57">
        <f>'BAR BB| Open rates'!C7*0.87*0.9</f>
        <v>25290.9</v>
      </c>
      <c r="D7" s="57">
        <f>'BAR BB| Open rates'!D7*0.87*0.9</f>
        <v>22550.400000000001</v>
      </c>
      <c r="E7" s="57">
        <f>'BAR BB| Open rates'!E7*0.87*0.9</f>
        <v>22550.400000000001</v>
      </c>
      <c r="F7" s="57">
        <f>'BAR BB| Open rates'!F7*0.87*0.9</f>
        <v>51521.4</v>
      </c>
      <c r="G7" s="57">
        <f>'BAR BB| Open rates'!G7*0.87*0.9</f>
        <v>57002.400000000001</v>
      </c>
      <c r="H7" s="57">
        <f>'BAR BB| Open rates'!H7*0.87*0.9</f>
        <v>64832.4</v>
      </c>
      <c r="I7" s="57">
        <f>'BAR BB| Open rates'!I7*0.87*0.9</f>
        <v>72740.7</v>
      </c>
      <c r="J7" s="57">
        <f>'BAR BB| Open rates'!J7*0.87*0.9</f>
        <v>72740.7</v>
      </c>
      <c r="K7" s="57">
        <f>'BAR BB| Open rates'!K7*0.87*0.9</f>
        <v>72740.7</v>
      </c>
      <c r="L7" s="57">
        <f>'BAR BB| Open rates'!L7*0.87*0.9</f>
        <v>66476.7</v>
      </c>
      <c r="M7" s="57">
        <f>'BAR BB| Open rates'!M7*0.87*0.9</f>
        <v>57002.400000000001</v>
      </c>
      <c r="N7" s="57">
        <f>'BAR BB| Open rates'!N7*0.87*0.9</f>
        <v>49172.4</v>
      </c>
      <c r="O7" s="57">
        <f>'BAR BB| Open rates'!O7*0.87*0.9</f>
        <v>25682.400000000001</v>
      </c>
      <c r="P7" s="57">
        <f>'BAR BB| Open rates'!P7*0.87*0.9</f>
        <v>18635.400000000001</v>
      </c>
      <c r="Q7" s="57">
        <f>'BAR BB| Open rates'!Q7*0.87*0.9</f>
        <v>22550.400000000001</v>
      </c>
      <c r="R7" s="57">
        <f>'BAR BB| Open rates'!R7*0.87*0.9</f>
        <v>20201.400000000001</v>
      </c>
      <c r="S7" s="57">
        <f>'BAR BB| Open rates'!S7*0.87*0.9</f>
        <v>20201.400000000001</v>
      </c>
      <c r="T7" s="57">
        <f>'BAR BB| Open rates'!T7*0.87*0.9</f>
        <v>22550.400000000001</v>
      </c>
      <c r="U7" s="57">
        <f>'BAR BB| Open rates'!U7*0.87*0.9</f>
        <v>25682.400000000001</v>
      </c>
      <c r="V7" s="57">
        <f>'BAR BB| Open rates'!V7*0.87*0.9</f>
        <v>25682.400000000001</v>
      </c>
      <c r="W7" s="57">
        <f>'BAR BB| Open rates'!W7*0.87*0.9</f>
        <v>35704.800000000003</v>
      </c>
      <c r="X7" s="57">
        <f>'BAR BB| Open rates'!X7*0.87*0.9</f>
        <v>35704.800000000003</v>
      </c>
      <c r="Y7" s="57">
        <f>'BAR BB| Open rates'!Y7*0.87*0.9</f>
        <v>35704.800000000003</v>
      </c>
      <c r="Z7" s="57">
        <f>'BAR BB| Open rates'!Z7*0.87*0.9</f>
        <v>35704.800000000003</v>
      </c>
      <c r="AA7" s="57">
        <f>'BAR BB| Open rates'!AA7*0.87*0.9</f>
        <v>38288.700000000004</v>
      </c>
      <c r="AB7" s="57">
        <f>'BAR BB| Open rates'!AB7*0.87*0.9</f>
        <v>35704.800000000003</v>
      </c>
      <c r="AC7" s="57">
        <f>'BAR BB| Open rates'!AC7*0.87*0.9</f>
        <v>38288.700000000004</v>
      </c>
      <c r="AD7" s="57">
        <f>'BAR BB| Open rates'!AD7*0.87*0.9</f>
        <v>33590.700000000004</v>
      </c>
      <c r="AE7" s="57">
        <f>'BAR BB| Open rates'!AE7*0.87*0.9</f>
        <v>45570.6</v>
      </c>
      <c r="AF7" s="57">
        <f>'BAR BB| Open rates'!AF7*0.87*0.9</f>
        <v>45570.6</v>
      </c>
      <c r="AG7" s="57">
        <f>'BAR BB| Open rates'!AG7*0.87*0.9</f>
        <v>45570.6</v>
      </c>
      <c r="AH7" s="57">
        <f>'BAR BB| Open rates'!AH7*0.87*0.9</f>
        <v>22550.400000000001</v>
      </c>
      <c r="AI7" s="57">
        <f>'BAR BB| Open rates'!AI7*0.87*0.9</f>
        <v>22550.400000000001</v>
      </c>
      <c r="AJ7" s="57">
        <f>'BAR BB| Open rates'!AJ7*0.87*0.9</f>
        <v>27561.600000000002</v>
      </c>
      <c r="AK7" s="57">
        <f>'BAR BB| Open rates'!AK7*0.87*0.9</f>
        <v>20201.400000000001</v>
      </c>
      <c r="AL7" s="57">
        <f>'BAR BB| Open rates'!AL7*0.87*0.9</f>
        <v>18635.400000000001</v>
      </c>
      <c r="AM7" s="57">
        <f>'BAR BB| Open rates'!AM7*0.87*0.9</f>
        <v>17069.400000000001</v>
      </c>
      <c r="AN7" s="57">
        <f>'BAR BB| Open rates'!AN7*0.87*0.9</f>
        <v>18635.400000000001</v>
      </c>
      <c r="AO7" s="57">
        <f>'BAR BB| Open rates'!AO7*0.87*0.9</f>
        <v>17069.400000000001</v>
      </c>
      <c r="AP7" s="57">
        <f>'BAR BB| Open rates'!AP7*0.87*0.9</f>
        <v>15346.800000000001</v>
      </c>
      <c r="AQ7" s="57">
        <f>'BAR BB| Open rates'!AQ7*0.87*0.9</f>
        <v>14015.7</v>
      </c>
      <c r="AR7" s="57">
        <f>'BAR BB| Open rates'!AR7*0.87*0.9</f>
        <v>12449.7</v>
      </c>
      <c r="AS7" s="57">
        <f>'BAR BB| Open rates'!AS7*0.87*0.9</f>
        <v>12449.7</v>
      </c>
      <c r="AT7" s="57">
        <f>'BAR BB| Open rates'!AT7*0.87*0.9</f>
        <v>11666.7</v>
      </c>
      <c r="AU7" s="57">
        <f>'BAR BB| Open rates'!AU7*0.87*0.9</f>
        <v>12449.7</v>
      </c>
      <c r="AV7" s="57">
        <f>'BAR BB| Open rates'!AV7*0.87*0.9</f>
        <v>11666.7</v>
      </c>
      <c r="AW7" s="57">
        <f>'BAR BB| Open rates'!AW7*0.87*0.9</f>
        <v>12449.7</v>
      </c>
      <c r="AX7" s="57">
        <f>'BAR BB| Open rates'!AX7*0.87*0.9</f>
        <v>19418.400000000001</v>
      </c>
      <c r="AY7" s="57">
        <f>'BAR BB| Open rates'!AY7*0.87*0.9</f>
        <v>15346.800000000001</v>
      </c>
      <c r="AZ7" s="57">
        <f>'BAR BB| Open rates'!AZ7*0.87*0.9</f>
        <v>19418.400000000001</v>
      </c>
      <c r="BA7" s="57">
        <f>'BAR BB| Open rates'!BA7*0.87*0.9</f>
        <v>17069.400000000001</v>
      </c>
      <c r="BB7" s="57">
        <f>'BAR BB| Open rates'!BB7*0.87*0.9</f>
        <v>14015.7</v>
      </c>
      <c r="BC7" s="57">
        <f>'BAR BB| Open rates'!BC7*0.87*0.9</f>
        <v>15346.800000000001</v>
      </c>
      <c r="BD7" s="57">
        <f>'BAR BB| Open rates'!BD7*0.87*0.9</f>
        <v>14015.7</v>
      </c>
      <c r="BE7" s="57">
        <f>'BAR BB| Open rates'!BE7*0.87*0.9</f>
        <v>15346.800000000001</v>
      </c>
      <c r="BF7" s="57">
        <f>'BAR BB| Open rates'!BF7*0.87*0.9</f>
        <v>14015.7</v>
      </c>
      <c r="BG7" s="57">
        <f>'BAR BB| Open rates'!BG7*0.87*0.9</f>
        <v>15346.800000000001</v>
      </c>
      <c r="BH7" s="57">
        <f>'BAR BB| Open rates'!BH7*0.87*0.9</f>
        <v>15346.800000000001</v>
      </c>
      <c r="BI7" s="57">
        <f>'BAR BB| Open rates'!BI7*0.87*0.9</f>
        <v>18635.400000000001</v>
      </c>
      <c r="BJ7" s="57">
        <f>'BAR BB| Open rates'!BJ7*0.87*0.9</f>
        <v>33590.700000000004</v>
      </c>
      <c r="BK7" s="57">
        <f>'BAR BB| Open rates'!BK7*0.87*0.9</f>
        <v>15346.800000000001</v>
      </c>
      <c r="BL7" s="57">
        <f>'BAR BB| Open rates'!BL7*0.87*0.9</f>
        <v>17069.400000000001</v>
      </c>
      <c r="BM7" s="57">
        <f>'BAR BB| Open rates'!BM7*0.87*0.9</f>
        <v>15346.800000000001</v>
      </c>
      <c r="BN7" s="57">
        <f>'BAR BB| Open rates'!BN7*0.87*0.9</f>
        <v>18635.400000000001</v>
      </c>
      <c r="BO7" s="57">
        <f>'BAR BB| Open rates'!BO7*0.87*0.9</f>
        <v>20201.400000000001</v>
      </c>
      <c r="BP7" s="57">
        <f>'BAR BB| Open rates'!BP7*0.87*0.9</f>
        <v>18635.400000000001</v>
      </c>
      <c r="BQ7" s="57">
        <f>'BAR BB| Open rates'!BQ7*0.87*0.9</f>
        <v>20201.400000000001</v>
      </c>
      <c r="BR7" s="57">
        <f>'BAR BB| Open rates'!BR7*0.87*0.9</f>
        <v>18635.400000000001</v>
      </c>
      <c r="BS7" s="57">
        <f>'BAR BB| Open rates'!BS7*0.87*0.9</f>
        <v>20201.400000000001</v>
      </c>
      <c r="BT7" s="57">
        <f>'BAR BB| Open rates'!BT7*0.87*0.9</f>
        <v>18635.400000000001</v>
      </c>
      <c r="BU7" s="57">
        <f>'BAR BB| Open rates'!BU7*0.87*0.9</f>
        <v>20201.400000000001</v>
      </c>
      <c r="BV7" s="57">
        <f>'BAR BB| Open rates'!BV7*0.87*0.9</f>
        <v>18635.400000000001</v>
      </c>
      <c r="BW7" s="57">
        <f>'BAR BB| Open rates'!BW7*0.87*0.9</f>
        <v>20201.400000000001</v>
      </c>
      <c r="BX7" s="57">
        <f>'BAR BB| Open rates'!BX7*0.87*0.9</f>
        <v>18635.400000000001</v>
      </c>
      <c r="BY7" s="57">
        <f>'BAR BB| Open rates'!BY7*0.87*0.9</f>
        <v>20201.400000000001</v>
      </c>
      <c r="BZ7" s="57">
        <f>'BAR BB| Open rates'!BZ7*0.87*0.9</f>
        <v>18635.400000000001</v>
      </c>
      <c r="CA7" s="57">
        <f>'BAR BB| Open rates'!CA7*0.87*0.9</f>
        <v>20201.400000000001</v>
      </c>
      <c r="CB7" s="57">
        <f>'BAR BB| Open rates'!CB7*0.87*0.9</f>
        <v>18635.400000000001</v>
      </c>
      <c r="CC7" s="57">
        <f>'BAR BB| Open rates'!CC7*0.87*0.9</f>
        <v>20201.400000000001</v>
      </c>
      <c r="CD7" s="57">
        <f>'BAR BB| Open rates'!CD7*0.87*0.9</f>
        <v>15346.800000000001</v>
      </c>
      <c r="CE7" s="57">
        <f>'BAR BB| Open rates'!CE7*0.87*0.9</f>
        <v>17069.400000000001</v>
      </c>
      <c r="CF7" s="57">
        <f>'BAR BB| Open rates'!CF7*0.87*0.9</f>
        <v>15346.800000000001</v>
      </c>
      <c r="CG7" s="57">
        <f>'BAR BB| Open rates'!CG7*0.87*0.9</f>
        <v>17069.400000000001</v>
      </c>
      <c r="CH7" s="57">
        <f>'BAR BB| Open rates'!CH7*0.87*0.9</f>
        <v>15346.800000000001</v>
      </c>
      <c r="CI7" s="57">
        <f>'BAR BB| Open rates'!CI7*0.87*0.9</f>
        <v>17069.400000000001</v>
      </c>
      <c r="CJ7" s="57">
        <f>'BAR BB| Open rates'!CJ7*0.87*0.9</f>
        <v>15346.800000000001</v>
      </c>
      <c r="CK7" s="57">
        <f>'BAR BB| Open rates'!CK7*0.87*0.9</f>
        <v>17069.400000000001</v>
      </c>
      <c r="CL7" s="57">
        <f>'BAR BB| Open rates'!CL7*0.87*0.9</f>
        <v>15346.800000000001</v>
      </c>
      <c r="CM7" s="57">
        <f>'BAR BB| Open rates'!CM7*0.87*0.9</f>
        <v>17069.400000000001</v>
      </c>
      <c r="CN7" s="57">
        <f>'BAR BB| Open rates'!CN7*0.87*0.9</f>
        <v>15346.800000000001</v>
      </c>
    </row>
    <row r="8" spans="1:92" s="36" customFormat="1" ht="12" customHeight="1" x14ac:dyDescent="0.2">
      <c r="A8" s="236" t="s">
        <v>175</v>
      </c>
      <c r="B8" s="57"/>
      <c r="C8" s="57"/>
      <c r="D8" s="57"/>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c r="BA8" s="57"/>
      <c r="BB8" s="57"/>
      <c r="BC8" s="57"/>
      <c r="BD8" s="57"/>
      <c r="BE8" s="57"/>
      <c r="BF8" s="57"/>
      <c r="BG8" s="57"/>
      <c r="BH8" s="57"/>
      <c r="BI8" s="57"/>
      <c r="BJ8" s="57"/>
      <c r="BK8" s="57"/>
      <c r="BL8" s="57"/>
      <c r="BM8" s="57"/>
      <c r="BN8" s="57"/>
      <c r="BO8" s="57"/>
      <c r="BP8" s="57"/>
      <c r="BQ8" s="57"/>
      <c r="BR8" s="57"/>
      <c r="BS8" s="57"/>
      <c r="BT8" s="57"/>
      <c r="BU8" s="57"/>
      <c r="BV8" s="57"/>
      <c r="BW8" s="57"/>
      <c r="BX8" s="57"/>
      <c r="BY8" s="57"/>
      <c r="BZ8" s="57"/>
      <c r="CA8" s="57"/>
      <c r="CB8" s="57"/>
      <c r="CC8" s="57"/>
      <c r="CD8" s="57"/>
      <c r="CE8" s="57"/>
      <c r="CF8" s="57"/>
      <c r="CG8" s="57"/>
      <c r="CH8" s="57"/>
      <c r="CI8" s="57"/>
      <c r="CJ8" s="57"/>
      <c r="CK8" s="57"/>
      <c r="CL8" s="57"/>
      <c r="CM8" s="57"/>
      <c r="CN8" s="57"/>
    </row>
    <row r="9" spans="1:92" s="36" customFormat="1" ht="12" customHeight="1" x14ac:dyDescent="0.2">
      <c r="A9" s="237">
        <v>1</v>
      </c>
      <c r="B9" s="57">
        <f>'BAR BB| Open rates'!B9*0.87*0.9</f>
        <v>20984.400000000001</v>
      </c>
      <c r="C9" s="57">
        <f>'BAR BB| Open rates'!C9*0.87*0.9</f>
        <v>25682.400000000001</v>
      </c>
      <c r="D9" s="57">
        <f>'BAR BB| Open rates'!D9*0.87*0.9</f>
        <v>22550.400000000001</v>
      </c>
      <c r="E9" s="57">
        <f>'BAR BB| Open rates'!E9*0.87*0.9</f>
        <v>28031.4</v>
      </c>
      <c r="F9" s="57">
        <f>'BAR BB| Open rates'!F9*0.87*0.9</f>
        <v>57002.400000000001</v>
      </c>
      <c r="G9" s="57">
        <f>'BAR BB| Open rates'!G9*0.87*0.9</f>
        <v>62483.4</v>
      </c>
      <c r="H9" s="57">
        <f>'BAR BB| Open rates'!H9*0.87*0.9</f>
        <v>70313.400000000009</v>
      </c>
      <c r="I9" s="57">
        <f>'BAR BB| Open rates'!I9*0.87*0.9</f>
        <v>78221.7</v>
      </c>
      <c r="J9" s="57">
        <f>'BAR BB| Open rates'!J9*0.87*0.9</f>
        <v>78221.7</v>
      </c>
      <c r="K9" s="57">
        <f>'BAR BB| Open rates'!K9*0.87*0.9</f>
        <v>78221.7</v>
      </c>
      <c r="L9" s="57">
        <f>'BAR BB| Open rates'!L9*0.87*0.9</f>
        <v>71957.7</v>
      </c>
      <c r="M9" s="57">
        <f>'BAR BB| Open rates'!M9*0.87*0.9</f>
        <v>57002.400000000001</v>
      </c>
      <c r="N9" s="57">
        <f>'BAR BB| Open rates'!N9*0.87*0.9</f>
        <v>49172.4</v>
      </c>
      <c r="O9" s="57">
        <f>'BAR BB| Open rates'!O9*0.87*0.9</f>
        <v>25682.400000000001</v>
      </c>
      <c r="P9" s="57">
        <f>'BAR BB| Open rates'!P9*0.87*0.9</f>
        <v>18635.400000000001</v>
      </c>
      <c r="Q9" s="57">
        <f>'BAR BB| Open rates'!Q9*0.87*0.9</f>
        <v>22550.400000000001</v>
      </c>
      <c r="R9" s="57">
        <f>'BAR BB| Open rates'!R9*0.87*0.9</f>
        <v>20201.400000000001</v>
      </c>
      <c r="S9" s="57">
        <f>'BAR BB| Open rates'!S9*0.87*0.9</f>
        <v>20201.400000000001</v>
      </c>
      <c r="T9" s="57">
        <f>'BAR BB| Open rates'!T9*0.87*0.9</f>
        <v>22550.400000000001</v>
      </c>
      <c r="U9" s="57">
        <f>'BAR BB| Open rates'!U9*0.87*0.9</f>
        <v>25682.400000000001</v>
      </c>
      <c r="V9" s="57">
        <f>'BAR BB| Open rates'!V9*0.87*0.9</f>
        <v>25682.400000000001</v>
      </c>
      <c r="W9" s="57">
        <f>'BAR BB| Open rates'!W9*0.87*0.9</f>
        <v>35704.800000000003</v>
      </c>
      <c r="X9" s="57">
        <f>'BAR BB| Open rates'!X9*0.87*0.9</f>
        <v>35704.800000000003</v>
      </c>
      <c r="Y9" s="57">
        <f>'BAR BB| Open rates'!Y9*0.87*0.9</f>
        <v>35704.800000000003</v>
      </c>
      <c r="Z9" s="57">
        <f>'BAR BB| Open rates'!Z9*0.87*0.9</f>
        <v>35704.800000000003</v>
      </c>
      <c r="AA9" s="57">
        <f>'BAR BB| Open rates'!AA9*0.87*0.9</f>
        <v>38288.700000000004</v>
      </c>
      <c r="AB9" s="57">
        <f>'BAR BB| Open rates'!AB9*0.87*0.9</f>
        <v>35704.800000000003</v>
      </c>
      <c r="AC9" s="57">
        <f>'BAR BB| Open rates'!AC9*0.87*0.9</f>
        <v>38288.700000000004</v>
      </c>
      <c r="AD9" s="57">
        <f>'BAR BB| Open rates'!AD9*0.87*0.9</f>
        <v>33590.700000000004</v>
      </c>
      <c r="AE9" s="57">
        <f>'BAR BB| Open rates'!AE9*0.87*0.9</f>
        <v>45570.6</v>
      </c>
      <c r="AF9" s="57">
        <f>'BAR BB| Open rates'!AF9*0.87*0.9</f>
        <v>45570.6</v>
      </c>
      <c r="AG9" s="57">
        <f>'BAR BB| Open rates'!AG9*0.87*0.9</f>
        <v>45570.6</v>
      </c>
      <c r="AH9" s="57">
        <f>'BAR BB| Open rates'!AH9*0.87*0.9</f>
        <v>22550.400000000001</v>
      </c>
      <c r="AI9" s="57">
        <f>'BAR BB| Open rates'!AI9*0.87*0.9</f>
        <v>22550.400000000001</v>
      </c>
      <c r="AJ9" s="57">
        <f>'BAR BB| Open rates'!AJ9*0.87*0.9</f>
        <v>27561.600000000002</v>
      </c>
      <c r="AK9" s="57">
        <f>'BAR BB| Open rates'!AK9*0.87*0.9</f>
        <v>20201.400000000001</v>
      </c>
      <c r="AL9" s="57">
        <f>'BAR BB| Open rates'!AL9*0.87*0.9</f>
        <v>18635.400000000001</v>
      </c>
      <c r="AM9" s="57">
        <f>'BAR BB| Open rates'!AM9*0.87*0.9</f>
        <v>17069.400000000001</v>
      </c>
      <c r="AN9" s="57">
        <f>'BAR BB| Open rates'!AN9*0.87*0.9</f>
        <v>18635.400000000001</v>
      </c>
      <c r="AO9" s="57">
        <f>'BAR BB| Open rates'!AO9*0.87*0.9</f>
        <v>17069.400000000001</v>
      </c>
      <c r="AP9" s="57">
        <f>'BAR BB| Open rates'!AP9*0.87*0.9</f>
        <v>15346.800000000001</v>
      </c>
      <c r="AQ9" s="57">
        <f>'BAR BB| Open rates'!AQ9*0.87*0.9</f>
        <v>14015.7</v>
      </c>
      <c r="AR9" s="57">
        <f>'BAR BB| Open rates'!AR9*0.87*0.9</f>
        <v>12449.7</v>
      </c>
      <c r="AS9" s="57">
        <f>'BAR BB| Open rates'!AS9*0.87*0.9</f>
        <v>12449.7</v>
      </c>
      <c r="AT9" s="57">
        <f>'BAR BB| Open rates'!AT9*0.87*0.9</f>
        <v>11666.7</v>
      </c>
      <c r="AU9" s="57">
        <f>'BAR BB| Open rates'!AU9*0.87*0.9</f>
        <v>12449.7</v>
      </c>
      <c r="AV9" s="57">
        <f>'BAR BB| Open rates'!AV9*0.87*0.9</f>
        <v>11666.7</v>
      </c>
      <c r="AW9" s="57">
        <f>'BAR BB| Open rates'!AW9*0.87*0.9</f>
        <v>12449.7</v>
      </c>
      <c r="AX9" s="57">
        <f>'BAR BB| Open rates'!AX9*0.87*0.9</f>
        <v>19418.400000000001</v>
      </c>
      <c r="AY9" s="57">
        <f>'BAR BB| Open rates'!AY9*0.87*0.9</f>
        <v>15346.800000000001</v>
      </c>
      <c r="AZ9" s="57">
        <f>'BAR BB| Open rates'!AZ9*0.87*0.9</f>
        <v>19418.400000000001</v>
      </c>
      <c r="BA9" s="57">
        <f>'BAR BB| Open rates'!BA9*0.87*0.9</f>
        <v>17069.400000000001</v>
      </c>
      <c r="BB9" s="57">
        <f>'BAR BB| Open rates'!BB9*0.87*0.9</f>
        <v>14015.7</v>
      </c>
      <c r="BC9" s="57">
        <f>'BAR BB| Open rates'!BC9*0.87*0.9</f>
        <v>15346.800000000001</v>
      </c>
      <c r="BD9" s="57">
        <f>'BAR BB| Open rates'!BD9*0.87*0.9</f>
        <v>14015.7</v>
      </c>
      <c r="BE9" s="57">
        <f>'BAR BB| Open rates'!BE9*0.87*0.9</f>
        <v>15346.800000000001</v>
      </c>
      <c r="BF9" s="57">
        <f>'BAR BB| Open rates'!BF9*0.87*0.9</f>
        <v>14015.7</v>
      </c>
      <c r="BG9" s="57">
        <f>'BAR BB| Open rates'!BG9*0.87*0.9</f>
        <v>15346.800000000001</v>
      </c>
      <c r="BH9" s="57">
        <f>'BAR BB| Open rates'!BH9*0.87*0.9</f>
        <v>15346.800000000001</v>
      </c>
      <c r="BI9" s="57">
        <f>'BAR BB| Open rates'!BI9*0.87*0.9</f>
        <v>18635.400000000001</v>
      </c>
      <c r="BJ9" s="57">
        <f>'BAR BB| Open rates'!BJ9*0.87*0.9</f>
        <v>33590.700000000004</v>
      </c>
      <c r="BK9" s="57">
        <f>'BAR BB| Open rates'!BK9*0.87*0.9</f>
        <v>15346.800000000001</v>
      </c>
      <c r="BL9" s="57">
        <f>'BAR BB| Open rates'!BL9*0.87*0.9</f>
        <v>17069.400000000001</v>
      </c>
      <c r="BM9" s="57">
        <f>'BAR BB| Open rates'!BM9*0.87*0.9</f>
        <v>15346.800000000001</v>
      </c>
      <c r="BN9" s="57">
        <f>'BAR BB| Open rates'!BN9*0.87*0.9</f>
        <v>18635.400000000001</v>
      </c>
      <c r="BO9" s="57">
        <f>'BAR BB| Open rates'!BO9*0.87*0.9</f>
        <v>20201.400000000001</v>
      </c>
      <c r="BP9" s="57">
        <f>'BAR BB| Open rates'!BP9*0.87*0.9</f>
        <v>18635.400000000001</v>
      </c>
      <c r="BQ9" s="57">
        <f>'BAR BB| Open rates'!BQ9*0.87*0.9</f>
        <v>20201.400000000001</v>
      </c>
      <c r="BR9" s="57">
        <f>'BAR BB| Open rates'!BR9*0.87*0.9</f>
        <v>18635.400000000001</v>
      </c>
      <c r="BS9" s="57">
        <f>'BAR BB| Open rates'!BS9*0.87*0.9</f>
        <v>20201.400000000001</v>
      </c>
      <c r="BT9" s="57">
        <f>'BAR BB| Open rates'!BT9*0.87*0.9</f>
        <v>18635.400000000001</v>
      </c>
      <c r="BU9" s="57">
        <f>'BAR BB| Open rates'!BU9*0.87*0.9</f>
        <v>20201.400000000001</v>
      </c>
      <c r="BV9" s="57">
        <f>'BAR BB| Open rates'!BV9*0.87*0.9</f>
        <v>18635.400000000001</v>
      </c>
      <c r="BW9" s="57">
        <f>'BAR BB| Open rates'!BW9*0.87*0.9</f>
        <v>20201.400000000001</v>
      </c>
      <c r="BX9" s="57">
        <f>'BAR BB| Open rates'!BX9*0.87*0.9</f>
        <v>18635.400000000001</v>
      </c>
      <c r="BY9" s="57">
        <f>'BAR BB| Open rates'!BY9*0.87*0.9</f>
        <v>20201.400000000001</v>
      </c>
      <c r="BZ9" s="57">
        <f>'BAR BB| Open rates'!BZ9*0.87*0.9</f>
        <v>18635.400000000001</v>
      </c>
      <c r="CA9" s="57">
        <f>'BAR BB| Open rates'!CA9*0.87*0.9</f>
        <v>20201.400000000001</v>
      </c>
      <c r="CB9" s="57">
        <f>'BAR BB| Open rates'!CB9*0.87*0.9</f>
        <v>18635.400000000001</v>
      </c>
      <c r="CC9" s="57">
        <f>'BAR BB| Open rates'!CC9*0.87*0.9</f>
        <v>20201.400000000001</v>
      </c>
      <c r="CD9" s="57">
        <f>'BAR BB| Open rates'!CD9*0.87*0.9</f>
        <v>15346.800000000001</v>
      </c>
      <c r="CE9" s="57">
        <f>'BAR BB| Open rates'!CE9*0.87*0.9</f>
        <v>17069.400000000001</v>
      </c>
      <c r="CF9" s="57">
        <f>'BAR BB| Open rates'!CF9*0.87*0.9</f>
        <v>15346.800000000001</v>
      </c>
      <c r="CG9" s="57">
        <f>'BAR BB| Open rates'!CG9*0.87*0.9</f>
        <v>17069.400000000001</v>
      </c>
      <c r="CH9" s="57">
        <f>'BAR BB| Open rates'!CH9*0.87*0.9</f>
        <v>15346.800000000001</v>
      </c>
      <c r="CI9" s="57">
        <f>'BAR BB| Open rates'!CI9*0.87*0.9</f>
        <v>17069.400000000001</v>
      </c>
      <c r="CJ9" s="57">
        <f>'BAR BB| Open rates'!CJ9*0.87*0.9</f>
        <v>15346.800000000001</v>
      </c>
      <c r="CK9" s="57">
        <f>'BAR BB| Open rates'!CK9*0.87*0.9</f>
        <v>17069.400000000001</v>
      </c>
      <c r="CL9" s="57">
        <f>'BAR BB| Open rates'!CL9*0.87*0.9</f>
        <v>15346.800000000001</v>
      </c>
      <c r="CM9" s="57">
        <f>'BAR BB| Open rates'!CM9*0.87*0.9</f>
        <v>17069.400000000001</v>
      </c>
      <c r="CN9" s="57">
        <f>'BAR BB| Open rates'!CN9*0.87*0.9</f>
        <v>15346.800000000001</v>
      </c>
    </row>
    <row r="10" spans="1:92" s="36" customFormat="1" ht="12" customHeight="1" x14ac:dyDescent="0.2">
      <c r="A10" s="237">
        <v>2</v>
      </c>
      <c r="B10" s="57">
        <f>'BAR BB| Open rates'!B10*0.87*0.9</f>
        <v>22941.9</v>
      </c>
      <c r="C10" s="57">
        <f>'BAR BB| Open rates'!C10*0.87*0.9</f>
        <v>27639.9</v>
      </c>
      <c r="D10" s="57">
        <f>'BAR BB| Open rates'!D10*0.87*0.9</f>
        <v>24507.9</v>
      </c>
      <c r="E10" s="57">
        <f>'BAR BB| Open rates'!E10*0.87*0.9</f>
        <v>30380.400000000001</v>
      </c>
      <c r="F10" s="57">
        <f>'BAR BB| Open rates'!F10*0.87*0.9</f>
        <v>59351.4</v>
      </c>
      <c r="G10" s="57">
        <f>'BAR BB| Open rates'!G10*0.87*0.9</f>
        <v>64832.4</v>
      </c>
      <c r="H10" s="57">
        <f>'BAR BB| Open rates'!H10*0.87*0.9</f>
        <v>72662.400000000009</v>
      </c>
      <c r="I10" s="57">
        <f>'BAR BB| Open rates'!I10*0.87*0.9</f>
        <v>80570.7</v>
      </c>
      <c r="J10" s="57">
        <f>'BAR BB| Open rates'!J10*0.87*0.9</f>
        <v>80570.7</v>
      </c>
      <c r="K10" s="57">
        <f>'BAR BB| Open rates'!K10*0.87*0.9</f>
        <v>80570.7</v>
      </c>
      <c r="L10" s="57">
        <f>'BAR BB| Open rates'!L10*0.87*0.9</f>
        <v>74306.7</v>
      </c>
      <c r="M10" s="57">
        <f>'BAR BB| Open rates'!M10*0.87*0.9</f>
        <v>59351.4</v>
      </c>
      <c r="N10" s="57">
        <f>'BAR BB| Open rates'!N10*0.87*0.9</f>
        <v>51521.4</v>
      </c>
      <c r="O10" s="57">
        <f>'BAR BB| Open rates'!O10*0.87*0.9</f>
        <v>28031.4</v>
      </c>
      <c r="P10" s="57">
        <f>'BAR BB| Open rates'!P10*0.87*0.9</f>
        <v>20984.400000000001</v>
      </c>
      <c r="Q10" s="57">
        <f>'BAR BB| Open rates'!Q10*0.87*0.9</f>
        <v>24899.4</v>
      </c>
      <c r="R10" s="57">
        <f>'BAR BB| Open rates'!R10*0.87*0.9</f>
        <v>22550.400000000001</v>
      </c>
      <c r="S10" s="57">
        <f>'BAR BB| Open rates'!S10*0.87*0.9</f>
        <v>22550.400000000001</v>
      </c>
      <c r="T10" s="57">
        <f>'BAR BB| Open rates'!T10*0.87*0.9</f>
        <v>24899.4</v>
      </c>
      <c r="U10" s="57">
        <f>'BAR BB| Open rates'!U10*0.87*0.9</f>
        <v>28031.4</v>
      </c>
      <c r="V10" s="57">
        <f>'BAR BB| Open rates'!V10*0.87*0.9</f>
        <v>28031.4</v>
      </c>
      <c r="W10" s="57">
        <f>'BAR BB| Open rates'!W10*0.87*0.9</f>
        <v>38053.800000000003</v>
      </c>
      <c r="X10" s="57">
        <f>'BAR BB| Open rates'!X10*0.87*0.9</f>
        <v>38053.800000000003</v>
      </c>
      <c r="Y10" s="57">
        <f>'BAR BB| Open rates'!Y10*0.87*0.9</f>
        <v>38053.800000000003</v>
      </c>
      <c r="Z10" s="57">
        <f>'BAR BB| Open rates'!Z10*0.87*0.9</f>
        <v>38053.800000000003</v>
      </c>
      <c r="AA10" s="57">
        <f>'BAR BB| Open rates'!AA10*0.87*0.9</f>
        <v>40637.700000000004</v>
      </c>
      <c r="AB10" s="57">
        <f>'BAR BB| Open rates'!AB10*0.87*0.9</f>
        <v>38053.800000000003</v>
      </c>
      <c r="AC10" s="57">
        <f>'BAR BB| Open rates'!AC10*0.87*0.9</f>
        <v>40637.700000000004</v>
      </c>
      <c r="AD10" s="57">
        <f>'BAR BB| Open rates'!AD10*0.87*0.9</f>
        <v>35939.700000000004</v>
      </c>
      <c r="AE10" s="57">
        <f>'BAR BB| Open rates'!AE10*0.87*0.9</f>
        <v>47919.6</v>
      </c>
      <c r="AF10" s="57">
        <f>'BAR BB| Open rates'!AF10*0.87*0.9</f>
        <v>47919.6</v>
      </c>
      <c r="AG10" s="57">
        <f>'BAR BB| Open rates'!AG10*0.87*0.9</f>
        <v>47919.6</v>
      </c>
      <c r="AH10" s="57">
        <f>'BAR BB| Open rates'!AH10*0.87*0.9</f>
        <v>24899.4</v>
      </c>
      <c r="AI10" s="57">
        <f>'BAR BB| Open rates'!AI10*0.87*0.9</f>
        <v>24899.4</v>
      </c>
      <c r="AJ10" s="57">
        <f>'BAR BB| Open rates'!AJ10*0.87*0.9</f>
        <v>29910.600000000002</v>
      </c>
      <c r="AK10" s="57">
        <f>'BAR BB| Open rates'!AK10*0.87*0.9</f>
        <v>22550.400000000001</v>
      </c>
      <c r="AL10" s="57">
        <f>'BAR BB| Open rates'!AL10*0.87*0.9</f>
        <v>20984.400000000001</v>
      </c>
      <c r="AM10" s="57">
        <f>'BAR BB| Open rates'!AM10*0.87*0.9</f>
        <v>19418.400000000001</v>
      </c>
      <c r="AN10" s="57">
        <f>'BAR BB| Open rates'!AN10*0.87*0.9</f>
        <v>20984.400000000001</v>
      </c>
      <c r="AO10" s="57">
        <f>'BAR BB| Open rates'!AO10*0.87*0.9</f>
        <v>19418.400000000001</v>
      </c>
      <c r="AP10" s="57">
        <f>'BAR BB| Open rates'!AP10*0.87*0.9</f>
        <v>17695.8</v>
      </c>
      <c r="AQ10" s="57">
        <f>'BAR BB| Open rates'!AQ10*0.87*0.9</f>
        <v>16364.7</v>
      </c>
      <c r="AR10" s="57">
        <f>'BAR BB| Open rates'!AR10*0.87*0.9</f>
        <v>14798.7</v>
      </c>
      <c r="AS10" s="57">
        <f>'BAR BB| Open rates'!AS10*0.87*0.9</f>
        <v>14798.7</v>
      </c>
      <c r="AT10" s="57">
        <f>'BAR BB| Open rates'!AT10*0.87*0.9</f>
        <v>14015.7</v>
      </c>
      <c r="AU10" s="57">
        <f>'BAR BB| Open rates'!AU10*0.87*0.9</f>
        <v>14798.7</v>
      </c>
      <c r="AV10" s="57">
        <f>'BAR BB| Open rates'!AV10*0.87*0.9</f>
        <v>14015.7</v>
      </c>
      <c r="AW10" s="57">
        <f>'BAR BB| Open rates'!AW10*0.87*0.9</f>
        <v>14798.7</v>
      </c>
      <c r="AX10" s="57">
        <f>'BAR BB| Open rates'!AX10*0.87*0.9</f>
        <v>21767.4</v>
      </c>
      <c r="AY10" s="57">
        <f>'BAR BB| Open rates'!AY10*0.87*0.9</f>
        <v>17695.8</v>
      </c>
      <c r="AZ10" s="57">
        <f>'BAR BB| Open rates'!AZ10*0.87*0.9</f>
        <v>21767.4</v>
      </c>
      <c r="BA10" s="57">
        <f>'BAR BB| Open rates'!BA10*0.87*0.9</f>
        <v>19418.400000000001</v>
      </c>
      <c r="BB10" s="57">
        <f>'BAR BB| Open rates'!BB10*0.87*0.9</f>
        <v>16364.7</v>
      </c>
      <c r="BC10" s="57">
        <f>'BAR BB| Open rates'!BC10*0.87*0.9</f>
        <v>17695.8</v>
      </c>
      <c r="BD10" s="57">
        <f>'BAR BB| Open rates'!BD10*0.87*0.9</f>
        <v>16364.7</v>
      </c>
      <c r="BE10" s="57">
        <f>'BAR BB| Open rates'!BE10*0.87*0.9</f>
        <v>17695.8</v>
      </c>
      <c r="BF10" s="57">
        <f>'BAR BB| Open rates'!BF10*0.87*0.9</f>
        <v>16364.7</v>
      </c>
      <c r="BG10" s="57">
        <f>'BAR BB| Open rates'!BG10*0.87*0.9</f>
        <v>17695.8</v>
      </c>
      <c r="BH10" s="57">
        <f>'BAR BB| Open rates'!BH10*0.87*0.9</f>
        <v>17695.8</v>
      </c>
      <c r="BI10" s="57">
        <f>'BAR BB| Open rates'!BI10*0.87*0.9</f>
        <v>20984.400000000001</v>
      </c>
      <c r="BJ10" s="57">
        <f>'BAR BB| Open rates'!BJ10*0.87*0.9</f>
        <v>35939.700000000004</v>
      </c>
      <c r="BK10" s="57">
        <f>'BAR BB| Open rates'!BK10*0.87*0.9</f>
        <v>17695.8</v>
      </c>
      <c r="BL10" s="57">
        <f>'BAR BB| Open rates'!BL10*0.87*0.9</f>
        <v>19418.400000000001</v>
      </c>
      <c r="BM10" s="57">
        <f>'BAR BB| Open rates'!BM10*0.87*0.9</f>
        <v>17695.8</v>
      </c>
      <c r="BN10" s="57">
        <f>'BAR BB| Open rates'!BN10*0.87*0.9</f>
        <v>20984.400000000001</v>
      </c>
      <c r="BO10" s="57">
        <f>'BAR BB| Open rates'!BO10*0.87*0.9</f>
        <v>22550.400000000001</v>
      </c>
      <c r="BP10" s="57">
        <f>'BAR BB| Open rates'!BP10*0.87*0.9</f>
        <v>20984.400000000001</v>
      </c>
      <c r="BQ10" s="57">
        <f>'BAR BB| Open rates'!BQ10*0.87*0.9</f>
        <v>22550.400000000001</v>
      </c>
      <c r="BR10" s="57">
        <f>'BAR BB| Open rates'!BR10*0.87*0.9</f>
        <v>20984.400000000001</v>
      </c>
      <c r="BS10" s="57">
        <f>'BAR BB| Open rates'!BS10*0.87*0.9</f>
        <v>22550.400000000001</v>
      </c>
      <c r="BT10" s="57">
        <f>'BAR BB| Open rates'!BT10*0.87*0.9</f>
        <v>20984.400000000001</v>
      </c>
      <c r="BU10" s="57">
        <f>'BAR BB| Open rates'!BU10*0.87*0.9</f>
        <v>22550.400000000001</v>
      </c>
      <c r="BV10" s="57">
        <f>'BAR BB| Open rates'!BV10*0.87*0.9</f>
        <v>20984.400000000001</v>
      </c>
      <c r="BW10" s="57">
        <f>'BAR BB| Open rates'!BW10*0.87*0.9</f>
        <v>22550.400000000001</v>
      </c>
      <c r="BX10" s="57">
        <f>'BAR BB| Open rates'!BX10*0.87*0.9</f>
        <v>20984.400000000001</v>
      </c>
      <c r="BY10" s="57">
        <f>'BAR BB| Open rates'!BY10*0.87*0.9</f>
        <v>22550.400000000001</v>
      </c>
      <c r="BZ10" s="57">
        <f>'BAR BB| Open rates'!BZ10*0.87*0.9</f>
        <v>20984.400000000001</v>
      </c>
      <c r="CA10" s="57">
        <f>'BAR BB| Open rates'!CA10*0.87*0.9</f>
        <v>22550.400000000001</v>
      </c>
      <c r="CB10" s="57">
        <f>'BAR BB| Open rates'!CB10*0.87*0.9</f>
        <v>20984.400000000001</v>
      </c>
      <c r="CC10" s="57">
        <f>'BAR BB| Open rates'!CC10*0.87*0.9</f>
        <v>22550.400000000001</v>
      </c>
      <c r="CD10" s="57">
        <f>'BAR BB| Open rates'!CD10*0.87*0.9</f>
        <v>17695.8</v>
      </c>
      <c r="CE10" s="57">
        <f>'BAR BB| Open rates'!CE10*0.87*0.9</f>
        <v>19418.400000000001</v>
      </c>
      <c r="CF10" s="57">
        <f>'BAR BB| Open rates'!CF10*0.87*0.9</f>
        <v>17695.8</v>
      </c>
      <c r="CG10" s="57">
        <f>'BAR BB| Open rates'!CG10*0.87*0.9</f>
        <v>19418.400000000001</v>
      </c>
      <c r="CH10" s="57">
        <f>'BAR BB| Open rates'!CH10*0.87*0.9</f>
        <v>17695.8</v>
      </c>
      <c r="CI10" s="57">
        <f>'BAR BB| Open rates'!CI10*0.87*0.9</f>
        <v>19418.400000000001</v>
      </c>
      <c r="CJ10" s="57">
        <f>'BAR BB| Open rates'!CJ10*0.87*0.9</f>
        <v>17695.8</v>
      </c>
      <c r="CK10" s="57">
        <f>'BAR BB| Open rates'!CK10*0.87*0.9</f>
        <v>19418.400000000001</v>
      </c>
      <c r="CL10" s="57">
        <f>'BAR BB| Open rates'!CL10*0.87*0.9</f>
        <v>17695.8</v>
      </c>
      <c r="CM10" s="57">
        <f>'BAR BB| Open rates'!CM10*0.87*0.9</f>
        <v>19418.400000000001</v>
      </c>
      <c r="CN10" s="57">
        <f>'BAR BB| Open rates'!CN10*0.87*0.9</f>
        <v>17695.8</v>
      </c>
    </row>
    <row r="11" spans="1:92" s="36" customFormat="1" ht="12" customHeight="1" x14ac:dyDescent="0.2">
      <c r="A11" s="236" t="s">
        <v>176</v>
      </c>
      <c r="B11" s="57"/>
      <c r="C11" s="57"/>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7"/>
      <c r="BM11" s="57"/>
      <c r="BN11" s="57"/>
      <c r="BO11" s="57"/>
      <c r="BP11" s="57"/>
      <c r="BQ11" s="57"/>
      <c r="BR11" s="57"/>
      <c r="BS11" s="57"/>
      <c r="BT11" s="57"/>
      <c r="BU11" s="57"/>
      <c r="BV11" s="57"/>
      <c r="BW11" s="57"/>
      <c r="BX11" s="57"/>
      <c r="BY11" s="57"/>
      <c r="BZ11" s="57"/>
      <c r="CA11" s="57"/>
      <c r="CB11" s="57"/>
      <c r="CC11" s="57"/>
      <c r="CD11" s="57"/>
      <c r="CE11" s="57"/>
      <c r="CF11" s="57"/>
      <c r="CG11" s="57"/>
      <c r="CH11" s="57"/>
      <c r="CI11" s="57"/>
      <c r="CJ11" s="57"/>
      <c r="CK11" s="57"/>
      <c r="CL11" s="57"/>
      <c r="CM11" s="57"/>
      <c r="CN11" s="57"/>
    </row>
    <row r="12" spans="1:92" s="36" customFormat="1" ht="12" customHeight="1" x14ac:dyDescent="0.2">
      <c r="A12" s="237">
        <v>1</v>
      </c>
      <c r="B12" s="57">
        <f>'BAR BB| Open rates'!B12*0.87*0.9</f>
        <v>24038.100000000002</v>
      </c>
      <c r="C12" s="57">
        <f>'BAR BB| Open rates'!C12*0.87*0.9</f>
        <v>28736.100000000002</v>
      </c>
      <c r="D12" s="57">
        <f>'BAR BB| Open rates'!D12*0.87*0.9</f>
        <v>25604.100000000002</v>
      </c>
      <c r="E12" s="57">
        <f>'BAR BB| Open rates'!E12*0.87*0.9</f>
        <v>51521.4</v>
      </c>
      <c r="F12" s="57">
        <f>'BAR BB| Open rates'!F12*0.87*0.9</f>
        <v>80492.400000000009</v>
      </c>
      <c r="G12" s="57">
        <f>'BAR BB| Open rates'!G12*0.87*0.9</f>
        <v>85973.400000000009</v>
      </c>
      <c r="H12" s="57">
        <f>'BAR BB| Open rates'!H12*0.87*0.9</f>
        <v>93803.400000000009</v>
      </c>
      <c r="I12" s="57">
        <f>'BAR BB| Open rates'!I12*0.87*0.9</f>
        <v>101711.7</v>
      </c>
      <c r="J12" s="57">
        <f>'BAR BB| Open rates'!J12*0.87*0.9</f>
        <v>101711.7</v>
      </c>
      <c r="K12" s="57">
        <f>'BAR BB| Open rates'!K12*0.87*0.9</f>
        <v>101711.7</v>
      </c>
      <c r="L12" s="57">
        <f>'BAR BB| Open rates'!L12*0.87*0.9</f>
        <v>95447.7</v>
      </c>
      <c r="M12" s="57">
        <f>'BAR BB| Open rates'!M12*0.87*0.9</f>
        <v>61700.4</v>
      </c>
      <c r="N12" s="57">
        <f>'BAR BB| Open rates'!N12*0.87*0.9</f>
        <v>53870.400000000001</v>
      </c>
      <c r="O12" s="57">
        <f>'BAR BB| Open rates'!O12*0.87*0.9</f>
        <v>30380.400000000001</v>
      </c>
      <c r="P12" s="57">
        <f>'BAR BB| Open rates'!P12*0.87*0.9</f>
        <v>23333.4</v>
      </c>
      <c r="Q12" s="57">
        <f>'BAR BB| Open rates'!Q12*0.87*0.9</f>
        <v>27248.400000000001</v>
      </c>
      <c r="R12" s="57">
        <f>'BAR BB| Open rates'!R12*0.87*0.9</f>
        <v>24899.4</v>
      </c>
      <c r="S12" s="57">
        <f>'BAR BB| Open rates'!S12*0.87*0.9</f>
        <v>24899.4</v>
      </c>
      <c r="T12" s="57">
        <f>'BAR BB| Open rates'!T12*0.87*0.9</f>
        <v>27248.400000000001</v>
      </c>
      <c r="U12" s="57">
        <f>'BAR BB| Open rates'!U12*0.87*0.9</f>
        <v>30380.400000000001</v>
      </c>
      <c r="V12" s="57">
        <f>'BAR BB| Open rates'!V12*0.87*0.9</f>
        <v>30380.400000000001</v>
      </c>
      <c r="W12" s="57">
        <f>'BAR BB| Open rates'!W12*0.87*0.9</f>
        <v>40402.800000000003</v>
      </c>
      <c r="X12" s="57">
        <f>'BAR BB| Open rates'!X12*0.87*0.9</f>
        <v>40402.800000000003</v>
      </c>
      <c r="Y12" s="57">
        <f>'BAR BB| Open rates'!Y12*0.87*0.9</f>
        <v>40637.700000000004</v>
      </c>
      <c r="Z12" s="57">
        <f>'BAR BB| Open rates'!Z12*0.87*0.9</f>
        <v>40637.700000000004</v>
      </c>
      <c r="AA12" s="57">
        <f>'BAR BB| Open rates'!AA12*0.87*0.9</f>
        <v>43221.599999999999</v>
      </c>
      <c r="AB12" s="57">
        <f>'BAR BB| Open rates'!AB12*0.87*0.9</f>
        <v>40637.700000000004</v>
      </c>
      <c r="AC12" s="57">
        <f>'BAR BB| Open rates'!AC12*0.87*0.9</f>
        <v>43221.599999999999</v>
      </c>
      <c r="AD12" s="57">
        <f>'BAR BB| Open rates'!AD12*0.87*0.9</f>
        <v>38523.599999999999</v>
      </c>
      <c r="AE12" s="57">
        <f>'BAR BB| Open rates'!AE12*0.87*0.9</f>
        <v>54966.6</v>
      </c>
      <c r="AF12" s="57">
        <f>'BAR BB| Open rates'!AF12*0.87*0.9</f>
        <v>54966.6</v>
      </c>
      <c r="AG12" s="57">
        <f>'BAR BB| Open rates'!AG12*0.87*0.9</f>
        <v>54966.6</v>
      </c>
      <c r="AH12" s="57">
        <f>'BAR BB| Open rates'!AH12*0.87*0.9</f>
        <v>31946.400000000001</v>
      </c>
      <c r="AI12" s="57">
        <f>'BAR BB| Open rates'!AI12*0.87*0.9</f>
        <v>25604.100000000002</v>
      </c>
      <c r="AJ12" s="57">
        <f>'BAR BB| Open rates'!AJ12*0.87*0.9</f>
        <v>30615.3</v>
      </c>
      <c r="AK12" s="57">
        <f>'BAR BB| Open rates'!AK12*0.87*0.9</f>
        <v>23255.100000000002</v>
      </c>
      <c r="AL12" s="57">
        <f>'BAR BB| Open rates'!AL12*0.87*0.9</f>
        <v>21689.100000000002</v>
      </c>
      <c r="AM12" s="57">
        <f>'BAR BB| Open rates'!AM12*0.87*0.9</f>
        <v>20123.100000000002</v>
      </c>
      <c r="AN12" s="57">
        <f>'BAR BB| Open rates'!AN12*0.87*0.9</f>
        <v>21689.100000000002</v>
      </c>
      <c r="AO12" s="57">
        <f>'BAR BB| Open rates'!AO12*0.87*0.9</f>
        <v>20123.100000000002</v>
      </c>
      <c r="AP12" s="57">
        <f>'BAR BB| Open rates'!AP12*0.87*0.9</f>
        <v>18400.5</v>
      </c>
      <c r="AQ12" s="57">
        <f>'BAR BB| Open rates'!AQ12*0.87*0.9</f>
        <v>17069.400000000001</v>
      </c>
      <c r="AR12" s="57">
        <f>'BAR BB| Open rates'!AR12*0.87*0.9</f>
        <v>15503.4</v>
      </c>
      <c r="AS12" s="57">
        <f>'BAR BB| Open rates'!AS12*0.87*0.9</f>
        <v>15503.4</v>
      </c>
      <c r="AT12" s="57">
        <f>'BAR BB| Open rates'!AT12*0.87*0.9</f>
        <v>14720.4</v>
      </c>
      <c r="AU12" s="57">
        <f>'BAR BB| Open rates'!AU12*0.87*0.9</f>
        <v>15503.4</v>
      </c>
      <c r="AV12" s="57">
        <f>'BAR BB| Open rates'!AV12*0.87*0.9</f>
        <v>14720.4</v>
      </c>
      <c r="AW12" s="57">
        <f>'BAR BB| Open rates'!AW12*0.87*0.9</f>
        <v>15503.4</v>
      </c>
      <c r="AX12" s="57">
        <f>'BAR BB| Open rates'!AX12*0.87*0.9</f>
        <v>22472.100000000002</v>
      </c>
      <c r="AY12" s="57">
        <f>'BAR BB| Open rates'!AY12*0.87*0.9</f>
        <v>18400.5</v>
      </c>
      <c r="AZ12" s="57">
        <f>'BAR BB| Open rates'!AZ12*0.87*0.9</f>
        <v>22472.100000000002</v>
      </c>
      <c r="BA12" s="57">
        <f>'BAR BB| Open rates'!BA12*0.87*0.9</f>
        <v>20123.100000000002</v>
      </c>
      <c r="BB12" s="57">
        <f>'BAR BB| Open rates'!BB12*0.87*0.9</f>
        <v>17069.400000000001</v>
      </c>
      <c r="BC12" s="57">
        <f>'BAR BB| Open rates'!BC12*0.87*0.9</f>
        <v>18400.5</v>
      </c>
      <c r="BD12" s="57">
        <f>'BAR BB| Open rates'!BD12*0.87*0.9</f>
        <v>17069.400000000001</v>
      </c>
      <c r="BE12" s="57">
        <f>'BAR BB| Open rates'!BE12*0.87*0.9</f>
        <v>18400.5</v>
      </c>
      <c r="BF12" s="57">
        <f>'BAR BB| Open rates'!BF12*0.87*0.9</f>
        <v>17069.400000000001</v>
      </c>
      <c r="BG12" s="57">
        <f>'BAR BB| Open rates'!BG12*0.87*0.9</f>
        <v>18400.5</v>
      </c>
      <c r="BH12" s="57">
        <f>'BAR BB| Open rates'!BH12*0.87*0.9</f>
        <v>18400.5</v>
      </c>
      <c r="BI12" s="57">
        <f>'BAR BB| Open rates'!BI12*0.87*0.9</f>
        <v>21689.100000000002</v>
      </c>
      <c r="BJ12" s="57">
        <f>'BAR BB| Open rates'!BJ12*0.87*0.9</f>
        <v>36644.400000000001</v>
      </c>
      <c r="BK12" s="57">
        <f>'BAR BB| Open rates'!BK12*0.87*0.9</f>
        <v>18400.5</v>
      </c>
      <c r="BL12" s="57">
        <f>'BAR BB| Open rates'!BL12*0.87*0.9</f>
        <v>20123.100000000002</v>
      </c>
      <c r="BM12" s="57">
        <f>'BAR BB| Open rates'!BM12*0.87*0.9</f>
        <v>18400.5</v>
      </c>
      <c r="BN12" s="57">
        <f>'BAR BB| Open rates'!BN12*0.87*0.9</f>
        <v>21689.100000000002</v>
      </c>
      <c r="BO12" s="57">
        <f>'BAR BB| Open rates'!BO12*0.87*0.9</f>
        <v>23255.100000000002</v>
      </c>
      <c r="BP12" s="57">
        <f>'BAR BB| Open rates'!BP12*0.87*0.9</f>
        <v>21689.100000000002</v>
      </c>
      <c r="BQ12" s="57">
        <f>'BAR BB| Open rates'!BQ12*0.87*0.9</f>
        <v>23255.100000000002</v>
      </c>
      <c r="BR12" s="57">
        <f>'BAR BB| Open rates'!BR12*0.87*0.9</f>
        <v>21689.100000000002</v>
      </c>
      <c r="BS12" s="57">
        <f>'BAR BB| Open rates'!BS12*0.87*0.9</f>
        <v>23255.100000000002</v>
      </c>
      <c r="BT12" s="57">
        <f>'BAR BB| Open rates'!BT12*0.87*0.9</f>
        <v>21689.100000000002</v>
      </c>
      <c r="BU12" s="57">
        <f>'BAR BB| Open rates'!BU12*0.87*0.9</f>
        <v>23255.100000000002</v>
      </c>
      <c r="BV12" s="57">
        <f>'BAR BB| Open rates'!BV12*0.87*0.9</f>
        <v>21689.100000000002</v>
      </c>
      <c r="BW12" s="57">
        <f>'BAR BB| Open rates'!BW12*0.87*0.9</f>
        <v>23255.100000000002</v>
      </c>
      <c r="BX12" s="57">
        <f>'BAR BB| Open rates'!BX12*0.87*0.9</f>
        <v>21689.100000000002</v>
      </c>
      <c r="BY12" s="57">
        <f>'BAR BB| Open rates'!BY12*0.87*0.9</f>
        <v>23255.100000000002</v>
      </c>
      <c r="BZ12" s="57">
        <f>'BAR BB| Open rates'!BZ12*0.87*0.9</f>
        <v>21689.100000000002</v>
      </c>
      <c r="CA12" s="57">
        <f>'BAR BB| Open rates'!CA12*0.87*0.9</f>
        <v>23255.100000000002</v>
      </c>
      <c r="CB12" s="57">
        <f>'BAR BB| Open rates'!CB12*0.87*0.9</f>
        <v>21689.100000000002</v>
      </c>
      <c r="CC12" s="57">
        <f>'BAR BB| Open rates'!CC12*0.87*0.9</f>
        <v>23255.100000000002</v>
      </c>
      <c r="CD12" s="57">
        <f>'BAR BB| Open rates'!CD12*0.87*0.9</f>
        <v>18400.5</v>
      </c>
      <c r="CE12" s="57">
        <f>'BAR BB| Open rates'!CE12*0.87*0.9</f>
        <v>20123.100000000002</v>
      </c>
      <c r="CF12" s="57">
        <f>'BAR BB| Open rates'!CF12*0.87*0.9</f>
        <v>18400.5</v>
      </c>
      <c r="CG12" s="57">
        <f>'BAR BB| Open rates'!CG12*0.87*0.9</f>
        <v>20123.100000000002</v>
      </c>
      <c r="CH12" s="57">
        <f>'BAR BB| Open rates'!CH12*0.87*0.9</f>
        <v>18400.5</v>
      </c>
      <c r="CI12" s="57">
        <f>'BAR BB| Open rates'!CI12*0.87*0.9</f>
        <v>20123.100000000002</v>
      </c>
      <c r="CJ12" s="57">
        <f>'BAR BB| Open rates'!CJ12*0.87*0.9</f>
        <v>18400.5</v>
      </c>
      <c r="CK12" s="57">
        <f>'BAR BB| Open rates'!CK12*0.87*0.9</f>
        <v>20123.100000000002</v>
      </c>
      <c r="CL12" s="57">
        <f>'BAR BB| Open rates'!CL12*0.87*0.9</f>
        <v>18400.5</v>
      </c>
      <c r="CM12" s="57">
        <f>'BAR BB| Open rates'!CM12*0.87*0.9</f>
        <v>20123.100000000002</v>
      </c>
      <c r="CN12" s="57">
        <f>'BAR BB| Open rates'!CN12*0.87*0.9</f>
        <v>18400.5</v>
      </c>
    </row>
    <row r="13" spans="1:92" s="36" customFormat="1" ht="12" customHeight="1" x14ac:dyDescent="0.2">
      <c r="A13" s="237">
        <v>2</v>
      </c>
      <c r="B13" s="57">
        <f>'BAR BB| Open rates'!B13*0.87*0.9</f>
        <v>25995.600000000002</v>
      </c>
      <c r="C13" s="57">
        <f>'BAR BB| Open rates'!C13*0.87*0.9</f>
        <v>30693.600000000002</v>
      </c>
      <c r="D13" s="57">
        <f>'BAR BB| Open rates'!D13*0.87*0.9</f>
        <v>27561.600000000002</v>
      </c>
      <c r="E13" s="57">
        <f>'BAR BB| Open rates'!E13*0.87*0.9</f>
        <v>53870.400000000001</v>
      </c>
      <c r="F13" s="57">
        <f>'BAR BB| Open rates'!F13*0.87*0.9</f>
        <v>82841.400000000009</v>
      </c>
      <c r="G13" s="57">
        <f>'BAR BB| Open rates'!G13*0.87*0.9</f>
        <v>88322.400000000009</v>
      </c>
      <c r="H13" s="57">
        <f>'BAR BB| Open rates'!H13*0.87*0.9</f>
        <v>96152.400000000009</v>
      </c>
      <c r="I13" s="57">
        <f>'BAR BB| Open rates'!I13*0.87*0.9</f>
        <v>104060.7</v>
      </c>
      <c r="J13" s="57">
        <f>'BAR BB| Open rates'!J13*0.87*0.9</f>
        <v>104060.7</v>
      </c>
      <c r="K13" s="57">
        <f>'BAR BB| Open rates'!K13*0.87*0.9</f>
        <v>104060.7</v>
      </c>
      <c r="L13" s="57">
        <f>'BAR BB| Open rates'!L13*0.87*0.9</f>
        <v>97796.7</v>
      </c>
      <c r="M13" s="57">
        <f>'BAR BB| Open rates'!M13*0.87*0.9</f>
        <v>64049.4</v>
      </c>
      <c r="N13" s="57">
        <f>'BAR BB| Open rates'!N13*0.87*0.9</f>
        <v>56219.4</v>
      </c>
      <c r="O13" s="57">
        <f>'BAR BB| Open rates'!O13*0.87*0.9</f>
        <v>32729.4</v>
      </c>
      <c r="P13" s="57">
        <f>'BAR BB| Open rates'!P13*0.87*0.9</f>
        <v>25682.400000000001</v>
      </c>
      <c r="Q13" s="57">
        <f>'BAR BB| Open rates'!Q13*0.87*0.9</f>
        <v>29597.4</v>
      </c>
      <c r="R13" s="57">
        <f>'BAR BB| Open rates'!R13*0.87*0.9</f>
        <v>27248.400000000001</v>
      </c>
      <c r="S13" s="57">
        <f>'BAR BB| Open rates'!S13*0.87*0.9</f>
        <v>27248.400000000001</v>
      </c>
      <c r="T13" s="57">
        <f>'BAR BB| Open rates'!T13*0.87*0.9</f>
        <v>29597.4</v>
      </c>
      <c r="U13" s="57">
        <f>'BAR BB| Open rates'!U13*0.87*0.9</f>
        <v>32729.4</v>
      </c>
      <c r="V13" s="57">
        <f>'BAR BB| Open rates'!V13*0.87*0.9</f>
        <v>32729.4</v>
      </c>
      <c r="W13" s="57">
        <f>'BAR BB| Open rates'!W13*0.87*0.9</f>
        <v>42751.8</v>
      </c>
      <c r="X13" s="57">
        <f>'BAR BB| Open rates'!X13*0.87*0.9</f>
        <v>42751.8</v>
      </c>
      <c r="Y13" s="57">
        <f>'BAR BB| Open rates'!Y13*0.87*0.9</f>
        <v>42986.700000000004</v>
      </c>
      <c r="Z13" s="57">
        <f>'BAR BB| Open rates'!Z13*0.87*0.9</f>
        <v>42986.700000000004</v>
      </c>
      <c r="AA13" s="57">
        <f>'BAR BB| Open rates'!AA13*0.87*0.9</f>
        <v>45570.6</v>
      </c>
      <c r="AB13" s="57">
        <f>'BAR BB| Open rates'!AB13*0.87*0.9</f>
        <v>42986.700000000004</v>
      </c>
      <c r="AC13" s="57">
        <f>'BAR BB| Open rates'!AC13*0.87*0.9</f>
        <v>45570.6</v>
      </c>
      <c r="AD13" s="57">
        <f>'BAR BB| Open rates'!AD13*0.87*0.9</f>
        <v>40872.6</v>
      </c>
      <c r="AE13" s="57">
        <f>'BAR BB| Open rates'!AE13*0.87*0.9</f>
        <v>57315.6</v>
      </c>
      <c r="AF13" s="57">
        <f>'BAR BB| Open rates'!AF13*0.87*0.9</f>
        <v>57315.6</v>
      </c>
      <c r="AG13" s="57">
        <f>'BAR BB| Open rates'!AG13*0.87*0.9</f>
        <v>57315.6</v>
      </c>
      <c r="AH13" s="57">
        <f>'BAR BB| Open rates'!AH13*0.87*0.9</f>
        <v>34295.4</v>
      </c>
      <c r="AI13" s="57">
        <f>'BAR BB| Open rates'!AI13*0.87*0.9</f>
        <v>27953.100000000002</v>
      </c>
      <c r="AJ13" s="57">
        <f>'BAR BB| Open rates'!AJ13*0.87*0.9</f>
        <v>32964.300000000003</v>
      </c>
      <c r="AK13" s="57">
        <f>'BAR BB| Open rates'!AK13*0.87*0.9</f>
        <v>25604.100000000002</v>
      </c>
      <c r="AL13" s="57">
        <f>'BAR BB| Open rates'!AL13*0.87*0.9</f>
        <v>24038.100000000002</v>
      </c>
      <c r="AM13" s="57">
        <f>'BAR BB| Open rates'!AM13*0.87*0.9</f>
        <v>22472.100000000002</v>
      </c>
      <c r="AN13" s="57">
        <f>'BAR BB| Open rates'!AN13*0.87*0.9</f>
        <v>24038.100000000002</v>
      </c>
      <c r="AO13" s="57">
        <f>'BAR BB| Open rates'!AO13*0.87*0.9</f>
        <v>22472.100000000002</v>
      </c>
      <c r="AP13" s="57">
        <f>'BAR BB| Open rates'!AP13*0.87*0.9</f>
        <v>20749.5</v>
      </c>
      <c r="AQ13" s="57">
        <f>'BAR BB| Open rates'!AQ13*0.87*0.9</f>
        <v>19418.400000000001</v>
      </c>
      <c r="AR13" s="57">
        <f>'BAR BB| Open rates'!AR13*0.87*0.9</f>
        <v>17852.400000000001</v>
      </c>
      <c r="AS13" s="57">
        <f>'BAR BB| Open rates'!AS13*0.87*0.9</f>
        <v>17852.400000000001</v>
      </c>
      <c r="AT13" s="57">
        <f>'BAR BB| Open rates'!AT13*0.87*0.9</f>
        <v>17069.400000000001</v>
      </c>
      <c r="AU13" s="57">
        <f>'BAR BB| Open rates'!AU13*0.87*0.9</f>
        <v>17852.400000000001</v>
      </c>
      <c r="AV13" s="57">
        <f>'BAR BB| Open rates'!AV13*0.87*0.9</f>
        <v>17069.400000000001</v>
      </c>
      <c r="AW13" s="57">
        <f>'BAR BB| Open rates'!AW13*0.87*0.9</f>
        <v>17852.400000000001</v>
      </c>
      <c r="AX13" s="57">
        <f>'BAR BB| Open rates'!AX13*0.87*0.9</f>
        <v>24821.100000000002</v>
      </c>
      <c r="AY13" s="57">
        <f>'BAR BB| Open rates'!AY13*0.87*0.9</f>
        <v>20749.5</v>
      </c>
      <c r="AZ13" s="57">
        <f>'BAR BB| Open rates'!AZ13*0.87*0.9</f>
        <v>24821.100000000002</v>
      </c>
      <c r="BA13" s="57">
        <f>'BAR BB| Open rates'!BA13*0.87*0.9</f>
        <v>22472.100000000002</v>
      </c>
      <c r="BB13" s="57">
        <f>'BAR BB| Open rates'!BB13*0.87*0.9</f>
        <v>19418.400000000001</v>
      </c>
      <c r="BC13" s="57">
        <f>'BAR BB| Open rates'!BC13*0.87*0.9</f>
        <v>20749.5</v>
      </c>
      <c r="BD13" s="57">
        <f>'BAR BB| Open rates'!BD13*0.87*0.9</f>
        <v>19418.400000000001</v>
      </c>
      <c r="BE13" s="57">
        <f>'BAR BB| Open rates'!BE13*0.87*0.9</f>
        <v>20749.5</v>
      </c>
      <c r="BF13" s="57">
        <f>'BAR BB| Open rates'!BF13*0.87*0.9</f>
        <v>19418.400000000001</v>
      </c>
      <c r="BG13" s="57">
        <f>'BAR BB| Open rates'!BG13*0.87*0.9</f>
        <v>20749.5</v>
      </c>
      <c r="BH13" s="57">
        <f>'BAR BB| Open rates'!BH13*0.87*0.9</f>
        <v>20749.5</v>
      </c>
      <c r="BI13" s="57">
        <f>'BAR BB| Open rates'!BI13*0.87*0.9</f>
        <v>24038.100000000002</v>
      </c>
      <c r="BJ13" s="57">
        <f>'BAR BB| Open rates'!BJ13*0.87*0.9</f>
        <v>38993.4</v>
      </c>
      <c r="BK13" s="57">
        <f>'BAR BB| Open rates'!BK13*0.87*0.9</f>
        <v>20749.5</v>
      </c>
      <c r="BL13" s="57">
        <f>'BAR BB| Open rates'!BL13*0.87*0.9</f>
        <v>22472.100000000002</v>
      </c>
      <c r="BM13" s="57">
        <f>'BAR BB| Open rates'!BM13*0.87*0.9</f>
        <v>20749.5</v>
      </c>
      <c r="BN13" s="57">
        <f>'BAR BB| Open rates'!BN13*0.87*0.9</f>
        <v>24038.100000000002</v>
      </c>
      <c r="BO13" s="57">
        <f>'BAR BB| Open rates'!BO13*0.87*0.9</f>
        <v>25604.100000000002</v>
      </c>
      <c r="BP13" s="57">
        <f>'BAR BB| Open rates'!BP13*0.87*0.9</f>
        <v>24038.100000000002</v>
      </c>
      <c r="BQ13" s="57">
        <f>'BAR BB| Open rates'!BQ13*0.87*0.9</f>
        <v>25604.100000000002</v>
      </c>
      <c r="BR13" s="57">
        <f>'BAR BB| Open rates'!BR13*0.87*0.9</f>
        <v>24038.100000000002</v>
      </c>
      <c r="BS13" s="57">
        <f>'BAR BB| Open rates'!BS13*0.87*0.9</f>
        <v>25604.100000000002</v>
      </c>
      <c r="BT13" s="57">
        <f>'BAR BB| Open rates'!BT13*0.87*0.9</f>
        <v>24038.100000000002</v>
      </c>
      <c r="BU13" s="57">
        <f>'BAR BB| Open rates'!BU13*0.87*0.9</f>
        <v>25604.100000000002</v>
      </c>
      <c r="BV13" s="57">
        <f>'BAR BB| Open rates'!BV13*0.87*0.9</f>
        <v>24038.100000000002</v>
      </c>
      <c r="BW13" s="57">
        <f>'BAR BB| Open rates'!BW13*0.87*0.9</f>
        <v>25604.100000000002</v>
      </c>
      <c r="BX13" s="57">
        <f>'BAR BB| Open rates'!BX13*0.87*0.9</f>
        <v>24038.100000000002</v>
      </c>
      <c r="BY13" s="57">
        <f>'BAR BB| Open rates'!BY13*0.87*0.9</f>
        <v>25604.100000000002</v>
      </c>
      <c r="BZ13" s="57">
        <f>'BAR BB| Open rates'!BZ13*0.87*0.9</f>
        <v>24038.100000000002</v>
      </c>
      <c r="CA13" s="57">
        <f>'BAR BB| Open rates'!CA13*0.87*0.9</f>
        <v>25604.100000000002</v>
      </c>
      <c r="CB13" s="57">
        <f>'BAR BB| Open rates'!CB13*0.87*0.9</f>
        <v>24038.100000000002</v>
      </c>
      <c r="CC13" s="57">
        <f>'BAR BB| Open rates'!CC13*0.87*0.9</f>
        <v>25604.100000000002</v>
      </c>
      <c r="CD13" s="57">
        <f>'BAR BB| Open rates'!CD13*0.87*0.9</f>
        <v>20749.5</v>
      </c>
      <c r="CE13" s="57">
        <f>'BAR BB| Open rates'!CE13*0.87*0.9</f>
        <v>22472.100000000002</v>
      </c>
      <c r="CF13" s="57">
        <f>'BAR BB| Open rates'!CF13*0.87*0.9</f>
        <v>20749.5</v>
      </c>
      <c r="CG13" s="57">
        <f>'BAR BB| Open rates'!CG13*0.87*0.9</f>
        <v>22472.100000000002</v>
      </c>
      <c r="CH13" s="57">
        <f>'BAR BB| Open rates'!CH13*0.87*0.9</f>
        <v>20749.5</v>
      </c>
      <c r="CI13" s="57">
        <f>'BAR BB| Open rates'!CI13*0.87*0.9</f>
        <v>22472.100000000002</v>
      </c>
      <c r="CJ13" s="57">
        <f>'BAR BB| Open rates'!CJ13*0.87*0.9</f>
        <v>20749.5</v>
      </c>
      <c r="CK13" s="57">
        <f>'BAR BB| Open rates'!CK13*0.87*0.9</f>
        <v>22472.100000000002</v>
      </c>
      <c r="CL13" s="57">
        <f>'BAR BB| Open rates'!CL13*0.87*0.9</f>
        <v>20749.5</v>
      </c>
      <c r="CM13" s="57">
        <f>'BAR BB| Open rates'!CM13*0.87*0.9</f>
        <v>22472.100000000002</v>
      </c>
      <c r="CN13" s="57">
        <f>'BAR BB| Open rates'!CN13*0.87*0.9</f>
        <v>20749.5</v>
      </c>
    </row>
    <row r="14" spans="1:92" s="36" customFormat="1" ht="12" customHeight="1" x14ac:dyDescent="0.2">
      <c r="A14" s="236" t="s">
        <v>177</v>
      </c>
      <c r="B14" s="57"/>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7"/>
      <c r="BK14" s="57"/>
      <c r="BL14" s="57"/>
      <c r="BM14" s="57"/>
      <c r="BN14" s="57"/>
      <c r="BO14" s="57"/>
      <c r="BP14" s="57"/>
      <c r="BQ14" s="57"/>
      <c r="BR14" s="57"/>
      <c r="BS14" s="57"/>
      <c r="BT14" s="57"/>
      <c r="BU14" s="57"/>
      <c r="BV14" s="57"/>
      <c r="BW14" s="57"/>
      <c r="BX14" s="57"/>
      <c r="BY14" s="57"/>
      <c r="BZ14" s="57"/>
      <c r="CA14" s="57"/>
      <c r="CB14" s="57"/>
      <c r="CC14" s="57"/>
      <c r="CD14" s="57"/>
      <c r="CE14" s="57"/>
      <c r="CF14" s="57"/>
      <c r="CG14" s="57"/>
      <c r="CH14" s="57"/>
      <c r="CI14" s="57"/>
      <c r="CJ14" s="57"/>
      <c r="CK14" s="57"/>
      <c r="CL14" s="57"/>
      <c r="CM14" s="57"/>
      <c r="CN14" s="57"/>
    </row>
    <row r="15" spans="1:92" s="36" customFormat="1" ht="12" customHeight="1" x14ac:dyDescent="0.2">
      <c r="A15" s="237">
        <v>1</v>
      </c>
      <c r="B15" s="57">
        <f>'BAR BB| Open rates'!B15*0.87*0.9</f>
        <v>29519.100000000002</v>
      </c>
      <c r="C15" s="57">
        <f>'BAR BB| Open rates'!C15*0.87*0.9</f>
        <v>34217.1</v>
      </c>
      <c r="D15" s="57">
        <f>'BAR BB| Open rates'!D15*0.87*0.9</f>
        <v>31085.100000000002</v>
      </c>
      <c r="E15" s="57">
        <f>'BAR BB| Open rates'!E15*0.87*0.9</f>
        <v>75011.400000000009</v>
      </c>
      <c r="F15" s="57">
        <f>'BAR BB| Open rates'!F15*0.87*0.9</f>
        <v>103982.40000000001</v>
      </c>
      <c r="G15" s="57">
        <f>'BAR BB| Open rates'!G15*0.87*0.9</f>
        <v>109463.40000000001</v>
      </c>
      <c r="H15" s="57">
        <f>'BAR BB| Open rates'!H15*0.87*0.9</f>
        <v>117293.40000000001</v>
      </c>
      <c r="I15" s="57">
        <f>'BAR BB| Open rates'!I15*0.87*0.9</f>
        <v>125201.7</v>
      </c>
      <c r="J15" s="57">
        <f>'BAR BB| Open rates'!J15*0.87*0.9</f>
        <v>125201.7</v>
      </c>
      <c r="K15" s="57">
        <f>'BAR BB| Open rates'!K15*0.87*0.9</f>
        <v>125201.7</v>
      </c>
      <c r="L15" s="57">
        <f>'BAR BB| Open rates'!L15*0.87*0.9</f>
        <v>118937.7</v>
      </c>
      <c r="M15" s="57">
        <f>'BAR BB| Open rates'!M15*0.87*0.9</f>
        <v>65537.100000000006</v>
      </c>
      <c r="N15" s="57">
        <f>'BAR BB| Open rates'!N15*0.87*0.9</f>
        <v>57707.1</v>
      </c>
      <c r="O15" s="57">
        <f>'BAR BB| Open rates'!O15*0.87*0.9</f>
        <v>34217.1</v>
      </c>
      <c r="P15" s="57">
        <f>'BAR BB| Open rates'!P15*0.87*0.9</f>
        <v>27170.100000000002</v>
      </c>
      <c r="Q15" s="57">
        <f>'BAR BB| Open rates'!Q15*0.87*0.9</f>
        <v>31085.100000000002</v>
      </c>
      <c r="R15" s="57">
        <f>'BAR BB| Open rates'!R15*0.87*0.9</f>
        <v>28736.100000000002</v>
      </c>
      <c r="S15" s="57">
        <f>'BAR BB| Open rates'!S15*0.87*0.9</f>
        <v>28736.100000000002</v>
      </c>
      <c r="T15" s="57">
        <f>'BAR BB| Open rates'!T15*0.87*0.9</f>
        <v>31085.100000000002</v>
      </c>
      <c r="U15" s="57">
        <f>'BAR BB| Open rates'!U15*0.87*0.9</f>
        <v>34217.1</v>
      </c>
      <c r="V15" s="57">
        <f>'BAR BB| Open rates'!V15*0.87*0.9</f>
        <v>34217.1</v>
      </c>
      <c r="W15" s="57">
        <f>'BAR BB| Open rates'!W15*0.87*0.9</f>
        <v>44239.5</v>
      </c>
      <c r="X15" s="57">
        <f>'BAR BB| Open rates'!X15*0.87*0.9</f>
        <v>44239.5</v>
      </c>
      <c r="Y15" s="57">
        <f>'BAR BB| Open rates'!Y15*0.87*0.9</f>
        <v>49250.700000000004</v>
      </c>
      <c r="Z15" s="57">
        <f>'BAR BB| Open rates'!Z15*0.87*0.9</f>
        <v>49250.700000000004</v>
      </c>
      <c r="AA15" s="57">
        <f>'BAR BB| Open rates'!AA15*0.87*0.9</f>
        <v>51834.6</v>
      </c>
      <c r="AB15" s="57">
        <f>'BAR BB| Open rates'!AB15*0.87*0.9</f>
        <v>49250.700000000004</v>
      </c>
      <c r="AC15" s="57">
        <f>'BAR BB| Open rates'!AC15*0.87*0.9</f>
        <v>51834.6</v>
      </c>
      <c r="AD15" s="57">
        <f>'BAR BB| Open rates'!AD15*0.87*0.9</f>
        <v>47136.6</v>
      </c>
      <c r="AE15" s="57">
        <f>'BAR BB| Open rates'!AE15*0.87*0.9</f>
        <v>59116.5</v>
      </c>
      <c r="AF15" s="57">
        <f>'BAR BB| Open rates'!AF15*0.87*0.9</f>
        <v>59116.5</v>
      </c>
      <c r="AG15" s="57">
        <f>'BAR BB| Open rates'!AG15*0.87*0.9</f>
        <v>59116.5</v>
      </c>
      <c r="AH15" s="57">
        <f>'BAR BB| Open rates'!AH15*0.87*0.9</f>
        <v>36096.300000000003</v>
      </c>
      <c r="AI15" s="57">
        <f>'BAR BB| Open rates'!AI15*0.87*0.9</f>
        <v>31085.100000000002</v>
      </c>
      <c r="AJ15" s="57">
        <f>'BAR BB| Open rates'!AJ15*0.87*0.9</f>
        <v>36096.300000000003</v>
      </c>
      <c r="AK15" s="57">
        <f>'BAR BB| Open rates'!AK15*0.87*0.9</f>
        <v>28736.100000000002</v>
      </c>
      <c r="AL15" s="57">
        <f>'BAR BB| Open rates'!AL15*0.87*0.9</f>
        <v>27170.100000000002</v>
      </c>
      <c r="AM15" s="57">
        <f>'BAR BB| Open rates'!AM15*0.87*0.9</f>
        <v>25604.100000000002</v>
      </c>
      <c r="AN15" s="57">
        <f>'BAR BB| Open rates'!AN15*0.87*0.9</f>
        <v>27170.100000000002</v>
      </c>
      <c r="AO15" s="57">
        <f>'BAR BB| Open rates'!AO15*0.87*0.9</f>
        <v>25604.100000000002</v>
      </c>
      <c r="AP15" s="57">
        <f>'BAR BB| Open rates'!AP15*0.87*0.9</f>
        <v>23881.5</v>
      </c>
      <c r="AQ15" s="57">
        <f>'BAR BB| Open rates'!AQ15*0.87*0.9</f>
        <v>22550.400000000001</v>
      </c>
      <c r="AR15" s="57">
        <f>'BAR BB| Open rates'!AR15*0.87*0.9</f>
        <v>20984.400000000001</v>
      </c>
      <c r="AS15" s="57">
        <f>'BAR BB| Open rates'!AS15*0.87*0.9</f>
        <v>20984.400000000001</v>
      </c>
      <c r="AT15" s="57">
        <f>'BAR BB| Open rates'!AT15*0.87*0.9</f>
        <v>20201.400000000001</v>
      </c>
      <c r="AU15" s="57">
        <f>'BAR BB| Open rates'!AU15*0.87*0.9</f>
        <v>20984.400000000001</v>
      </c>
      <c r="AV15" s="57">
        <f>'BAR BB| Open rates'!AV15*0.87*0.9</f>
        <v>20201.400000000001</v>
      </c>
      <c r="AW15" s="57">
        <f>'BAR BB| Open rates'!AW15*0.87*0.9</f>
        <v>20984.400000000001</v>
      </c>
      <c r="AX15" s="57">
        <f>'BAR BB| Open rates'!AX15*0.87*0.9</f>
        <v>27953.100000000002</v>
      </c>
      <c r="AY15" s="57">
        <f>'BAR BB| Open rates'!AY15*0.87*0.9</f>
        <v>23881.5</v>
      </c>
      <c r="AZ15" s="57">
        <f>'BAR BB| Open rates'!AZ15*0.87*0.9</f>
        <v>27953.100000000002</v>
      </c>
      <c r="BA15" s="57">
        <f>'BAR BB| Open rates'!BA15*0.87*0.9</f>
        <v>25604.100000000002</v>
      </c>
      <c r="BB15" s="57">
        <f>'BAR BB| Open rates'!BB15*0.87*0.9</f>
        <v>22550.400000000001</v>
      </c>
      <c r="BC15" s="57">
        <f>'BAR BB| Open rates'!BC15*0.87*0.9</f>
        <v>23881.5</v>
      </c>
      <c r="BD15" s="57">
        <f>'BAR BB| Open rates'!BD15*0.87*0.9</f>
        <v>22550.400000000001</v>
      </c>
      <c r="BE15" s="57">
        <f>'BAR BB| Open rates'!BE15*0.87*0.9</f>
        <v>23881.5</v>
      </c>
      <c r="BF15" s="57">
        <f>'BAR BB| Open rates'!BF15*0.87*0.9</f>
        <v>22550.400000000001</v>
      </c>
      <c r="BG15" s="57">
        <f>'BAR BB| Open rates'!BG15*0.87*0.9</f>
        <v>23881.5</v>
      </c>
      <c r="BH15" s="57">
        <f>'BAR BB| Open rates'!BH15*0.87*0.9</f>
        <v>27013.5</v>
      </c>
      <c r="BI15" s="57">
        <f>'BAR BB| Open rates'!BI15*0.87*0.9</f>
        <v>30302.100000000002</v>
      </c>
      <c r="BJ15" s="57">
        <f>'BAR BB| Open rates'!BJ15*0.87*0.9</f>
        <v>45257.4</v>
      </c>
      <c r="BK15" s="57">
        <f>'BAR BB| Open rates'!BK15*0.87*0.9</f>
        <v>27013.5</v>
      </c>
      <c r="BL15" s="57">
        <f>'BAR BB| Open rates'!BL15*0.87*0.9</f>
        <v>28736.100000000002</v>
      </c>
      <c r="BM15" s="57">
        <f>'BAR BB| Open rates'!BM15*0.87*0.9</f>
        <v>27013.5</v>
      </c>
      <c r="BN15" s="57">
        <f>'BAR BB| Open rates'!BN15*0.87*0.9</f>
        <v>30302.100000000002</v>
      </c>
      <c r="BO15" s="57">
        <f>'BAR BB| Open rates'!BO15*0.87*0.9</f>
        <v>31868.100000000002</v>
      </c>
      <c r="BP15" s="57">
        <f>'BAR BB| Open rates'!BP15*0.87*0.9</f>
        <v>30302.100000000002</v>
      </c>
      <c r="BQ15" s="57">
        <f>'BAR BB| Open rates'!BQ15*0.87*0.9</f>
        <v>31868.100000000002</v>
      </c>
      <c r="BR15" s="57">
        <f>'BAR BB| Open rates'!BR15*0.87*0.9</f>
        <v>30302.100000000002</v>
      </c>
      <c r="BS15" s="57">
        <f>'BAR BB| Open rates'!BS15*0.87*0.9</f>
        <v>31868.100000000002</v>
      </c>
      <c r="BT15" s="57">
        <f>'BAR BB| Open rates'!BT15*0.87*0.9</f>
        <v>30302.100000000002</v>
      </c>
      <c r="BU15" s="57">
        <f>'BAR BB| Open rates'!BU15*0.87*0.9</f>
        <v>31868.100000000002</v>
      </c>
      <c r="BV15" s="57">
        <f>'BAR BB| Open rates'!BV15*0.87*0.9</f>
        <v>30302.100000000002</v>
      </c>
      <c r="BW15" s="57">
        <f>'BAR BB| Open rates'!BW15*0.87*0.9</f>
        <v>31868.100000000002</v>
      </c>
      <c r="BX15" s="57">
        <f>'BAR BB| Open rates'!BX15*0.87*0.9</f>
        <v>30302.100000000002</v>
      </c>
      <c r="BY15" s="57">
        <f>'BAR BB| Open rates'!BY15*0.87*0.9</f>
        <v>31868.100000000002</v>
      </c>
      <c r="BZ15" s="57">
        <f>'BAR BB| Open rates'!BZ15*0.87*0.9</f>
        <v>30302.100000000002</v>
      </c>
      <c r="CA15" s="57">
        <f>'BAR BB| Open rates'!CA15*0.87*0.9</f>
        <v>31868.100000000002</v>
      </c>
      <c r="CB15" s="57">
        <f>'BAR BB| Open rates'!CB15*0.87*0.9</f>
        <v>30302.100000000002</v>
      </c>
      <c r="CC15" s="57">
        <f>'BAR BB| Open rates'!CC15*0.87*0.9</f>
        <v>31868.100000000002</v>
      </c>
      <c r="CD15" s="57">
        <f>'BAR BB| Open rates'!CD15*0.87*0.9</f>
        <v>27013.5</v>
      </c>
      <c r="CE15" s="57">
        <f>'BAR BB| Open rates'!CE15*0.87*0.9</f>
        <v>28736.100000000002</v>
      </c>
      <c r="CF15" s="57">
        <f>'BAR BB| Open rates'!CF15*0.87*0.9</f>
        <v>27013.5</v>
      </c>
      <c r="CG15" s="57">
        <f>'BAR BB| Open rates'!CG15*0.87*0.9</f>
        <v>28736.100000000002</v>
      </c>
      <c r="CH15" s="57">
        <f>'BAR BB| Open rates'!CH15*0.87*0.9</f>
        <v>27013.5</v>
      </c>
      <c r="CI15" s="57">
        <f>'BAR BB| Open rates'!CI15*0.87*0.9</f>
        <v>28736.100000000002</v>
      </c>
      <c r="CJ15" s="57">
        <f>'BAR BB| Open rates'!CJ15*0.87*0.9</f>
        <v>27013.5</v>
      </c>
      <c r="CK15" s="57">
        <f>'BAR BB| Open rates'!CK15*0.87*0.9</f>
        <v>28736.100000000002</v>
      </c>
      <c r="CL15" s="57">
        <f>'BAR BB| Open rates'!CL15*0.87*0.9</f>
        <v>27013.5</v>
      </c>
      <c r="CM15" s="57">
        <f>'BAR BB| Open rates'!CM15*0.87*0.9</f>
        <v>28736.100000000002</v>
      </c>
      <c r="CN15" s="57">
        <f>'BAR BB| Open rates'!CN15*0.87*0.9</f>
        <v>27013.5</v>
      </c>
    </row>
    <row r="16" spans="1:92" s="36" customFormat="1" ht="12" customHeight="1" x14ac:dyDescent="0.2">
      <c r="A16" s="237">
        <v>2</v>
      </c>
      <c r="B16" s="57">
        <f>'BAR BB| Open rates'!B16*0.87*0.9</f>
        <v>31476.600000000002</v>
      </c>
      <c r="C16" s="57">
        <f>'BAR BB| Open rates'!C16*0.87*0.9</f>
        <v>36174.6</v>
      </c>
      <c r="D16" s="57">
        <f>'BAR BB| Open rates'!D16*0.87*0.9</f>
        <v>33042.6</v>
      </c>
      <c r="E16" s="57">
        <f>'BAR BB| Open rates'!E16*0.87*0.9</f>
        <v>77360.400000000009</v>
      </c>
      <c r="F16" s="57">
        <f>'BAR BB| Open rates'!F16*0.87*0.9</f>
        <v>106331.40000000001</v>
      </c>
      <c r="G16" s="57">
        <f>'BAR BB| Open rates'!G16*0.87*0.9</f>
        <v>111812.40000000001</v>
      </c>
      <c r="H16" s="57">
        <f>'BAR BB| Open rates'!H16*0.87*0.9</f>
        <v>119642.40000000001</v>
      </c>
      <c r="I16" s="57">
        <f>'BAR BB| Open rates'!I16*0.87*0.9</f>
        <v>127550.7</v>
      </c>
      <c r="J16" s="57">
        <f>'BAR BB| Open rates'!J16*0.87*0.9</f>
        <v>127550.7</v>
      </c>
      <c r="K16" s="57">
        <f>'BAR BB| Open rates'!K16*0.87*0.9</f>
        <v>127550.7</v>
      </c>
      <c r="L16" s="57">
        <f>'BAR BB| Open rates'!L16*0.87*0.9</f>
        <v>121286.7</v>
      </c>
      <c r="M16" s="57">
        <f>'BAR BB| Open rates'!M16*0.87*0.9</f>
        <v>67886.100000000006</v>
      </c>
      <c r="N16" s="57">
        <f>'BAR BB| Open rates'!N16*0.87*0.9</f>
        <v>60056.1</v>
      </c>
      <c r="O16" s="57">
        <f>'BAR BB| Open rates'!O16*0.87*0.9</f>
        <v>36566.1</v>
      </c>
      <c r="P16" s="57">
        <f>'BAR BB| Open rates'!P16*0.87*0.9</f>
        <v>29519.100000000002</v>
      </c>
      <c r="Q16" s="57">
        <f>'BAR BB| Open rates'!Q16*0.87*0.9</f>
        <v>33434.1</v>
      </c>
      <c r="R16" s="57">
        <f>'BAR BB| Open rates'!R16*0.87*0.9</f>
        <v>31085.100000000002</v>
      </c>
      <c r="S16" s="57">
        <f>'BAR BB| Open rates'!S16*0.87*0.9</f>
        <v>31085.100000000002</v>
      </c>
      <c r="T16" s="57">
        <f>'BAR BB| Open rates'!T16*0.87*0.9</f>
        <v>33434.1</v>
      </c>
      <c r="U16" s="57">
        <f>'BAR BB| Open rates'!U16*0.87*0.9</f>
        <v>36566.1</v>
      </c>
      <c r="V16" s="57">
        <f>'BAR BB| Open rates'!V16*0.87*0.9</f>
        <v>36566.1</v>
      </c>
      <c r="W16" s="57">
        <f>'BAR BB| Open rates'!W16*0.87*0.9</f>
        <v>46588.5</v>
      </c>
      <c r="X16" s="57">
        <f>'BAR BB| Open rates'!X16*0.87*0.9</f>
        <v>46588.5</v>
      </c>
      <c r="Y16" s="57">
        <f>'BAR BB| Open rates'!Y16*0.87*0.9</f>
        <v>51599.700000000004</v>
      </c>
      <c r="Z16" s="57">
        <f>'BAR BB| Open rates'!Z16*0.87*0.9</f>
        <v>51599.700000000004</v>
      </c>
      <c r="AA16" s="57">
        <f>'BAR BB| Open rates'!AA16*0.87*0.9</f>
        <v>54183.6</v>
      </c>
      <c r="AB16" s="57">
        <f>'BAR BB| Open rates'!AB16*0.87*0.9</f>
        <v>51599.700000000004</v>
      </c>
      <c r="AC16" s="57">
        <f>'BAR BB| Open rates'!AC16*0.87*0.9</f>
        <v>54183.6</v>
      </c>
      <c r="AD16" s="57">
        <f>'BAR BB| Open rates'!AD16*0.87*0.9</f>
        <v>49485.599999999999</v>
      </c>
      <c r="AE16" s="57">
        <f>'BAR BB| Open rates'!AE16*0.87*0.9</f>
        <v>61465.5</v>
      </c>
      <c r="AF16" s="57">
        <f>'BAR BB| Open rates'!AF16*0.87*0.9</f>
        <v>61465.5</v>
      </c>
      <c r="AG16" s="57">
        <f>'BAR BB| Open rates'!AG16*0.87*0.9</f>
        <v>61465.5</v>
      </c>
      <c r="AH16" s="57">
        <f>'BAR BB| Open rates'!AH16*0.87*0.9</f>
        <v>38445.300000000003</v>
      </c>
      <c r="AI16" s="57">
        <f>'BAR BB| Open rates'!AI16*0.87*0.9</f>
        <v>33434.1</v>
      </c>
      <c r="AJ16" s="57">
        <f>'BAR BB| Open rates'!AJ16*0.87*0.9</f>
        <v>38445.300000000003</v>
      </c>
      <c r="AK16" s="57">
        <f>'BAR BB| Open rates'!AK16*0.87*0.9</f>
        <v>31085.100000000002</v>
      </c>
      <c r="AL16" s="57">
        <f>'BAR BB| Open rates'!AL16*0.87*0.9</f>
        <v>29519.100000000002</v>
      </c>
      <c r="AM16" s="57">
        <f>'BAR BB| Open rates'!AM16*0.87*0.9</f>
        <v>27953.100000000002</v>
      </c>
      <c r="AN16" s="57">
        <f>'BAR BB| Open rates'!AN16*0.87*0.9</f>
        <v>29519.100000000002</v>
      </c>
      <c r="AO16" s="57">
        <f>'BAR BB| Open rates'!AO16*0.87*0.9</f>
        <v>27953.100000000002</v>
      </c>
      <c r="AP16" s="57">
        <f>'BAR BB| Open rates'!AP16*0.87*0.9</f>
        <v>26230.5</v>
      </c>
      <c r="AQ16" s="57">
        <f>'BAR BB| Open rates'!AQ16*0.87*0.9</f>
        <v>24899.4</v>
      </c>
      <c r="AR16" s="57">
        <f>'BAR BB| Open rates'!AR16*0.87*0.9</f>
        <v>23333.4</v>
      </c>
      <c r="AS16" s="57">
        <f>'BAR BB| Open rates'!AS16*0.87*0.9</f>
        <v>23333.4</v>
      </c>
      <c r="AT16" s="57">
        <f>'BAR BB| Open rates'!AT16*0.87*0.9</f>
        <v>22550.400000000001</v>
      </c>
      <c r="AU16" s="57">
        <f>'BAR BB| Open rates'!AU16*0.87*0.9</f>
        <v>23333.4</v>
      </c>
      <c r="AV16" s="57">
        <f>'BAR BB| Open rates'!AV16*0.87*0.9</f>
        <v>22550.400000000001</v>
      </c>
      <c r="AW16" s="57">
        <f>'BAR BB| Open rates'!AW16*0.87*0.9</f>
        <v>23333.4</v>
      </c>
      <c r="AX16" s="57">
        <f>'BAR BB| Open rates'!AX16*0.87*0.9</f>
        <v>30302.100000000002</v>
      </c>
      <c r="AY16" s="57">
        <f>'BAR BB| Open rates'!AY16*0.87*0.9</f>
        <v>26230.5</v>
      </c>
      <c r="AZ16" s="57">
        <f>'BAR BB| Open rates'!AZ16*0.87*0.9</f>
        <v>30302.100000000002</v>
      </c>
      <c r="BA16" s="57">
        <f>'BAR BB| Open rates'!BA16*0.87*0.9</f>
        <v>27953.100000000002</v>
      </c>
      <c r="BB16" s="57">
        <f>'BAR BB| Open rates'!BB16*0.87*0.9</f>
        <v>24899.4</v>
      </c>
      <c r="BC16" s="57">
        <f>'BAR BB| Open rates'!BC16*0.87*0.9</f>
        <v>26230.5</v>
      </c>
      <c r="BD16" s="57">
        <f>'BAR BB| Open rates'!BD16*0.87*0.9</f>
        <v>24899.4</v>
      </c>
      <c r="BE16" s="57">
        <f>'BAR BB| Open rates'!BE16*0.87*0.9</f>
        <v>26230.5</v>
      </c>
      <c r="BF16" s="57">
        <f>'BAR BB| Open rates'!BF16*0.87*0.9</f>
        <v>24899.4</v>
      </c>
      <c r="BG16" s="57">
        <f>'BAR BB| Open rates'!BG16*0.87*0.9</f>
        <v>26230.5</v>
      </c>
      <c r="BH16" s="57">
        <f>'BAR BB| Open rates'!BH16*0.87*0.9</f>
        <v>29362.5</v>
      </c>
      <c r="BI16" s="57">
        <f>'BAR BB| Open rates'!BI16*0.87*0.9</f>
        <v>32651.100000000002</v>
      </c>
      <c r="BJ16" s="57">
        <f>'BAR BB| Open rates'!BJ16*0.87*0.9</f>
        <v>47606.400000000001</v>
      </c>
      <c r="BK16" s="57">
        <f>'BAR BB| Open rates'!BK16*0.87*0.9</f>
        <v>29362.5</v>
      </c>
      <c r="BL16" s="57">
        <f>'BAR BB| Open rates'!BL16*0.87*0.9</f>
        <v>31085.100000000002</v>
      </c>
      <c r="BM16" s="57">
        <f>'BAR BB| Open rates'!BM16*0.87*0.9</f>
        <v>29362.5</v>
      </c>
      <c r="BN16" s="57">
        <f>'BAR BB| Open rates'!BN16*0.87*0.9</f>
        <v>32651.100000000002</v>
      </c>
      <c r="BO16" s="57">
        <f>'BAR BB| Open rates'!BO16*0.87*0.9</f>
        <v>34217.1</v>
      </c>
      <c r="BP16" s="57">
        <f>'BAR BB| Open rates'!BP16*0.87*0.9</f>
        <v>32651.100000000002</v>
      </c>
      <c r="BQ16" s="57">
        <f>'BAR BB| Open rates'!BQ16*0.87*0.9</f>
        <v>34217.1</v>
      </c>
      <c r="BR16" s="57">
        <f>'BAR BB| Open rates'!BR16*0.87*0.9</f>
        <v>32651.100000000002</v>
      </c>
      <c r="BS16" s="57">
        <f>'BAR BB| Open rates'!BS16*0.87*0.9</f>
        <v>34217.1</v>
      </c>
      <c r="BT16" s="57">
        <f>'BAR BB| Open rates'!BT16*0.87*0.9</f>
        <v>32651.100000000002</v>
      </c>
      <c r="BU16" s="57">
        <f>'BAR BB| Open rates'!BU16*0.87*0.9</f>
        <v>34217.1</v>
      </c>
      <c r="BV16" s="57">
        <f>'BAR BB| Open rates'!BV16*0.87*0.9</f>
        <v>32651.100000000002</v>
      </c>
      <c r="BW16" s="57">
        <f>'BAR BB| Open rates'!BW16*0.87*0.9</f>
        <v>34217.1</v>
      </c>
      <c r="BX16" s="57">
        <f>'BAR BB| Open rates'!BX16*0.87*0.9</f>
        <v>32651.100000000002</v>
      </c>
      <c r="BY16" s="57">
        <f>'BAR BB| Open rates'!BY16*0.87*0.9</f>
        <v>34217.1</v>
      </c>
      <c r="BZ16" s="57">
        <f>'BAR BB| Open rates'!BZ16*0.87*0.9</f>
        <v>32651.100000000002</v>
      </c>
      <c r="CA16" s="57">
        <f>'BAR BB| Open rates'!CA16*0.87*0.9</f>
        <v>34217.1</v>
      </c>
      <c r="CB16" s="57">
        <f>'BAR BB| Open rates'!CB16*0.87*0.9</f>
        <v>32651.100000000002</v>
      </c>
      <c r="CC16" s="57">
        <f>'BAR BB| Open rates'!CC16*0.87*0.9</f>
        <v>34217.1</v>
      </c>
      <c r="CD16" s="57">
        <f>'BAR BB| Open rates'!CD16*0.87*0.9</f>
        <v>29362.5</v>
      </c>
      <c r="CE16" s="57">
        <f>'BAR BB| Open rates'!CE16*0.87*0.9</f>
        <v>31085.100000000002</v>
      </c>
      <c r="CF16" s="57">
        <f>'BAR BB| Open rates'!CF16*0.87*0.9</f>
        <v>29362.5</v>
      </c>
      <c r="CG16" s="57">
        <f>'BAR BB| Open rates'!CG16*0.87*0.9</f>
        <v>31085.100000000002</v>
      </c>
      <c r="CH16" s="57">
        <f>'BAR BB| Open rates'!CH16*0.87*0.9</f>
        <v>29362.5</v>
      </c>
      <c r="CI16" s="57">
        <f>'BAR BB| Open rates'!CI16*0.87*0.9</f>
        <v>31085.100000000002</v>
      </c>
      <c r="CJ16" s="57">
        <f>'BAR BB| Open rates'!CJ16*0.87*0.9</f>
        <v>29362.5</v>
      </c>
      <c r="CK16" s="57">
        <f>'BAR BB| Open rates'!CK16*0.87*0.9</f>
        <v>31085.100000000002</v>
      </c>
      <c r="CL16" s="57">
        <f>'BAR BB| Open rates'!CL16*0.87*0.9</f>
        <v>29362.5</v>
      </c>
      <c r="CM16" s="57">
        <f>'BAR BB| Open rates'!CM16*0.87*0.9</f>
        <v>31085.100000000002</v>
      </c>
      <c r="CN16" s="57">
        <f>'BAR BB| Open rates'!CN16*0.87*0.9</f>
        <v>29362.5</v>
      </c>
    </row>
    <row r="17" spans="1:92" s="36" customFormat="1" ht="12" customHeight="1" x14ac:dyDescent="0.2">
      <c r="A17" s="236" t="s">
        <v>178</v>
      </c>
      <c r="B17" s="57"/>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7"/>
      <c r="BS17" s="57"/>
      <c r="BT17" s="57"/>
      <c r="BU17" s="57"/>
      <c r="BV17" s="57"/>
      <c r="BW17" s="57"/>
      <c r="BX17" s="57"/>
      <c r="BY17" s="57"/>
      <c r="BZ17" s="57"/>
      <c r="CA17" s="57"/>
      <c r="CB17" s="57"/>
      <c r="CC17" s="57"/>
      <c r="CD17" s="57"/>
      <c r="CE17" s="57"/>
      <c r="CF17" s="57"/>
      <c r="CG17" s="57"/>
      <c r="CH17" s="57"/>
      <c r="CI17" s="57"/>
      <c r="CJ17" s="57"/>
      <c r="CK17" s="57"/>
      <c r="CL17" s="57"/>
      <c r="CM17" s="57"/>
      <c r="CN17" s="57"/>
    </row>
    <row r="18" spans="1:92" s="36" customFormat="1" ht="12" customHeight="1" x14ac:dyDescent="0.2">
      <c r="A18" s="237">
        <v>1</v>
      </c>
      <c r="B18" s="57">
        <f>'BAR BB| Open rates'!B18*0.87*0.9</f>
        <v>26465.4</v>
      </c>
      <c r="C18" s="57">
        <f>'BAR BB| Open rates'!C18*0.87*0.9</f>
        <v>31163.4</v>
      </c>
      <c r="D18" s="57">
        <f>'BAR BB| Open rates'!D18*0.87*0.9</f>
        <v>28031.4</v>
      </c>
      <c r="E18" s="57">
        <f>'BAR BB| Open rates'!E18*0.87*0.9</f>
        <v>75794.400000000009</v>
      </c>
      <c r="F18" s="57">
        <f>'BAR BB| Open rates'!F18*0.87*0.9</f>
        <v>104765.40000000001</v>
      </c>
      <c r="G18" s="57">
        <f>'BAR BB| Open rates'!G18*0.87*0.9</f>
        <v>110246.40000000001</v>
      </c>
      <c r="H18" s="57">
        <f>'BAR BB| Open rates'!H18*0.87*0.9</f>
        <v>118076.40000000001</v>
      </c>
      <c r="I18" s="57">
        <f>'BAR BB| Open rates'!I18*0.87*0.9</f>
        <v>125984.7</v>
      </c>
      <c r="J18" s="57">
        <f>'BAR BB| Open rates'!J18*0.87*0.9</f>
        <v>125984.7</v>
      </c>
      <c r="K18" s="57">
        <f>'BAR BB| Open rates'!K18*0.87*0.9</f>
        <v>125984.7</v>
      </c>
      <c r="L18" s="57">
        <f>'BAR BB| Open rates'!L18*0.87*0.9</f>
        <v>119720.7</v>
      </c>
      <c r="M18" s="57">
        <f>'BAR BB| Open rates'!M18*0.87*0.9</f>
        <v>65615.400000000009</v>
      </c>
      <c r="N18" s="57">
        <f>'BAR BB| Open rates'!N18*0.87*0.9</f>
        <v>57785.4</v>
      </c>
      <c r="O18" s="57">
        <f>'BAR BB| Open rates'!O18*0.87*0.9</f>
        <v>34295.4</v>
      </c>
      <c r="P18" s="57">
        <f>'BAR BB| Open rates'!P18*0.87*0.9</f>
        <v>27248.400000000001</v>
      </c>
      <c r="Q18" s="57">
        <f>'BAR BB| Open rates'!Q18*0.87*0.9</f>
        <v>31163.4</v>
      </c>
      <c r="R18" s="57">
        <f>'BAR BB| Open rates'!R18*0.87*0.9</f>
        <v>28814.400000000001</v>
      </c>
      <c r="S18" s="57">
        <f>'BAR BB| Open rates'!S18*0.87*0.9</f>
        <v>28814.400000000001</v>
      </c>
      <c r="T18" s="57">
        <f>'BAR BB| Open rates'!T18*0.87*0.9</f>
        <v>31163.4</v>
      </c>
      <c r="U18" s="57">
        <f>'BAR BB| Open rates'!U18*0.87*0.9</f>
        <v>34295.4</v>
      </c>
      <c r="V18" s="57">
        <f>'BAR BB| Open rates'!V18*0.87*0.9</f>
        <v>34295.4</v>
      </c>
      <c r="W18" s="57">
        <f>'BAR BB| Open rates'!W18*0.87*0.9</f>
        <v>44317.8</v>
      </c>
      <c r="X18" s="57">
        <f>'BAR BB| Open rates'!X18*0.87*0.9</f>
        <v>44317.8</v>
      </c>
      <c r="Y18" s="57">
        <f>'BAR BB| Open rates'!Y18*0.87*0.9</f>
        <v>49407.3</v>
      </c>
      <c r="Z18" s="57">
        <f>'BAR BB| Open rates'!Z18*0.87*0.9</f>
        <v>49407.3</v>
      </c>
      <c r="AA18" s="57">
        <f>'BAR BB| Open rates'!AA18*0.87*0.9</f>
        <v>51991.200000000004</v>
      </c>
      <c r="AB18" s="57">
        <f>'BAR BB| Open rates'!AB18*0.87*0.9</f>
        <v>49407.3</v>
      </c>
      <c r="AC18" s="57">
        <f>'BAR BB| Open rates'!AC18*0.87*0.9</f>
        <v>51991.200000000004</v>
      </c>
      <c r="AD18" s="57">
        <f>'BAR BB| Open rates'!AD18*0.87*0.9</f>
        <v>47293.200000000004</v>
      </c>
      <c r="AE18" s="57">
        <f>'BAR BB| Open rates'!AE18*0.87*0.9</f>
        <v>59586.3</v>
      </c>
      <c r="AF18" s="57">
        <f>'BAR BB| Open rates'!AF18*0.87*0.9</f>
        <v>59586.3</v>
      </c>
      <c r="AG18" s="57">
        <f>'BAR BB| Open rates'!AG18*0.87*0.9</f>
        <v>59586.3</v>
      </c>
      <c r="AH18" s="57">
        <f>'BAR BB| Open rates'!AH18*0.87*0.9</f>
        <v>36566.1</v>
      </c>
      <c r="AI18" s="57">
        <f>'BAR BB| Open rates'!AI18*0.87*0.9</f>
        <v>31163.4</v>
      </c>
      <c r="AJ18" s="57">
        <f>'BAR BB| Open rates'!AJ18*0.87*0.9</f>
        <v>36174.6</v>
      </c>
      <c r="AK18" s="57">
        <f>'BAR BB| Open rates'!AK18*0.87*0.9</f>
        <v>28814.400000000001</v>
      </c>
      <c r="AL18" s="57">
        <f>'BAR BB| Open rates'!AL18*0.87*0.9</f>
        <v>27248.400000000001</v>
      </c>
      <c r="AM18" s="57">
        <f>'BAR BB| Open rates'!AM18*0.87*0.9</f>
        <v>25682.400000000001</v>
      </c>
      <c r="AN18" s="57">
        <f>'BAR BB| Open rates'!AN18*0.87*0.9</f>
        <v>27248.400000000001</v>
      </c>
      <c r="AO18" s="57">
        <f>'BAR BB| Open rates'!AO18*0.87*0.9</f>
        <v>25682.400000000001</v>
      </c>
      <c r="AP18" s="57">
        <f>'BAR BB| Open rates'!AP18*0.87*0.9</f>
        <v>23959.8</v>
      </c>
      <c r="AQ18" s="57">
        <f>'BAR BB| Open rates'!AQ18*0.87*0.9</f>
        <v>22628.7</v>
      </c>
      <c r="AR18" s="57">
        <f>'BAR BB| Open rates'!AR18*0.87*0.9</f>
        <v>21062.7</v>
      </c>
      <c r="AS18" s="57">
        <f>'BAR BB| Open rates'!AS18*0.87*0.9</f>
        <v>21062.7</v>
      </c>
      <c r="AT18" s="57">
        <f>'BAR BB| Open rates'!AT18*0.87*0.9</f>
        <v>20279.7</v>
      </c>
      <c r="AU18" s="57">
        <f>'BAR BB| Open rates'!AU18*0.87*0.9</f>
        <v>21062.7</v>
      </c>
      <c r="AV18" s="57">
        <f>'BAR BB| Open rates'!AV18*0.87*0.9</f>
        <v>20279.7</v>
      </c>
      <c r="AW18" s="57">
        <f>'BAR BB| Open rates'!AW18*0.87*0.9</f>
        <v>21062.7</v>
      </c>
      <c r="AX18" s="57">
        <f>'BAR BB| Open rates'!AX18*0.87*0.9</f>
        <v>28031.4</v>
      </c>
      <c r="AY18" s="57">
        <f>'BAR BB| Open rates'!AY18*0.87*0.9</f>
        <v>23959.8</v>
      </c>
      <c r="AZ18" s="57">
        <f>'BAR BB| Open rates'!AZ18*0.87*0.9</f>
        <v>28031.4</v>
      </c>
      <c r="BA18" s="57">
        <f>'BAR BB| Open rates'!BA18*0.87*0.9</f>
        <v>25682.400000000001</v>
      </c>
      <c r="BB18" s="57">
        <f>'BAR BB| Open rates'!BB18*0.87*0.9</f>
        <v>22628.7</v>
      </c>
      <c r="BC18" s="57">
        <f>'BAR BB| Open rates'!BC18*0.87*0.9</f>
        <v>23959.8</v>
      </c>
      <c r="BD18" s="57">
        <f>'BAR BB| Open rates'!BD18*0.87*0.9</f>
        <v>22628.7</v>
      </c>
      <c r="BE18" s="57">
        <f>'BAR BB| Open rates'!BE18*0.87*0.9</f>
        <v>23959.8</v>
      </c>
      <c r="BF18" s="57">
        <f>'BAR BB| Open rates'!BF18*0.87*0.9</f>
        <v>22628.7</v>
      </c>
      <c r="BG18" s="57">
        <f>'BAR BB| Open rates'!BG18*0.87*0.9</f>
        <v>23959.8</v>
      </c>
      <c r="BH18" s="57">
        <f>'BAR BB| Open rates'!BH18*0.87*0.9</f>
        <v>25447.5</v>
      </c>
      <c r="BI18" s="57">
        <f>'BAR BB| Open rates'!BI18*0.87*0.9</f>
        <v>28736.100000000002</v>
      </c>
      <c r="BJ18" s="57">
        <f>'BAR BB| Open rates'!BJ18*0.87*0.9</f>
        <v>43691.4</v>
      </c>
      <c r="BK18" s="57">
        <f>'BAR BB| Open rates'!BK18*0.87*0.9</f>
        <v>25447.5</v>
      </c>
      <c r="BL18" s="57">
        <f>'BAR BB| Open rates'!BL18*0.87*0.9</f>
        <v>27170.100000000002</v>
      </c>
      <c r="BM18" s="57">
        <f>'BAR BB| Open rates'!BM18*0.87*0.9</f>
        <v>25447.5</v>
      </c>
      <c r="BN18" s="57">
        <f>'BAR BB| Open rates'!BN18*0.87*0.9</f>
        <v>28736.100000000002</v>
      </c>
      <c r="BO18" s="57">
        <f>'BAR BB| Open rates'!BO18*0.87*0.9</f>
        <v>30302.100000000002</v>
      </c>
      <c r="BP18" s="57">
        <f>'BAR BB| Open rates'!BP18*0.87*0.9</f>
        <v>28736.100000000002</v>
      </c>
      <c r="BQ18" s="57">
        <f>'BAR BB| Open rates'!BQ18*0.87*0.9</f>
        <v>30302.100000000002</v>
      </c>
      <c r="BR18" s="57">
        <f>'BAR BB| Open rates'!BR18*0.87*0.9</f>
        <v>28736.100000000002</v>
      </c>
      <c r="BS18" s="57">
        <f>'BAR BB| Open rates'!BS18*0.87*0.9</f>
        <v>30302.100000000002</v>
      </c>
      <c r="BT18" s="57">
        <f>'BAR BB| Open rates'!BT18*0.87*0.9</f>
        <v>28736.100000000002</v>
      </c>
      <c r="BU18" s="57">
        <f>'BAR BB| Open rates'!BU18*0.87*0.9</f>
        <v>30302.100000000002</v>
      </c>
      <c r="BV18" s="57">
        <f>'BAR BB| Open rates'!BV18*0.87*0.9</f>
        <v>28736.100000000002</v>
      </c>
      <c r="BW18" s="57">
        <f>'BAR BB| Open rates'!BW18*0.87*0.9</f>
        <v>30302.100000000002</v>
      </c>
      <c r="BX18" s="57">
        <f>'BAR BB| Open rates'!BX18*0.87*0.9</f>
        <v>28736.100000000002</v>
      </c>
      <c r="BY18" s="57">
        <f>'BAR BB| Open rates'!BY18*0.87*0.9</f>
        <v>30302.100000000002</v>
      </c>
      <c r="BZ18" s="57">
        <f>'BAR BB| Open rates'!BZ18*0.87*0.9</f>
        <v>28736.100000000002</v>
      </c>
      <c r="CA18" s="57">
        <f>'BAR BB| Open rates'!CA18*0.87*0.9</f>
        <v>30302.100000000002</v>
      </c>
      <c r="CB18" s="57">
        <f>'BAR BB| Open rates'!CB18*0.87*0.9</f>
        <v>28736.100000000002</v>
      </c>
      <c r="CC18" s="57">
        <f>'BAR BB| Open rates'!CC18*0.87*0.9</f>
        <v>30302.100000000002</v>
      </c>
      <c r="CD18" s="57">
        <f>'BAR BB| Open rates'!CD18*0.87*0.9</f>
        <v>25447.5</v>
      </c>
      <c r="CE18" s="57">
        <f>'BAR BB| Open rates'!CE18*0.87*0.9</f>
        <v>27170.100000000002</v>
      </c>
      <c r="CF18" s="57">
        <f>'BAR BB| Open rates'!CF18*0.87*0.9</f>
        <v>25447.5</v>
      </c>
      <c r="CG18" s="57">
        <f>'BAR BB| Open rates'!CG18*0.87*0.9</f>
        <v>27170.100000000002</v>
      </c>
      <c r="CH18" s="57">
        <f>'BAR BB| Open rates'!CH18*0.87*0.9</f>
        <v>25447.5</v>
      </c>
      <c r="CI18" s="57">
        <f>'BAR BB| Open rates'!CI18*0.87*0.9</f>
        <v>27170.100000000002</v>
      </c>
      <c r="CJ18" s="57">
        <f>'BAR BB| Open rates'!CJ18*0.87*0.9</f>
        <v>25447.5</v>
      </c>
      <c r="CK18" s="57">
        <f>'BAR BB| Open rates'!CK18*0.87*0.9</f>
        <v>27170.100000000002</v>
      </c>
      <c r="CL18" s="57">
        <f>'BAR BB| Open rates'!CL18*0.87*0.9</f>
        <v>25447.5</v>
      </c>
      <c r="CM18" s="57">
        <f>'BAR BB| Open rates'!CM18*0.87*0.9</f>
        <v>27170.100000000002</v>
      </c>
      <c r="CN18" s="57">
        <f>'BAR BB| Open rates'!CN18*0.87*0.9</f>
        <v>25447.5</v>
      </c>
    </row>
    <row r="19" spans="1:92" s="36" customFormat="1" ht="12" customHeight="1" x14ac:dyDescent="0.2">
      <c r="A19" s="237">
        <v>2</v>
      </c>
      <c r="B19" s="57">
        <f>'BAR BB| Open rates'!B19*0.87*0.9</f>
        <v>28422.9</v>
      </c>
      <c r="C19" s="57">
        <f>'BAR BB| Open rates'!C19*0.87*0.9</f>
        <v>33120.9</v>
      </c>
      <c r="D19" s="57">
        <f>'BAR BB| Open rates'!D19*0.87*0.9</f>
        <v>29988.9</v>
      </c>
      <c r="E19" s="57">
        <f>'BAR BB| Open rates'!E19*0.87*0.9</f>
        <v>78143.400000000009</v>
      </c>
      <c r="F19" s="57">
        <f>'BAR BB| Open rates'!F19*0.87*0.9</f>
        <v>107114.40000000001</v>
      </c>
      <c r="G19" s="57">
        <f>'BAR BB| Open rates'!G19*0.87*0.9</f>
        <v>112595.40000000001</v>
      </c>
      <c r="H19" s="57">
        <f>'BAR BB| Open rates'!H19*0.87*0.9</f>
        <v>120425.40000000001</v>
      </c>
      <c r="I19" s="57">
        <f>'BAR BB| Open rates'!I19*0.87*0.9</f>
        <v>128333.7</v>
      </c>
      <c r="J19" s="57">
        <f>'BAR BB| Open rates'!J19*0.87*0.9</f>
        <v>128333.7</v>
      </c>
      <c r="K19" s="57">
        <f>'BAR BB| Open rates'!K19*0.87*0.9</f>
        <v>128333.7</v>
      </c>
      <c r="L19" s="57">
        <f>'BAR BB| Open rates'!L19*0.87*0.9</f>
        <v>122069.7</v>
      </c>
      <c r="M19" s="57">
        <f>'BAR BB| Open rates'!M19*0.87*0.9</f>
        <v>67964.400000000009</v>
      </c>
      <c r="N19" s="57">
        <f>'BAR BB| Open rates'!N19*0.87*0.9</f>
        <v>60134.400000000001</v>
      </c>
      <c r="O19" s="57">
        <f>'BAR BB| Open rates'!O19*0.87*0.9</f>
        <v>36644.400000000001</v>
      </c>
      <c r="P19" s="57">
        <f>'BAR BB| Open rates'!P19*0.87*0.9</f>
        <v>29597.4</v>
      </c>
      <c r="Q19" s="57">
        <f>'BAR BB| Open rates'!Q19*0.87*0.9</f>
        <v>33512.400000000001</v>
      </c>
      <c r="R19" s="57">
        <f>'BAR BB| Open rates'!R19*0.87*0.9</f>
        <v>31163.4</v>
      </c>
      <c r="S19" s="57">
        <f>'BAR BB| Open rates'!S19*0.87*0.9</f>
        <v>31163.4</v>
      </c>
      <c r="T19" s="57">
        <f>'BAR BB| Open rates'!T19*0.87*0.9</f>
        <v>33512.400000000001</v>
      </c>
      <c r="U19" s="57">
        <f>'BAR BB| Open rates'!U19*0.87*0.9</f>
        <v>36644.400000000001</v>
      </c>
      <c r="V19" s="57">
        <f>'BAR BB| Open rates'!V19*0.87*0.9</f>
        <v>36644.400000000001</v>
      </c>
      <c r="W19" s="57">
        <f>'BAR BB| Open rates'!W19*0.87*0.9</f>
        <v>46666.8</v>
      </c>
      <c r="X19" s="57">
        <f>'BAR BB| Open rates'!X19*0.87*0.9</f>
        <v>46666.8</v>
      </c>
      <c r="Y19" s="57">
        <f>'BAR BB| Open rates'!Y19*0.87*0.9</f>
        <v>51756.3</v>
      </c>
      <c r="Z19" s="57">
        <f>'BAR BB| Open rates'!Z19*0.87*0.9</f>
        <v>51756.3</v>
      </c>
      <c r="AA19" s="57">
        <f>'BAR BB| Open rates'!AA19*0.87*0.9</f>
        <v>54340.200000000004</v>
      </c>
      <c r="AB19" s="57">
        <f>'BAR BB| Open rates'!AB19*0.87*0.9</f>
        <v>51756.3</v>
      </c>
      <c r="AC19" s="57">
        <f>'BAR BB| Open rates'!AC19*0.87*0.9</f>
        <v>54340.200000000004</v>
      </c>
      <c r="AD19" s="57">
        <f>'BAR BB| Open rates'!AD19*0.87*0.9</f>
        <v>49642.200000000004</v>
      </c>
      <c r="AE19" s="57">
        <f>'BAR BB| Open rates'!AE19*0.87*0.9</f>
        <v>61935.3</v>
      </c>
      <c r="AF19" s="57">
        <f>'BAR BB| Open rates'!AF19*0.87*0.9</f>
        <v>61935.3</v>
      </c>
      <c r="AG19" s="57">
        <f>'BAR BB| Open rates'!AG19*0.87*0.9</f>
        <v>61935.3</v>
      </c>
      <c r="AH19" s="57">
        <f>'BAR BB| Open rates'!AH19*0.87*0.9</f>
        <v>38915.1</v>
      </c>
      <c r="AI19" s="57">
        <f>'BAR BB| Open rates'!AI19*0.87*0.9</f>
        <v>33512.400000000001</v>
      </c>
      <c r="AJ19" s="57">
        <f>'BAR BB| Open rates'!AJ19*0.87*0.9</f>
        <v>38523.599999999999</v>
      </c>
      <c r="AK19" s="57">
        <f>'BAR BB| Open rates'!AK19*0.87*0.9</f>
        <v>31163.4</v>
      </c>
      <c r="AL19" s="57">
        <f>'BAR BB| Open rates'!AL19*0.87*0.9</f>
        <v>29597.4</v>
      </c>
      <c r="AM19" s="57">
        <f>'BAR BB| Open rates'!AM19*0.87*0.9</f>
        <v>28031.4</v>
      </c>
      <c r="AN19" s="57">
        <f>'BAR BB| Open rates'!AN19*0.87*0.9</f>
        <v>29597.4</v>
      </c>
      <c r="AO19" s="57">
        <f>'BAR BB| Open rates'!AO19*0.87*0.9</f>
        <v>28031.4</v>
      </c>
      <c r="AP19" s="57">
        <f>'BAR BB| Open rates'!AP19*0.87*0.9</f>
        <v>26308.799999999999</v>
      </c>
      <c r="AQ19" s="57">
        <f>'BAR BB| Open rates'!AQ19*0.87*0.9</f>
        <v>24977.7</v>
      </c>
      <c r="AR19" s="57">
        <f>'BAR BB| Open rates'!AR19*0.87*0.9</f>
        <v>23411.7</v>
      </c>
      <c r="AS19" s="57">
        <f>'BAR BB| Open rates'!AS19*0.87*0.9</f>
        <v>23411.7</v>
      </c>
      <c r="AT19" s="57">
        <f>'BAR BB| Open rates'!AT19*0.87*0.9</f>
        <v>22628.7</v>
      </c>
      <c r="AU19" s="57">
        <f>'BAR BB| Open rates'!AU19*0.87*0.9</f>
        <v>23411.7</v>
      </c>
      <c r="AV19" s="57">
        <f>'BAR BB| Open rates'!AV19*0.87*0.9</f>
        <v>22628.7</v>
      </c>
      <c r="AW19" s="57">
        <f>'BAR BB| Open rates'!AW19*0.87*0.9</f>
        <v>23411.7</v>
      </c>
      <c r="AX19" s="57">
        <f>'BAR BB| Open rates'!AX19*0.87*0.9</f>
        <v>30380.400000000001</v>
      </c>
      <c r="AY19" s="57">
        <f>'BAR BB| Open rates'!AY19*0.87*0.9</f>
        <v>26308.799999999999</v>
      </c>
      <c r="AZ19" s="57">
        <f>'BAR BB| Open rates'!AZ19*0.87*0.9</f>
        <v>30380.400000000001</v>
      </c>
      <c r="BA19" s="57">
        <f>'BAR BB| Open rates'!BA19*0.87*0.9</f>
        <v>28031.4</v>
      </c>
      <c r="BB19" s="57">
        <f>'BAR BB| Open rates'!BB19*0.87*0.9</f>
        <v>24977.7</v>
      </c>
      <c r="BC19" s="57">
        <f>'BAR BB| Open rates'!BC19*0.87*0.9</f>
        <v>26308.799999999999</v>
      </c>
      <c r="BD19" s="57">
        <f>'BAR BB| Open rates'!BD19*0.87*0.9</f>
        <v>24977.7</v>
      </c>
      <c r="BE19" s="57">
        <f>'BAR BB| Open rates'!BE19*0.87*0.9</f>
        <v>26308.799999999999</v>
      </c>
      <c r="BF19" s="57">
        <f>'BAR BB| Open rates'!BF19*0.87*0.9</f>
        <v>24977.7</v>
      </c>
      <c r="BG19" s="57">
        <f>'BAR BB| Open rates'!BG19*0.87*0.9</f>
        <v>26308.799999999999</v>
      </c>
      <c r="BH19" s="57">
        <f>'BAR BB| Open rates'!BH19*0.87*0.9</f>
        <v>27796.5</v>
      </c>
      <c r="BI19" s="57">
        <f>'BAR BB| Open rates'!BI19*0.87*0.9</f>
        <v>31085.100000000002</v>
      </c>
      <c r="BJ19" s="57">
        <f>'BAR BB| Open rates'!BJ19*0.87*0.9</f>
        <v>46040.4</v>
      </c>
      <c r="BK19" s="57">
        <f>'BAR BB| Open rates'!BK19*0.87*0.9</f>
        <v>27796.5</v>
      </c>
      <c r="BL19" s="57">
        <f>'BAR BB| Open rates'!BL19*0.87*0.9</f>
        <v>29519.100000000002</v>
      </c>
      <c r="BM19" s="57">
        <f>'BAR BB| Open rates'!BM19*0.87*0.9</f>
        <v>27796.5</v>
      </c>
      <c r="BN19" s="57">
        <f>'BAR BB| Open rates'!BN19*0.87*0.9</f>
        <v>31085.100000000002</v>
      </c>
      <c r="BO19" s="57">
        <f>'BAR BB| Open rates'!BO19*0.87*0.9</f>
        <v>32651.100000000002</v>
      </c>
      <c r="BP19" s="57">
        <f>'BAR BB| Open rates'!BP19*0.87*0.9</f>
        <v>31085.100000000002</v>
      </c>
      <c r="BQ19" s="57">
        <f>'BAR BB| Open rates'!BQ19*0.87*0.9</f>
        <v>32651.100000000002</v>
      </c>
      <c r="BR19" s="57">
        <f>'BAR BB| Open rates'!BR19*0.87*0.9</f>
        <v>31085.100000000002</v>
      </c>
      <c r="BS19" s="57">
        <f>'BAR BB| Open rates'!BS19*0.87*0.9</f>
        <v>32651.100000000002</v>
      </c>
      <c r="BT19" s="57">
        <f>'BAR BB| Open rates'!BT19*0.87*0.9</f>
        <v>31085.100000000002</v>
      </c>
      <c r="BU19" s="57">
        <f>'BAR BB| Open rates'!BU19*0.87*0.9</f>
        <v>32651.100000000002</v>
      </c>
      <c r="BV19" s="57">
        <f>'BAR BB| Open rates'!BV19*0.87*0.9</f>
        <v>31085.100000000002</v>
      </c>
      <c r="BW19" s="57">
        <f>'BAR BB| Open rates'!BW19*0.87*0.9</f>
        <v>32651.100000000002</v>
      </c>
      <c r="BX19" s="57">
        <f>'BAR BB| Open rates'!BX19*0.87*0.9</f>
        <v>31085.100000000002</v>
      </c>
      <c r="BY19" s="57">
        <f>'BAR BB| Open rates'!BY19*0.87*0.9</f>
        <v>32651.100000000002</v>
      </c>
      <c r="BZ19" s="57">
        <f>'BAR BB| Open rates'!BZ19*0.87*0.9</f>
        <v>31085.100000000002</v>
      </c>
      <c r="CA19" s="57">
        <f>'BAR BB| Open rates'!CA19*0.87*0.9</f>
        <v>32651.100000000002</v>
      </c>
      <c r="CB19" s="57">
        <f>'BAR BB| Open rates'!CB19*0.87*0.9</f>
        <v>31085.100000000002</v>
      </c>
      <c r="CC19" s="57">
        <f>'BAR BB| Open rates'!CC19*0.87*0.9</f>
        <v>32651.100000000002</v>
      </c>
      <c r="CD19" s="57">
        <f>'BAR BB| Open rates'!CD19*0.87*0.9</f>
        <v>27796.5</v>
      </c>
      <c r="CE19" s="57">
        <f>'BAR BB| Open rates'!CE19*0.87*0.9</f>
        <v>29519.100000000002</v>
      </c>
      <c r="CF19" s="57">
        <f>'BAR BB| Open rates'!CF19*0.87*0.9</f>
        <v>27796.5</v>
      </c>
      <c r="CG19" s="57">
        <f>'BAR BB| Open rates'!CG19*0.87*0.9</f>
        <v>29519.100000000002</v>
      </c>
      <c r="CH19" s="57">
        <f>'BAR BB| Open rates'!CH19*0.87*0.9</f>
        <v>27796.5</v>
      </c>
      <c r="CI19" s="57">
        <f>'BAR BB| Open rates'!CI19*0.87*0.9</f>
        <v>29519.100000000002</v>
      </c>
      <c r="CJ19" s="57">
        <f>'BAR BB| Open rates'!CJ19*0.87*0.9</f>
        <v>27796.5</v>
      </c>
      <c r="CK19" s="57">
        <f>'BAR BB| Open rates'!CK19*0.87*0.9</f>
        <v>29519.100000000002</v>
      </c>
      <c r="CL19" s="57">
        <f>'BAR BB| Open rates'!CL19*0.87*0.9</f>
        <v>27796.5</v>
      </c>
      <c r="CM19" s="57">
        <f>'BAR BB| Open rates'!CM19*0.87*0.9</f>
        <v>29519.100000000002</v>
      </c>
      <c r="CN19" s="57">
        <f>'BAR BB| Open rates'!CN19*0.87*0.9</f>
        <v>27796.5</v>
      </c>
    </row>
    <row r="20" spans="1:92" s="36" customFormat="1" ht="12" customHeight="1" x14ac:dyDescent="0.2">
      <c r="A20" s="236" t="s">
        <v>179</v>
      </c>
      <c r="B20" s="57"/>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c r="BO20" s="57"/>
      <c r="BP20" s="57"/>
      <c r="BQ20" s="57"/>
      <c r="BR20" s="57"/>
      <c r="BS20" s="57"/>
      <c r="BT20" s="57"/>
      <c r="BU20" s="57"/>
      <c r="BV20" s="57"/>
      <c r="BW20" s="57"/>
      <c r="BX20" s="57"/>
      <c r="BY20" s="57"/>
      <c r="BZ20" s="57"/>
      <c r="CA20" s="57"/>
      <c r="CB20" s="57"/>
      <c r="CC20" s="57"/>
      <c r="CD20" s="57"/>
      <c r="CE20" s="57"/>
      <c r="CF20" s="57"/>
      <c r="CG20" s="57"/>
      <c r="CH20" s="57"/>
      <c r="CI20" s="57"/>
      <c r="CJ20" s="57"/>
      <c r="CK20" s="57"/>
      <c r="CL20" s="57"/>
      <c r="CM20" s="57"/>
      <c r="CN20" s="57"/>
    </row>
    <row r="21" spans="1:92" s="36" customFormat="1" ht="12" customHeight="1" x14ac:dyDescent="0.2">
      <c r="A21" s="237">
        <v>1</v>
      </c>
      <c r="B21" s="57">
        <f>'BAR BB| Open rates'!B21*0.87*0.9</f>
        <v>29519.100000000002</v>
      </c>
      <c r="C21" s="57">
        <f>'BAR BB| Open rates'!C21*0.87*0.9</f>
        <v>34217.1</v>
      </c>
      <c r="D21" s="57">
        <f>'BAR BB| Open rates'!D21*0.87*0.9</f>
        <v>31085.100000000002</v>
      </c>
      <c r="E21" s="57">
        <f>'BAR BB| Open rates'!E21*0.87*0.9</f>
        <v>76577.400000000009</v>
      </c>
      <c r="F21" s="57">
        <f>'BAR BB| Open rates'!F21*0.87*0.9</f>
        <v>105548.40000000001</v>
      </c>
      <c r="G21" s="57">
        <f>'BAR BB| Open rates'!G21*0.87*0.9</f>
        <v>111029.40000000001</v>
      </c>
      <c r="H21" s="57">
        <f>'BAR BB| Open rates'!H21*0.87*0.9</f>
        <v>118859.40000000001</v>
      </c>
      <c r="I21" s="57">
        <f>'BAR BB| Open rates'!I21*0.87*0.9</f>
        <v>126767.7</v>
      </c>
      <c r="J21" s="57">
        <f>'BAR BB| Open rates'!J21*0.87*0.9</f>
        <v>126767.7</v>
      </c>
      <c r="K21" s="57">
        <f>'BAR BB| Open rates'!K21*0.87*0.9</f>
        <v>126767.7</v>
      </c>
      <c r="L21" s="57">
        <f>'BAR BB| Open rates'!L21*0.87*0.9</f>
        <v>120503.7</v>
      </c>
      <c r="M21" s="57">
        <f>'BAR BB| Open rates'!M21*0.87*0.9</f>
        <v>67103.100000000006</v>
      </c>
      <c r="N21" s="57">
        <f>'BAR BB| Open rates'!N21*0.87*0.9</f>
        <v>59273.1</v>
      </c>
      <c r="O21" s="57">
        <f>'BAR BB| Open rates'!O21*0.87*0.9</f>
        <v>35783.1</v>
      </c>
      <c r="P21" s="57">
        <f>'BAR BB| Open rates'!P21*0.87*0.9</f>
        <v>28736.100000000002</v>
      </c>
      <c r="Q21" s="57">
        <f>'BAR BB| Open rates'!Q21*0.87*0.9</f>
        <v>32651.100000000002</v>
      </c>
      <c r="R21" s="57">
        <f>'BAR BB| Open rates'!R21*0.87*0.9</f>
        <v>30302.100000000002</v>
      </c>
      <c r="S21" s="57">
        <f>'BAR BB| Open rates'!S21*0.87*0.9</f>
        <v>30302.100000000002</v>
      </c>
      <c r="T21" s="57">
        <f>'BAR BB| Open rates'!T21*0.87*0.9</f>
        <v>32651.100000000002</v>
      </c>
      <c r="U21" s="57">
        <f>'BAR BB| Open rates'!U21*0.87*0.9</f>
        <v>35783.1</v>
      </c>
      <c r="V21" s="57">
        <f>'BAR BB| Open rates'!V21*0.87*0.9</f>
        <v>35783.1</v>
      </c>
      <c r="W21" s="57">
        <f>'BAR BB| Open rates'!W21*0.87*0.9</f>
        <v>45805.5</v>
      </c>
      <c r="X21" s="57">
        <f>'BAR BB| Open rates'!X21*0.87*0.9</f>
        <v>45805.5</v>
      </c>
      <c r="Y21" s="57">
        <f>'BAR BB| Open rates'!Y21*0.87*0.9</f>
        <v>50503.5</v>
      </c>
      <c r="Z21" s="57">
        <f>'BAR BB| Open rates'!Z21*0.87*0.9</f>
        <v>50503.5</v>
      </c>
      <c r="AA21" s="57">
        <f>'BAR BB| Open rates'!AA21*0.87*0.9</f>
        <v>53087.4</v>
      </c>
      <c r="AB21" s="57">
        <f>'BAR BB| Open rates'!AB21*0.87*0.9</f>
        <v>50503.5</v>
      </c>
      <c r="AC21" s="57">
        <f>'BAR BB| Open rates'!AC21*0.87*0.9</f>
        <v>53087.4</v>
      </c>
      <c r="AD21" s="57">
        <f>'BAR BB| Open rates'!AD21*0.87*0.9</f>
        <v>48389.4</v>
      </c>
      <c r="AE21" s="57">
        <f>'BAR BB| Open rates'!AE21*0.87*0.9</f>
        <v>61152.3</v>
      </c>
      <c r="AF21" s="57">
        <f>'BAR BB| Open rates'!AF21*0.87*0.9</f>
        <v>61152.3</v>
      </c>
      <c r="AG21" s="57">
        <f>'BAR BB| Open rates'!AG21*0.87*0.9</f>
        <v>61152.3</v>
      </c>
      <c r="AH21" s="57">
        <f>'BAR BB| Open rates'!AH21*0.87*0.9</f>
        <v>38132.1</v>
      </c>
      <c r="AI21" s="57">
        <f>'BAR BB| Open rates'!AI21*0.87*0.9</f>
        <v>32651.100000000002</v>
      </c>
      <c r="AJ21" s="57">
        <f>'BAR BB| Open rates'!AJ21*0.87*0.9</f>
        <v>37662.300000000003</v>
      </c>
      <c r="AK21" s="57">
        <f>'BAR BB| Open rates'!AK21*0.87*0.9</f>
        <v>30302.100000000002</v>
      </c>
      <c r="AL21" s="57">
        <f>'BAR BB| Open rates'!AL21*0.87*0.9</f>
        <v>28736.100000000002</v>
      </c>
      <c r="AM21" s="57">
        <f>'BAR BB| Open rates'!AM21*0.87*0.9</f>
        <v>27170.100000000002</v>
      </c>
      <c r="AN21" s="57">
        <f>'BAR BB| Open rates'!AN21*0.87*0.9</f>
        <v>28736.100000000002</v>
      </c>
      <c r="AO21" s="57">
        <f>'BAR BB| Open rates'!AO21*0.87*0.9</f>
        <v>27170.100000000002</v>
      </c>
      <c r="AP21" s="57">
        <f>'BAR BB| Open rates'!AP21*0.87*0.9</f>
        <v>23881.5</v>
      </c>
      <c r="AQ21" s="57">
        <f>'BAR BB| Open rates'!AQ21*0.87*0.9</f>
        <v>22550.400000000001</v>
      </c>
      <c r="AR21" s="57">
        <f>'BAR BB| Open rates'!AR21*0.87*0.9</f>
        <v>20984.400000000001</v>
      </c>
      <c r="AS21" s="57">
        <f>'BAR BB| Open rates'!AS21*0.87*0.9</f>
        <v>20984.400000000001</v>
      </c>
      <c r="AT21" s="57">
        <f>'BAR BB| Open rates'!AT21*0.87*0.9</f>
        <v>20201.400000000001</v>
      </c>
      <c r="AU21" s="57">
        <f>'BAR BB| Open rates'!AU21*0.87*0.9</f>
        <v>20984.400000000001</v>
      </c>
      <c r="AV21" s="57">
        <f>'BAR BB| Open rates'!AV21*0.87*0.9</f>
        <v>20201.400000000001</v>
      </c>
      <c r="AW21" s="57">
        <f>'BAR BB| Open rates'!AW21*0.87*0.9</f>
        <v>20984.400000000001</v>
      </c>
      <c r="AX21" s="57">
        <f>'BAR BB| Open rates'!AX21*0.87*0.9</f>
        <v>27953.100000000002</v>
      </c>
      <c r="AY21" s="57">
        <f>'BAR BB| Open rates'!AY21*0.87*0.9</f>
        <v>23881.5</v>
      </c>
      <c r="AZ21" s="57">
        <f>'BAR BB| Open rates'!AZ21*0.87*0.9</f>
        <v>27953.100000000002</v>
      </c>
      <c r="BA21" s="57">
        <f>'BAR BB| Open rates'!BA21*0.87*0.9</f>
        <v>25604.100000000002</v>
      </c>
      <c r="BB21" s="57">
        <f>'BAR BB| Open rates'!BB21*0.87*0.9</f>
        <v>22550.400000000001</v>
      </c>
      <c r="BC21" s="57">
        <f>'BAR BB| Open rates'!BC21*0.87*0.9</f>
        <v>23881.5</v>
      </c>
      <c r="BD21" s="57">
        <f>'BAR BB| Open rates'!BD21*0.87*0.9</f>
        <v>22550.400000000001</v>
      </c>
      <c r="BE21" s="57">
        <f>'BAR BB| Open rates'!BE21*0.87*0.9</f>
        <v>23881.5</v>
      </c>
      <c r="BF21" s="57">
        <f>'BAR BB| Open rates'!BF21*0.87*0.9</f>
        <v>22550.400000000001</v>
      </c>
      <c r="BG21" s="57">
        <f>'BAR BB| Open rates'!BG21*0.87*0.9</f>
        <v>23881.5</v>
      </c>
      <c r="BH21" s="57">
        <f>'BAR BB| Open rates'!BH21*0.87*0.9</f>
        <v>28579.5</v>
      </c>
      <c r="BI21" s="57">
        <f>'BAR BB| Open rates'!BI21*0.87*0.9</f>
        <v>31868.100000000002</v>
      </c>
      <c r="BJ21" s="57">
        <f>'BAR BB| Open rates'!BJ21*0.87*0.9</f>
        <v>46823.4</v>
      </c>
      <c r="BK21" s="57">
        <f>'BAR BB| Open rates'!BK21*0.87*0.9</f>
        <v>28579.5</v>
      </c>
      <c r="BL21" s="57">
        <f>'BAR BB| Open rates'!BL21*0.87*0.9</f>
        <v>30302.100000000002</v>
      </c>
      <c r="BM21" s="57">
        <f>'BAR BB| Open rates'!BM21*0.87*0.9</f>
        <v>28579.5</v>
      </c>
      <c r="BN21" s="57">
        <f>'BAR BB| Open rates'!BN21*0.87*0.9</f>
        <v>31868.100000000002</v>
      </c>
      <c r="BO21" s="57">
        <f>'BAR BB| Open rates'!BO21*0.87*0.9</f>
        <v>33434.1</v>
      </c>
      <c r="BP21" s="57">
        <f>'BAR BB| Open rates'!BP21*0.87*0.9</f>
        <v>31868.100000000002</v>
      </c>
      <c r="BQ21" s="57">
        <f>'BAR BB| Open rates'!BQ21*0.87*0.9</f>
        <v>33434.1</v>
      </c>
      <c r="BR21" s="57">
        <f>'BAR BB| Open rates'!BR21*0.87*0.9</f>
        <v>31868.100000000002</v>
      </c>
      <c r="BS21" s="57">
        <f>'BAR BB| Open rates'!BS21*0.87*0.9</f>
        <v>33434.1</v>
      </c>
      <c r="BT21" s="57">
        <f>'BAR BB| Open rates'!BT21*0.87*0.9</f>
        <v>31868.100000000002</v>
      </c>
      <c r="BU21" s="57">
        <f>'BAR BB| Open rates'!BU21*0.87*0.9</f>
        <v>33434.1</v>
      </c>
      <c r="BV21" s="57">
        <f>'BAR BB| Open rates'!BV21*0.87*0.9</f>
        <v>31868.100000000002</v>
      </c>
      <c r="BW21" s="57">
        <f>'BAR BB| Open rates'!BW21*0.87*0.9</f>
        <v>33434.1</v>
      </c>
      <c r="BX21" s="57">
        <f>'BAR BB| Open rates'!BX21*0.87*0.9</f>
        <v>31868.100000000002</v>
      </c>
      <c r="BY21" s="57">
        <f>'BAR BB| Open rates'!BY21*0.87*0.9</f>
        <v>33434.1</v>
      </c>
      <c r="BZ21" s="57">
        <f>'BAR BB| Open rates'!BZ21*0.87*0.9</f>
        <v>31868.100000000002</v>
      </c>
      <c r="CA21" s="57">
        <f>'BAR BB| Open rates'!CA21*0.87*0.9</f>
        <v>33434.1</v>
      </c>
      <c r="CB21" s="57">
        <f>'BAR BB| Open rates'!CB21*0.87*0.9</f>
        <v>31868.100000000002</v>
      </c>
      <c r="CC21" s="57">
        <f>'BAR BB| Open rates'!CC21*0.87*0.9</f>
        <v>33434.1</v>
      </c>
      <c r="CD21" s="57">
        <f>'BAR BB| Open rates'!CD21*0.87*0.9</f>
        <v>28579.5</v>
      </c>
      <c r="CE21" s="57">
        <f>'BAR BB| Open rates'!CE21*0.87*0.9</f>
        <v>30302.100000000002</v>
      </c>
      <c r="CF21" s="57">
        <f>'BAR BB| Open rates'!CF21*0.87*0.9</f>
        <v>28579.5</v>
      </c>
      <c r="CG21" s="57">
        <f>'BAR BB| Open rates'!CG21*0.87*0.9</f>
        <v>30302.100000000002</v>
      </c>
      <c r="CH21" s="57">
        <f>'BAR BB| Open rates'!CH21*0.87*0.9</f>
        <v>28579.5</v>
      </c>
      <c r="CI21" s="57">
        <f>'BAR BB| Open rates'!CI21*0.87*0.9</f>
        <v>30302.100000000002</v>
      </c>
      <c r="CJ21" s="57">
        <f>'BAR BB| Open rates'!CJ21*0.87*0.9</f>
        <v>28579.5</v>
      </c>
      <c r="CK21" s="57">
        <f>'BAR BB| Open rates'!CK21*0.87*0.9</f>
        <v>30302.100000000002</v>
      </c>
      <c r="CL21" s="57">
        <f>'BAR BB| Open rates'!CL21*0.87*0.9</f>
        <v>28579.5</v>
      </c>
      <c r="CM21" s="57">
        <f>'BAR BB| Open rates'!CM21*0.87*0.9</f>
        <v>30302.100000000002</v>
      </c>
      <c r="CN21" s="57">
        <f>'BAR BB| Open rates'!CN21*0.87*0.9</f>
        <v>28579.5</v>
      </c>
    </row>
    <row r="22" spans="1:92" s="36" customFormat="1" ht="12" customHeight="1" x14ac:dyDescent="0.2">
      <c r="A22" s="237">
        <v>2</v>
      </c>
      <c r="B22" s="57">
        <f>'BAR BB| Open rates'!B22*0.87*0.9</f>
        <v>31476.600000000002</v>
      </c>
      <c r="C22" s="57">
        <f>'BAR BB| Open rates'!C22*0.87*0.9</f>
        <v>36174.6</v>
      </c>
      <c r="D22" s="57">
        <f>'BAR BB| Open rates'!D22*0.87*0.9</f>
        <v>33042.6</v>
      </c>
      <c r="E22" s="57">
        <f>'BAR BB| Open rates'!E22*0.87*0.9</f>
        <v>78926.400000000009</v>
      </c>
      <c r="F22" s="57">
        <f>'BAR BB| Open rates'!F22*0.87*0.9</f>
        <v>107897.40000000001</v>
      </c>
      <c r="G22" s="57">
        <f>'BAR BB| Open rates'!G22*0.87*0.9</f>
        <v>113378.40000000001</v>
      </c>
      <c r="H22" s="57">
        <f>'BAR BB| Open rates'!H22*0.87*0.9</f>
        <v>121208.40000000001</v>
      </c>
      <c r="I22" s="57">
        <f>'BAR BB| Open rates'!I22*0.87*0.9</f>
        <v>129116.7</v>
      </c>
      <c r="J22" s="57">
        <f>'BAR BB| Open rates'!J22*0.87*0.9</f>
        <v>129116.7</v>
      </c>
      <c r="K22" s="57">
        <f>'BAR BB| Open rates'!K22*0.87*0.9</f>
        <v>129116.7</v>
      </c>
      <c r="L22" s="57">
        <f>'BAR BB| Open rates'!L22*0.87*0.9</f>
        <v>122852.7</v>
      </c>
      <c r="M22" s="57">
        <f>'BAR BB| Open rates'!M22*0.87*0.9</f>
        <v>69452.100000000006</v>
      </c>
      <c r="N22" s="57">
        <f>'BAR BB| Open rates'!N22*0.87*0.9</f>
        <v>61622.1</v>
      </c>
      <c r="O22" s="57">
        <f>'BAR BB| Open rates'!O22*0.87*0.9</f>
        <v>38132.1</v>
      </c>
      <c r="P22" s="57">
        <f>'BAR BB| Open rates'!P22*0.87*0.9</f>
        <v>31085.100000000002</v>
      </c>
      <c r="Q22" s="57">
        <f>'BAR BB| Open rates'!Q22*0.87*0.9</f>
        <v>35000.1</v>
      </c>
      <c r="R22" s="57">
        <f>'BAR BB| Open rates'!R22*0.87*0.9</f>
        <v>32651.100000000002</v>
      </c>
      <c r="S22" s="57">
        <f>'BAR BB| Open rates'!S22*0.87*0.9</f>
        <v>32651.100000000002</v>
      </c>
      <c r="T22" s="57">
        <f>'BAR BB| Open rates'!T22*0.87*0.9</f>
        <v>35000.1</v>
      </c>
      <c r="U22" s="57">
        <f>'BAR BB| Open rates'!U22*0.87*0.9</f>
        <v>38132.1</v>
      </c>
      <c r="V22" s="57">
        <f>'BAR BB| Open rates'!V22*0.87*0.9</f>
        <v>38132.1</v>
      </c>
      <c r="W22" s="57">
        <f>'BAR BB| Open rates'!W22*0.87*0.9</f>
        <v>48154.5</v>
      </c>
      <c r="X22" s="57">
        <f>'BAR BB| Open rates'!X22*0.87*0.9</f>
        <v>48154.5</v>
      </c>
      <c r="Y22" s="57">
        <f>'BAR BB| Open rates'!Y22*0.87*0.9</f>
        <v>52852.5</v>
      </c>
      <c r="Z22" s="57">
        <f>'BAR BB| Open rates'!Z22*0.87*0.9</f>
        <v>52852.5</v>
      </c>
      <c r="AA22" s="57">
        <f>'BAR BB| Open rates'!AA22*0.87*0.9</f>
        <v>55436.4</v>
      </c>
      <c r="AB22" s="57">
        <f>'BAR BB| Open rates'!AB22*0.87*0.9</f>
        <v>52852.5</v>
      </c>
      <c r="AC22" s="57">
        <f>'BAR BB| Open rates'!AC22*0.87*0.9</f>
        <v>55436.4</v>
      </c>
      <c r="AD22" s="57">
        <f>'BAR BB| Open rates'!AD22*0.87*0.9</f>
        <v>50738.400000000001</v>
      </c>
      <c r="AE22" s="57">
        <f>'BAR BB| Open rates'!AE22*0.87*0.9</f>
        <v>63501.3</v>
      </c>
      <c r="AF22" s="57">
        <f>'BAR BB| Open rates'!AF22*0.87*0.9</f>
        <v>63501.3</v>
      </c>
      <c r="AG22" s="57">
        <f>'BAR BB| Open rates'!AG22*0.87*0.9</f>
        <v>63501.3</v>
      </c>
      <c r="AH22" s="57">
        <f>'BAR BB| Open rates'!AH22*0.87*0.9</f>
        <v>40481.1</v>
      </c>
      <c r="AI22" s="57">
        <f>'BAR BB| Open rates'!AI22*0.87*0.9</f>
        <v>35000.1</v>
      </c>
      <c r="AJ22" s="57">
        <f>'BAR BB| Open rates'!AJ22*0.87*0.9</f>
        <v>40011.300000000003</v>
      </c>
      <c r="AK22" s="57">
        <f>'BAR BB| Open rates'!AK22*0.87*0.9</f>
        <v>32651.100000000002</v>
      </c>
      <c r="AL22" s="57">
        <f>'BAR BB| Open rates'!AL22*0.87*0.9</f>
        <v>31085.100000000002</v>
      </c>
      <c r="AM22" s="57">
        <f>'BAR BB| Open rates'!AM22*0.87*0.9</f>
        <v>29519.100000000002</v>
      </c>
      <c r="AN22" s="57">
        <f>'BAR BB| Open rates'!AN22*0.87*0.9</f>
        <v>31085.100000000002</v>
      </c>
      <c r="AO22" s="57">
        <f>'BAR BB| Open rates'!AO22*0.87*0.9</f>
        <v>29519.100000000002</v>
      </c>
      <c r="AP22" s="57">
        <f>'BAR BB| Open rates'!AP22*0.87*0.9</f>
        <v>26230.5</v>
      </c>
      <c r="AQ22" s="57">
        <f>'BAR BB| Open rates'!AQ22*0.87*0.9</f>
        <v>24899.4</v>
      </c>
      <c r="AR22" s="57">
        <f>'BAR BB| Open rates'!AR22*0.87*0.9</f>
        <v>23333.4</v>
      </c>
      <c r="AS22" s="57">
        <f>'BAR BB| Open rates'!AS22*0.87*0.9</f>
        <v>23333.4</v>
      </c>
      <c r="AT22" s="57">
        <f>'BAR BB| Open rates'!AT22*0.87*0.9</f>
        <v>22550.400000000001</v>
      </c>
      <c r="AU22" s="57">
        <f>'BAR BB| Open rates'!AU22*0.87*0.9</f>
        <v>23333.4</v>
      </c>
      <c r="AV22" s="57">
        <f>'BAR BB| Open rates'!AV22*0.87*0.9</f>
        <v>22550.400000000001</v>
      </c>
      <c r="AW22" s="57">
        <f>'BAR BB| Open rates'!AW22*0.87*0.9</f>
        <v>23333.4</v>
      </c>
      <c r="AX22" s="57">
        <f>'BAR BB| Open rates'!AX22*0.87*0.9</f>
        <v>30302.100000000002</v>
      </c>
      <c r="AY22" s="57">
        <f>'BAR BB| Open rates'!AY22*0.87*0.9</f>
        <v>26230.5</v>
      </c>
      <c r="AZ22" s="57">
        <f>'BAR BB| Open rates'!AZ22*0.87*0.9</f>
        <v>30302.100000000002</v>
      </c>
      <c r="BA22" s="57">
        <f>'BAR BB| Open rates'!BA22*0.87*0.9</f>
        <v>27953.100000000002</v>
      </c>
      <c r="BB22" s="57">
        <f>'BAR BB| Open rates'!BB22*0.87*0.9</f>
        <v>24899.4</v>
      </c>
      <c r="BC22" s="57">
        <f>'BAR BB| Open rates'!BC22*0.87*0.9</f>
        <v>26230.5</v>
      </c>
      <c r="BD22" s="57">
        <f>'BAR BB| Open rates'!BD22*0.87*0.9</f>
        <v>24899.4</v>
      </c>
      <c r="BE22" s="57">
        <f>'BAR BB| Open rates'!BE22*0.87*0.9</f>
        <v>26230.5</v>
      </c>
      <c r="BF22" s="57">
        <f>'BAR BB| Open rates'!BF22*0.87*0.9</f>
        <v>24899.4</v>
      </c>
      <c r="BG22" s="57">
        <f>'BAR BB| Open rates'!BG22*0.87*0.9</f>
        <v>26230.5</v>
      </c>
      <c r="BH22" s="57">
        <f>'BAR BB| Open rates'!BH22*0.87*0.9</f>
        <v>30928.5</v>
      </c>
      <c r="BI22" s="57">
        <f>'BAR BB| Open rates'!BI22*0.87*0.9</f>
        <v>34217.1</v>
      </c>
      <c r="BJ22" s="57">
        <f>'BAR BB| Open rates'!BJ22*0.87*0.9</f>
        <v>49172.4</v>
      </c>
      <c r="BK22" s="57">
        <f>'BAR BB| Open rates'!BK22*0.87*0.9</f>
        <v>30928.5</v>
      </c>
      <c r="BL22" s="57">
        <f>'BAR BB| Open rates'!BL22*0.87*0.9</f>
        <v>32651.100000000002</v>
      </c>
      <c r="BM22" s="57">
        <f>'BAR BB| Open rates'!BM22*0.87*0.9</f>
        <v>30928.5</v>
      </c>
      <c r="BN22" s="57">
        <f>'BAR BB| Open rates'!BN22*0.87*0.9</f>
        <v>34217.1</v>
      </c>
      <c r="BO22" s="57">
        <f>'BAR BB| Open rates'!BO22*0.87*0.9</f>
        <v>35783.1</v>
      </c>
      <c r="BP22" s="57">
        <f>'BAR BB| Open rates'!BP22*0.87*0.9</f>
        <v>34217.1</v>
      </c>
      <c r="BQ22" s="57">
        <f>'BAR BB| Open rates'!BQ22*0.87*0.9</f>
        <v>35783.1</v>
      </c>
      <c r="BR22" s="57">
        <f>'BAR BB| Open rates'!BR22*0.87*0.9</f>
        <v>34217.1</v>
      </c>
      <c r="BS22" s="57">
        <f>'BAR BB| Open rates'!BS22*0.87*0.9</f>
        <v>35783.1</v>
      </c>
      <c r="BT22" s="57">
        <f>'BAR BB| Open rates'!BT22*0.87*0.9</f>
        <v>34217.1</v>
      </c>
      <c r="BU22" s="57">
        <f>'BAR BB| Open rates'!BU22*0.87*0.9</f>
        <v>35783.1</v>
      </c>
      <c r="BV22" s="57">
        <f>'BAR BB| Open rates'!BV22*0.87*0.9</f>
        <v>34217.1</v>
      </c>
      <c r="BW22" s="57">
        <f>'BAR BB| Open rates'!BW22*0.87*0.9</f>
        <v>35783.1</v>
      </c>
      <c r="BX22" s="57">
        <f>'BAR BB| Open rates'!BX22*0.87*0.9</f>
        <v>34217.1</v>
      </c>
      <c r="BY22" s="57">
        <f>'BAR BB| Open rates'!BY22*0.87*0.9</f>
        <v>35783.1</v>
      </c>
      <c r="BZ22" s="57">
        <f>'BAR BB| Open rates'!BZ22*0.87*0.9</f>
        <v>34217.1</v>
      </c>
      <c r="CA22" s="57">
        <f>'BAR BB| Open rates'!CA22*0.87*0.9</f>
        <v>35783.1</v>
      </c>
      <c r="CB22" s="57">
        <f>'BAR BB| Open rates'!CB22*0.87*0.9</f>
        <v>34217.1</v>
      </c>
      <c r="CC22" s="57">
        <f>'BAR BB| Open rates'!CC22*0.87*0.9</f>
        <v>35783.1</v>
      </c>
      <c r="CD22" s="57">
        <f>'BAR BB| Open rates'!CD22*0.87*0.9</f>
        <v>30928.5</v>
      </c>
      <c r="CE22" s="57">
        <f>'BAR BB| Open rates'!CE22*0.87*0.9</f>
        <v>32651.100000000002</v>
      </c>
      <c r="CF22" s="57">
        <f>'BAR BB| Open rates'!CF22*0.87*0.9</f>
        <v>30928.5</v>
      </c>
      <c r="CG22" s="57">
        <f>'BAR BB| Open rates'!CG22*0.87*0.9</f>
        <v>32651.100000000002</v>
      </c>
      <c r="CH22" s="57">
        <f>'BAR BB| Open rates'!CH22*0.87*0.9</f>
        <v>30928.5</v>
      </c>
      <c r="CI22" s="57">
        <f>'BAR BB| Open rates'!CI22*0.87*0.9</f>
        <v>32651.100000000002</v>
      </c>
      <c r="CJ22" s="57">
        <f>'BAR BB| Open rates'!CJ22*0.87*0.9</f>
        <v>30928.5</v>
      </c>
      <c r="CK22" s="57">
        <f>'BAR BB| Open rates'!CK22*0.87*0.9</f>
        <v>32651.100000000002</v>
      </c>
      <c r="CL22" s="57">
        <f>'BAR BB| Open rates'!CL22*0.87*0.9</f>
        <v>30928.5</v>
      </c>
      <c r="CM22" s="57">
        <f>'BAR BB| Open rates'!CM22*0.87*0.9</f>
        <v>32651.100000000002</v>
      </c>
      <c r="CN22" s="57">
        <f>'BAR BB| Open rates'!CN22*0.87*0.9</f>
        <v>30928.5</v>
      </c>
    </row>
    <row r="23" spans="1:92" s="36" customFormat="1" ht="12" customHeight="1" x14ac:dyDescent="0.2">
      <c r="A23" s="236" t="s">
        <v>180</v>
      </c>
      <c r="B23" s="57"/>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57"/>
      <c r="BD23" s="57"/>
      <c r="BE23" s="57"/>
      <c r="BF23" s="57"/>
      <c r="BG23" s="57"/>
      <c r="BH23" s="57"/>
      <c r="BI23" s="57"/>
      <c r="BJ23" s="57"/>
      <c r="BK23" s="57"/>
      <c r="BL23" s="57"/>
      <c r="BM23" s="57"/>
      <c r="BN23" s="57"/>
      <c r="BO23" s="57"/>
      <c r="BP23" s="57"/>
      <c r="BQ23" s="57"/>
      <c r="BR23" s="57"/>
      <c r="BS23" s="57"/>
      <c r="BT23" s="57"/>
      <c r="BU23" s="57"/>
      <c r="BV23" s="57"/>
      <c r="BW23" s="57"/>
      <c r="BX23" s="57"/>
      <c r="BY23" s="57"/>
      <c r="BZ23" s="57"/>
      <c r="CA23" s="57"/>
      <c r="CB23" s="57"/>
      <c r="CC23" s="57"/>
      <c r="CD23" s="57"/>
      <c r="CE23" s="57"/>
      <c r="CF23" s="57"/>
      <c r="CG23" s="57"/>
      <c r="CH23" s="57"/>
      <c r="CI23" s="57"/>
      <c r="CJ23" s="57"/>
      <c r="CK23" s="57"/>
      <c r="CL23" s="57"/>
      <c r="CM23" s="57"/>
      <c r="CN23" s="57"/>
    </row>
    <row r="24" spans="1:92" s="36" customFormat="1" ht="12" customHeight="1" x14ac:dyDescent="0.2">
      <c r="A24" s="237">
        <v>1</v>
      </c>
      <c r="B24" s="57">
        <f>'BAR BB| Open rates'!B24*0.87*0.9</f>
        <v>38132.1</v>
      </c>
      <c r="C24" s="57">
        <f>'BAR BB| Open rates'!C24*0.87*0.9</f>
        <v>42830.1</v>
      </c>
      <c r="D24" s="57">
        <f>'BAR BB| Open rates'!D24*0.87*0.9</f>
        <v>39698.1</v>
      </c>
      <c r="E24" s="57">
        <f>'BAR BB| Open rates'!E24*0.87*0.9</f>
        <v>129821.40000000001</v>
      </c>
      <c r="F24" s="57">
        <f>'BAR BB| Open rates'!F24*0.87*0.9</f>
        <v>158792.4</v>
      </c>
      <c r="G24" s="57">
        <f>'BAR BB| Open rates'!G24*0.87*0.9</f>
        <v>164273.4</v>
      </c>
      <c r="H24" s="57">
        <f>'BAR BB| Open rates'!H24*0.87*0.9</f>
        <v>172103.4</v>
      </c>
      <c r="I24" s="57">
        <f>'BAR BB| Open rates'!I24*0.87*0.9</f>
        <v>180011.7</v>
      </c>
      <c r="J24" s="57">
        <f>'BAR BB| Open rates'!J24*0.87*0.9</f>
        <v>180011.7</v>
      </c>
      <c r="K24" s="57">
        <f>'BAR BB| Open rates'!K24*0.87*0.9</f>
        <v>180011.7</v>
      </c>
      <c r="L24" s="57">
        <f>'BAR BB| Open rates'!L24*0.87*0.9</f>
        <v>173747.7</v>
      </c>
      <c r="M24" s="57">
        <f>'BAR BB| Open rates'!M24*0.87*0.9</f>
        <v>78848.100000000006</v>
      </c>
      <c r="N24" s="57">
        <f>'BAR BB| Open rates'!N24*0.87*0.9</f>
        <v>71018.100000000006</v>
      </c>
      <c r="O24" s="57">
        <f>'BAR BB| Open rates'!O24*0.87*0.9</f>
        <v>47528.1</v>
      </c>
      <c r="P24" s="57">
        <f>'BAR BB| Open rates'!P24*0.87*0.9</f>
        <v>40481.1</v>
      </c>
      <c r="Q24" s="57">
        <f>'BAR BB| Open rates'!Q24*0.87*0.9</f>
        <v>44396.1</v>
      </c>
      <c r="R24" s="57">
        <f>'BAR BB| Open rates'!R24*0.87*0.9</f>
        <v>42047.1</v>
      </c>
      <c r="S24" s="57">
        <f>'BAR BB| Open rates'!S24*0.87*0.9</f>
        <v>42047.1</v>
      </c>
      <c r="T24" s="57">
        <f>'BAR BB| Open rates'!T24*0.87*0.9</f>
        <v>44396.1</v>
      </c>
      <c r="U24" s="57">
        <f>'BAR BB| Open rates'!U24*0.87*0.9</f>
        <v>47528.1</v>
      </c>
      <c r="V24" s="57">
        <f>'BAR BB| Open rates'!V24*0.87*0.9</f>
        <v>47528.1</v>
      </c>
      <c r="W24" s="57">
        <f>'BAR BB| Open rates'!W24*0.87*0.9</f>
        <v>57550.5</v>
      </c>
      <c r="X24" s="57">
        <f>'BAR BB| Open rates'!X24*0.87*0.9</f>
        <v>57550.5</v>
      </c>
      <c r="Y24" s="57">
        <f>'BAR BB| Open rates'!Y24*0.87*0.9</f>
        <v>66946.5</v>
      </c>
      <c r="Z24" s="57">
        <f>'BAR BB| Open rates'!Z24*0.87*0.9</f>
        <v>66946.5</v>
      </c>
      <c r="AA24" s="57">
        <f>'BAR BB| Open rates'!AA24*0.87*0.9</f>
        <v>69530.400000000009</v>
      </c>
      <c r="AB24" s="57">
        <f>'BAR BB| Open rates'!AB24*0.87*0.9</f>
        <v>66946.5</v>
      </c>
      <c r="AC24" s="57">
        <f>'BAR BB| Open rates'!AC24*0.87*0.9</f>
        <v>69530.400000000009</v>
      </c>
      <c r="AD24" s="57">
        <f>'BAR BB| Open rates'!AD24*0.87*0.9</f>
        <v>64832.4</v>
      </c>
      <c r="AE24" s="57">
        <f>'BAR BB| Open rates'!AE24*0.87*0.9</f>
        <v>79161.3</v>
      </c>
      <c r="AF24" s="57">
        <f>'BAR BB| Open rates'!AF24*0.87*0.9</f>
        <v>79161.3</v>
      </c>
      <c r="AG24" s="57">
        <f>'BAR BB| Open rates'!AG24*0.87*0.9</f>
        <v>79161.3</v>
      </c>
      <c r="AH24" s="57">
        <f>'BAR BB| Open rates'!AH24*0.87*0.9</f>
        <v>56141.1</v>
      </c>
      <c r="AI24" s="57">
        <f>'BAR BB| Open rates'!AI24*0.87*0.9</f>
        <v>44396.1</v>
      </c>
      <c r="AJ24" s="57">
        <f>'BAR BB| Open rates'!AJ24*0.87*0.9</f>
        <v>49407.3</v>
      </c>
      <c r="AK24" s="57">
        <f>'BAR BB| Open rates'!AK24*0.87*0.9</f>
        <v>42047.1</v>
      </c>
      <c r="AL24" s="57">
        <f>'BAR BB| Open rates'!AL24*0.87*0.9</f>
        <v>40481.1</v>
      </c>
      <c r="AM24" s="57">
        <f>'BAR BB| Open rates'!AM24*0.87*0.9</f>
        <v>38915.1</v>
      </c>
      <c r="AN24" s="57">
        <f>'BAR BB| Open rates'!AN24*0.87*0.9</f>
        <v>40481.1</v>
      </c>
      <c r="AO24" s="57">
        <f>'BAR BB| Open rates'!AO24*0.87*0.9</f>
        <v>38915.1</v>
      </c>
      <c r="AP24" s="57">
        <f>'BAR BB| Open rates'!AP24*0.87*0.9</f>
        <v>32494.5</v>
      </c>
      <c r="AQ24" s="57">
        <f>'BAR BB| Open rates'!AQ24*0.87*0.9</f>
        <v>31163.4</v>
      </c>
      <c r="AR24" s="57">
        <f>'BAR BB| Open rates'!AR24*0.87*0.9</f>
        <v>29597.4</v>
      </c>
      <c r="AS24" s="57">
        <f>'BAR BB| Open rates'!AS24*0.87*0.9</f>
        <v>29597.4</v>
      </c>
      <c r="AT24" s="57">
        <f>'BAR BB| Open rates'!AT24*0.87*0.9</f>
        <v>28814.400000000001</v>
      </c>
      <c r="AU24" s="57">
        <f>'BAR BB| Open rates'!AU24*0.87*0.9</f>
        <v>29597.4</v>
      </c>
      <c r="AV24" s="57">
        <f>'BAR BB| Open rates'!AV24*0.87*0.9</f>
        <v>28814.400000000001</v>
      </c>
      <c r="AW24" s="57">
        <f>'BAR BB| Open rates'!AW24*0.87*0.9</f>
        <v>29597.4</v>
      </c>
      <c r="AX24" s="57"/>
      <c r="AY24" s="57"/>
      <c r="AZ24" s="57"/>
      <c r="BA24" s="57"/>
      <c r="BB24" s="57"/>
      <c r="BC24" s="57"/>
      <c r="BD24" s="57"/>
      <c r="BE24" s="57"/>
      <c r="BF24" s="57"/>
      <c r="BG24" s="57"/>
      <c r="BH24" s="57"/>
      <c r="BI24" s="57"/>
      <c r="BJ24" s="57"/>
      <c r="BK24" s="57"/>
      <c r="BL24" s="57"/>
      <c r="BM24" s="57"/>
      <c r="BN24" s="57"/>
      <c r="BO24" s="57"/>
      <c r="BP24" s="57"/>
      <c r="BQ24" s="57"/>
      <c r="BR24" s="57"/>
      <c r="BS24" s="57"/>
      <c r="BT24" s="57"/>
      <c r="BU24" s="57"/>
      <c r="BV24" s="57"/>
      <c r="BW24" s="57"/>
      <c r="BX24" s="57"/>
      <c r="BY24" s="57"/>
      <c r="BZ24" s="57"/>
      <c r="CA24" s="57"/>
      <c r="CB24" s="57"/>
      <c r="CC24" s="57"/>
      <c r="CD24" s="57"/>
      <c r="CE24" s="57"/>
      <c r="CF24" s="57"/>
      <c r="CG24" s="57"/>
      <c r="CH24" s="57"/>
      <c r="CI24" s="57"/>
      <c r="CJ24" s="57"/>
      <c r="CK24" s="57"/>
      <c r="CL24" s="57"/>
      <c r="CM24" s="57"/>
      <c r="CN24" s="57"/>
    </row>
    <row r="25" spans="1:92" s="36" customFormat="1" ht="12" customHeight="1" x14ac:dyDescent="0.2">
      <c r="A25" s="237">
        <v>2</v>
      </c>
      <c r="B25" s="57">
        <f>'BAR BB| Open rates'!B25*0.87*0.9</f>
        <v>40089.599999999999</v>
      </c>
      <c r="C25" s="57">
        <f>'BAR BB| Open rates'!C25*0.87*0.9</f>
        <v>44787.6</v>
      </c>
      <c r="D25" s="57">
        <f>'BAR BB| Open rates'!D25*0.87*0.9</f>
        <v>41655.599999999999</v>
      </c>
      <c r="E25" s="57">
        <f>'BAR BB| Open rates'!E25*0.87*0.9</f>
        <v>132170.4</v>
      </c>
      <c r="F25" s="57">
        <f>'BAR BB| Open rates'!F25*0.87*0.9</f>
        <v>161141.4</v>
      </c>
      <c r="G25" s="57">
        <f>'BAR BB| Open rates'!G25*0.87*0.9</f>
        <v>166622.39999999999</v>
      </c>
      <c r="H25" s="57">
        <f>'BAR BB| Open rates'!H25*0.87*0.9</f>
        <v>174452.4</v>
      </c>
      <c r="I25" s="57">
        <f>'BAR BB| Open rates'!I25*0.87*0.9</f>
        <v>182360.7</v>
      </c>
      <c r="J25" s="57">
        <f>'BAR BB| Open rates'!J25*0.87*0.9</f>
        <v>182360.7</v>
      </c>
      <c r="K25" s="57">
        <f>'BAR BB| Open rates'!K25*0.87*0.9</f>
        <v>182360.7</v>
      </c>
      <c r="L25" s="57">
        <f>'BAR BB| Open rates'!L25*0.87*0.9</f>
        <v>176096.7</v>
      </c>
      <c r="M25" s="57">
        <f>'BAR BB| Open rates'!M25*0.87*0.9</f>
        <v>81197.100000000006</v>
      </c>
      <c r="N25" s="57">
        <f>'BAR BB| Open rates'!N25*0.87*0.9</f>
        <v>73367.100000000006</v>
      </c>
      <c r="O25" s="57">
        <f>'BAR BB| Open rates'!O25*0.87*0.9</f>
        <v>49877.1</v>
      </c>
      <c r="P25" s="57">
        <f>'BAR BB| Open rates'!P25*0.87*0.9</f>
        <v>42830.1</v>
      </c>
      <c r="Q25" s="57">
        <f>'BAR BB| Open rates'!Q25*0.87*0.9</f>
        <v>46745.1</v>
      </c>
      <c r="R25" s="57">
        <f>'BAR BB| Open rates'!R25*0.87*0.9</f>
        <v>44396.1</v>
      </c>
      <c r="S25" s="57">
        <f>'BAR BB| Open rates'!S25*0.87*0.9</f>
        <v>44396.1</v>
      </c>
      <c r="T25" s="57">
        <f>'BAR BB| Open rates'!T25*0.87*0.9</f>
        <v>46745.1</v>
      </c>
      <c r="U25" s="57">
        <f>'BAR BB| Open rates'!U25*0.87*0.9</f>
        <v>49877.1</v>
      </c>
      <c r="V25" s="57">
        <f>'BAR BB| Open rates'!V25*0.87*0.9</f>
        <v>49877.1</v>
      </c>
      <c r="W25" s="57">
        <f>'BAR BB| Open rates'!W25*0.87*0.9</f>
        <v>59899.5</v>
      </c>
      <c r="X25" s="57">
        <f>'BAR BB| Open rates'!X25*0.87*0.9</f>
        <v>59899.5</v>
      </c>
      <c r="Y25" s="57">
        <f>'BAR BB| Open rates'!Y25*0.87*0.9</f>
        <v>69295.5</v>
      </c>
      <c r="Z25" s="57">
        <f>'BAR BB| Open rates'!Z25*0.87*0.9</f>
        <v>69295.5</v>
      </c>
      <c r="AA25" s="57">
        <f>'BAR BB| Open rates'!AA25*0.87*0.9</f>
        <v>71879.400000000009</v>
      </c>
      <c r="AB25" s="57">
        <f>'BAR BB| Open rates'!AB25*0.87*0.9</f>
        <v>69295.5</v>
      </c>
      <c r="AC25" s="57">
        <f>'BAR BB| Open rates'!AC25*0.87*0.9</f>
        <v>71879.400000000009</v>
      </c>
      <c r="AD25" s="57">
        <f>'BAR BB| Open rates'!AD25*0.87*0.9</f>
        <v>67181.400000000009</v>
      </c>
      <c r="AE25" s="57">
        <f>'BAR BB| Open rates'!AE25*0.87*0.9</f>
        <v>81510.3</v>
      </c>
      <c r="AF25" s="57">
        <f>'BAR BB| Open rates'!AF25*0.87*0.9</f>
        <v>81510.3</v>
      </c>
      <c r="AG25" s="57">
        <f>'BAR BB| Open rates'!AG25*0.87*0.9</f>
        <v>81510.3</v>
      </c>
      <c r="AH25" s="57">
        <f>'BAR BB| Open rates'!AH25*0.87*0.9</f>
        <v>58490.1</v>
      </c>
      <c r="AI25" s="57">
        <f>'BAR BB| Open rates'!AI25*0.87*0.9</f>
        <v>46745.1</v>
      </c>
      <c r="AJ25" s="57">
        <f>'BAR BB| Open rates'!AJ25*0.87*0.9</f>
        <v>51756.3</v>
      </c>
      <c r="AK25" s="57">
        <f>'BAR BB| Open rates'!AK25*0.87*0.9</f>
        <v>44396.1</v>
      </c>
      <c r="AL25" s="57">
        <f>'BAR BB| Open rates'!AL25*0.87*0.9</f>
        <v>42830.1</v>
      </c>
      <c r="AM25" s="57">
        <f>'BAR BB| Open rates'!AM25*0.87*0.9</f>
        <v>41264.1</v>
      </c>
      <c r="AN25" s="57">
        <f>'BAR BB| Open rates'!AN25*0.87*0.9</f>
        <v>42830.1</v>
      </c>
      <c r="AO25" s="57">
        <f>'BAR BB| Open rates'!AO25*0.87*0.9</f>
        <v>41264.1</v>
      </c>
      <c r="AP25" s="57">
        <f>'BAR BB| Open rates'!AP25*0.87*0.9</f>
        <v>34843.5</v>
      </c>
      <c r="AQ25" s="57">
        <f>'BAR BB| Open rates'!AQ25*0.87*0.9</f>
        <v>33512.400000000001</v>
      </c>
      <c r="AR25" s="57">
        <f>'BAR BB| Open rates'!AR25*0.87*0.9</f>
        <v>31946.400000000001</v>
      </c>
      <c r="AS25" s="57">
        <f>'BAR BB| Open rates'!AS25*0.87*0.9</f>
        <v>31946.400000000001</v>
      </c>
      <c r="AT25" s="57">
        <f>'BAR BB| Open rates'!AT25*0.87*0.9</f>
        <v>31163.4</v>
      </c>
      <c r="AU25" s="57">
        <f>'BAR BB| Open rates'!AU25*0.87*0.9</f>
        <v>31946.400000000001</v>
      </c>
      <c r="AV25" s="57">
        <f>'BAR BB| Open rates'!AV25*0.87*0.9</f>
        <v>31163.4</v>
      </c>
      <c r="AW25" s="57">
        <f>'BAR BB| Open rates'!AW25*0.87*0.9</f>
        <v>31946.400000000001</v>
      </c>
      <c r="AX25" s="57"/>
      <c r="AY25" s="57"/>
      <c r="AZ25" s="57"/>
      <c r="BA25" s="57"/>
      <c r="BB25" s="57"/>
      <c r="BC25" s="57"/>
      <c r="BD25" s="57"/>
      <c r="BE25" s="57"/>
      <c r="BF25" s="57"/>
      <c r="BG25" s="57"/>
      <c r="BH25" s="57"/>
      <c r="BI25" s="57"/>
      <c r="BJ25" s="57"/>
      <c r="BK25" s="57"/>
      <c r="BL25" s="57"/>
      <c r="BM25" s="57"/>
      <c r="BN25" s="57"/>
      <c r="BO25" s="57"/>
      <c r="BP25" s="57"/>
      <c r="BQ25" s="57"/>
      <c r="BR25" s="57"/>
      <c r="BS25" s="57"/>
      <c r="BT25" s="57"/>
      <c r="BU25" s="57"/>
      <c r="BV25" s="57"/>
      <c r="BW25" s="57"/>
      <c r="BX25" s="57"/>
      <c r="BY25" s="57"/>
      <c r="BZ25" s="57"/>
      <c r="CA25" s="57"/>
      <c r="CB25" s="57"/>
      <c r="CC25" s="57"/>
      <c r="CD25" s="57"/>
      <c r="CE25" s="57"/>
      <c r="CF25" s="57"/>
      <c r="CG25" s="57"/>
      <c r="CH25" s="57"/>
      <c r="CI25" s="57"/>
      <c r="CJ25" s="57"/>
      <c r="CK25" s="57"/>
      <c r="CL25" s="57"/>
      <c r="CM25" s="57"/>
      <c r="CN25" s="57"/>
    </row>
    <row r="26" spans="1:92" s="36" customFormat="1" ht="12" customHeight="1" x14ac:dyDescent="0.2">
      <c r="A26" s="237">
        <v>3</v>
      </c>
      <c r="B26" s="57">
        <f>'BAR BB| Open rates'!B26*0.87*0.9</f>
        <v>42047.1</v>
      </c>
      <c r="C26" s="57">
        <f>'BAR BB| Open rates'!C26*0.87*0.9</f>
        <v>46745.1</v>
      </c>
      <c r="D26" s="57">
        <f>'BAR BB| Open rates'!D26*0.87*0.9</f>
        <v>43613.1</v>
      </c>
      <c r="E26" s="57">
        <f>'BAR BB| Open rates'!E26*0.87*0.9</f>
        <v>134519.4</v>
      </c>
      <c r="F26" s="57">
        <f>'BAR BB| Open rates'!F26*0.87*0.9</f>
        <v>163490.4</v>
      </c>
      <c r="G26" s="57">
        <f>'BAR BB| Open rates'!G26*0.87*0.9</f>
        <v>168971.4</v>
      </c>
      <c r="H26" s="57">
        <f>'BAR BB| Open rates'!H26*0.87*0.9</f>
        <v>176801.4</v>
      </c>
      <c r="I26" s="57">
        <f>'BAR BB| Open rates'!I26*0.87*0.9</f>
        <v>184709.7</v>
      </c>
      <c r="J26" s="57">
        <f>'BAR BB| Open rates'!J26*0.87*0.9</f>
        <v>184709.7</v>
      </c>
      <c r="K26" s="57">
        <f>'BAR BB| Open rates'!K26*0.87*0.9</f>
        <v>184709.7</v>
      </c>
      <c r="L26" s="57">
        <f>'BAR BB| Open rates'!L26*0.87*0.9</f>
        <v>178445.7</v>
      </c>
      <c r="M26" s="57">
        <f>'BAR BB| Open rates'!M26*0.87*0.9</f>
        <v>83546.100000000006</v>
      </c>
      <c r="N26" s="57">
        <f>'BAR BB| Open rates'!N26*0.87*0.9</f>
        <v>75716.100000000006</v>
      </c>
      <c r="O26" s="57">
        <f>'BAR BB| Open rates'!O26*0.87*0.9</f>
        <v>52226.1</v>
      </c>
      <c r="P26" s="57">
        <f>'BAR BB| Open rates'!P26*0.87*0.9</f>
        <v>45179.1</v>
      </c>
      <c r="Q26" s="57">
        <f>'BAR BB| Open rates'!Q26*0.87*0.9</f>
        <v>49094.1</v>
      </c>
      <c r="R26" s="57">
        <f>'BAR BB| Open rates'!R26*0.87*0.9</f>
        <v>46745.1</v>
      </c>
      <c r="S26" s="57">
        <f>'BAR BB| Open rates'!S26*0.87*0.9</f>
        <v>46745.1</v>
      </c>
      <c r="T26" s="57">
        <f>'BAR BB| Open rates'!T26*0.87*0.9</f>
        <v>49094.1</v>
      </c>
      <c r="U26" s="57">
        <f>'BAR BB| Open rates'!U26*0.87*0.9</f>
        <v>52226.1</v>
      </c>
      <c r="V26" s="57">
        <f>'BAR BB| Open rates'!V26*0.87*0.9</f>
        <v>52226.1</v>
      </c>
      <c r="W26" s="57">
        <f>'BAR BB| Open rates'!W26*0.87*0.9</f>
        <v>62248.5</v>
      </c>
      <c r="X26" s="57">
        <f>'BAR BB| Open rates'!X26*0.87*0.9</f>
        <v>62248.5</v>
      </c>
      <c r="Y26" s="57">
        <f>'BAR BB| Open rates'!Y26*0.87*0.9</f>
        <v>71644.5</v>
      </c>
      <c r="Z26" s="57">
        <f>'BAR BB| Open rates'!Z26*0.87*0.9</f>
        <v>71644.5</v>
      </c>
      <c r="AA26" s="57">
        <f>'BAR BB| Open rates'!AA26*0.87*0.9</f>
        <v>74228.400000000009</v>
      </c>
      <c r="AB26" s="57">
        <f>'BAR BB| Open rates'!AB26*0.87*0.9</f>
        <v>71644.5</v>
      </c>
      <c r="AC26" s="57">
        <f>'BAR BB| Open rates'!AC26*0.87*0.9</f>
        <v>74228.400000000009</v>
      </c>
      <c r="AD26" s="57">
        <f>'BAR BB| Open rates'!AD26*0.87*0.9</f>
        <v>69530.400000000009</v>
      </c>
      <c r="AE26" s="57">
        <f>'BAR BB| Open rates'!AE26*0.87*0.9</f>
        <v>83859.3</v>
      </c>
      <c r="AF26" s="57">
        <f>'BAR BB| Open rates'!AF26*0.87*0.9</f>
        <v>83859.3</v>
      </c>
      <c r="AG26" s="57">
        <f>'BAR BB| Open rates'!AG26*0.87*0.9</f>
        <v>83859.3</v>
      </c>
      <c r="AH26" s="57">
        <f>'BAR BB| Open rates'!AH26*0.87*0.9</f>
        <v>60839.1</v>
      </c>
      <c r="AI26" s="57">
        <f>'BAR BB| Open rates'!AI26*0.87*0.9</f>
        <v>49094.1</v>
      </c>
      <c r="AJ26" s="57">
        <f>'BAR BB| Open rates'!AJ26*0.87*0.9</f>
        <v>54105.3</v>
      </c>
      <c r="AK26" s="57">
        <f>'BAR BB| Open rates'!AK26*0.87*0.9</f>
        <v>46745.1</v>
      </c>
      <c r="AL26" s="57">
        <f>'BAR BB| Open rates'!AL26*0.87*0.9</f>
        <v>45179.1</v>
      </c>
      <c r="AM26" s="57">
        <f>'BAR BB| Open rates'!AM26*0.87*0.9</f>
        <v>43613.1</v>
      </c>
      <c r="AN26" s="57">
        <f>'BAR BB| Open rates'!AN26*0.87*0.9</f>
        <v>45179.1</v>
      </c>
      <c r="AO26" s="57">
        <f>'BAR BB| Open rates'!AO26*0.87*0.9</f>
        <v>43613.1</v>
      </c>
      <c r="AP26" s="57">
        <f>'BAR BB| Open rates'!AP26*0.87*0.9</f>
        <v>37192.5</v>
      </c>
      <c r="AQ26" s="57">
        <f>'BAR BB| Open rates'!AQ26*0.87*0.9</f>
        <v>35861.4</v>
      </c>
      <c r="AR26" s="57">
        <f>'BAR BB| Open rates'!AR26*0.87*0.9</f>
        <v>34295.4</v>
      </c>
      <c r="AS26" s="57">
        <f>'BAR BB| Open rates'!AS26*0.87*0.9</f>
        <v>34295.4</v>
      </c>
      <c r="AT26" s="57">
        <f>'BAR BB| Open rates'!AT26*0.87*0.9</f>
        <v>33512.400000000001</v>
      </c>
      <c r="AU26" s="57">
        <f>'BAR BB| Open rates'!AU26*0.87*0.9</f>
        <v>34295.4</v>
      </c>
      <c r="AV26" s="57">
        <f>'BAR BB| Open rates'!AV26*0.87*0.9</f>
        <v>33512.400000000001</v>
      </c>
      <c r="AW26" s="57">
        <f>'BAR BB| Open rates'!AW26*0.87*0.9</f>
        <v>34295.4</v>
      </c>
      <c r="AX26" s="57"/>
      <c r="AY26" s="57"/>
      <c r="AZ26" s="57"/>
      <c r="BA26" s="57"/>
      <c r="BB26" s="57"/>
      <c r="BC26" s="57"/>
      <c r="BD26" s="57"/>
      <c r="BE26" s="57"/>
      <c r="BF26" s="57"/>
      <c r="BG26" s="57"/>
      <c r="BH26" s="57"/>
      <c r="BI26" s="57"/>
      <c r="BJ26" s="57"/>
      <c r="BK26" s="57"/>
      <c r="BL26" s="57"/>
      <c r="BM26" s="57"/>
      <c r="BN26" s="57"/>
      <c r="BO26" s="57"/>
      <c r="BP26" s="57"/>
      <c r="BQ26" s="57"/>
      <c r="BR26" s="57"/>
      <c r="BS26" s="57"/>
      <c r="BT26" s="57"/>
      <c r="BU26" s="57"/>
      <c r="BV26" s="57"/>
      <c r="BW26" s="57"/>
      <c r="BX26" s="57"/>
      <c r="BY26" s="57"/>
      <c r="BZ26" s="57"/>
      <c r="CA26" s="57"/>
      <c r="CB26" s="57"/>
      <c r="CC26" s="57"/>
      <c r="CD26" s="57"/>
      <c r="CE26" s="57"/>
      <c r="CF26" s="57"/>
      <c r="CG26" s="57"/>
      <c r="CH26" s="57"/>
      <c r="CI26" s="57"/>
      <c r="CJ26" s="57"/>
      <c r="CK26" s="57"/>
      <c r="CL26" s="57"/>
      <c r="CM26" s="57"/>
      <c r="CN26" s="57"/>
    </row>
    <row r="27" spans="1:92" s="36" customFormat="1" ht="12" customHeight="1" x14ac:dyDescent="0.2">
      <c r="A27" s="237">
        <v>4</v>
      </c>
      <c r="B27" s="57">
        <f>'BAR BB| Open rates'!B27*0.87*0.9</f>
        <v>44004.6</v>
      </c>
      <c r="C27" s="57">
        <f>'BAR BB| Open rates'!C27*0.87*0.9</f>
        <v>48702.6</v>
      </c>
      <c r="D27" s="57">
        <f>'BAR BB| Open rates'!D27*0.87*0.9</f>
        <v>45570.6</v>
      </c>
      <c r="E27" s="57">
        <f>'BAR BB| Open rates'!E27*0.87*0.9</f>
        <v>136868.4</v>
      </c>
      <c r="F27" s="57">
        <f>'BAR BB| Open rates'!F27*0.87*0.9</f>
        <v>165839.4</v>
      </c>
      <c r="G27" s="57">
        <f>'BAR BB| Open rates'!G27*0.87*0.9</f>
        <v>171320.4</v>
      </c>
      <c r="H27" s="57">
        <f>'BAR BB| Open rates'!H27*0.87*0.9</f>
        <v>179150.4</v>
      </c>
      <c r="I27" s="57">
        <f>'BAR BB| Open rates'!I27*0.87*0.9</f>
        <v>187058.7</v>
      </c>
      <c r="J27" s="57">
        <f>'BAR BB| Open rates'!J27*0.87*0.9</f>
        <v>187058.7</v>
      </c>
      <c r="K27" s="57">
        <f>'BAR BB| Open rates'!K27*0.87*0.9</f>
        <v>187058.7</v>
      </c>
      <c r="L27" s="57">
        <f>'BAR BB| Open rates'!L27*0.87*0.9</f>
        <v>180794.7</v>
      </c>
      <c r="M27" s="57">
        <f>'BAR BB| Open rates'!M27*0.87*0.9</f>
        <v>85895.1</v>
      </c>
      <c r="N27" s="57">
        <f>'BAR BB| Open rates'!N27*0.87*0.9</f>
        <v>78065.100000000006</v>
      </c>
      <c r="O27" s="57">
        <f>'BAR BB| Open rates'!O27*0.87*0.9</f>
        <v>54575.1</v>
      </c>
      <c r="P27" s="57">
        <f>'BAR BB| Open rates'!P27*0.87*0.9</f>
        <v>47528.1</v>
      </c>
      <c r="Q27" s="57">
        <f>'BAR BB| Open rates'!Q27*0.87*0.9</f>
        <v>51443.1</v>
      </c>
      <c r="R27" s="57">
        <f>'BAR BB| Open rates'!R27*0.87*0.9</f>
        <v>49094.1</v>
      </c>
      <c r="S27" s="57">
        <f>'BAR BB| Open rates'!S27*0.87*0.9</f>
        <v>49094.1</v>
      </c>
      <c r="T27" s="57">
        <f>'BAR BB| Open rates'!T27*0.87*0.9</f>
        <v>51443.1</v>
      </c>
      <c r="U27" s="57">
        <f>'BAR BB| Open rates'!U27*0.87*0.9</f>
        <v>54575.1</v>
      </c>
      <c r="V27" s="57">
        <f>'BAR BB| Open rates'!V27*0.87*0.9</f>
        <v>54575.1</v>
      </c>
      <c r="W27" s="57">
        <f>'BAR BB| Open rates'!W27*0.87*0.9</f>
        <v>64597.5</v>
      </c>
      <c r="X27" s="57">
        <f>'BAR BB| Open rates'!X27*0.87*0.9</f>
        <v>64597.5</v>
      </c>
      <c r="Y27" s="57">
        <f>'BAR BB| Open rates'!Y27*0.87*0.9</f>
        <v>73993.5</v>
      </c>
      <c r="Z27" s="57">
        <f>'BAR BB| Open rates'!Z27*0.87*0.9</f>
        <v>73993.5</v>
      </c>
      <c r="AA27" s="57">
        <f>'BAR BB| Open rates'!AA27*0.87*0.9</f>
        <v>76577.400000000009</v>
      </c>
      <c r="AB27" s="57">
        <f>'BAR BB| Open rates'!AB27*0.87*0.9</f>
        <v>73993.5</v>
      </c>
      <c r="AC27" s="57">
        <f>'BAR BB| Open rates'!AC27*0.87*0.9</f>
        <v>76577.400000000009</v>
      </c>
      <c r="AD27" s="57">
        <f>'BAR BB| Open rates'!AD27*0.87*0.9</f>
        <v>71879.400000000009</v>
      </c>
      <c r="AE27" s="57">
        <f>'BAR BB| Open rates'!AE27*0.87*0.9</f>
        <v>86208.3</v>
      </c>
      <c r="AF27" s="57">
        <f>'BAR BB| Open rates'!AF27*0.87*0.9</f>
        <v>86208.3</v>
      </c>
      <c r="AG27" s="57">
        <f>'BAR BB| Open rates'!AG27*0.87*0.9</f>
        <v>86208.3</v>
      </c>
      <c r="AH27" s="57">
        <f>'BAR BB| Open rates'!AH27*0.87*0.9</f>
        <v>63188.1</v>
      </c>
      <c r="AI27" s="57">
        <f>'BAR BB| Open rates'!AI27*0.87*0.9</f>
        <v>51443.1</v>
      </c>
      <c r="AJ27" s="57">
        <f>'BAR BB| Open rates'!AJ27*0.87*0.9</f>
        <v>56454.3</v>
      </c>
      <c r="AK27" s="57">
        <f>'BAR BB| Open rates'!AK27*0.87*0.9</f>
        <v>49094.1</v>
      </c>
      <c r="AL27" s="57">
        <f>'BAR BB| Open rates'!AL27*0.87*0.9</f>
        <v>47528.1</v>
      </c>
      <c r="AM27" s="57">
        <f>'BAR BB| Open rates'!AM27*0.87*0.9</f>
        <v>45962.1</v>
      </c>
      <c r="AN27" s="57">
        <f>'BAR BB| Open rates'!AN27*0.87*0.9</f>
        <v>47528.1</v>
      </c>
      <c r="AO27" s="57">
        <f>'BAR BB| Open rates'!AO27*0.87*0.9</f>
        <v>45962.1</v>
      </c>
      <c r="AP27" s="57">
        <f>'BAR BB| Open rates'!AP27*0.87*0.9</f>
        <v>39541.5</v>
      </c>
      <c r="AQ27" s="57">
        <f>'BAR BB| Open rates'!AQ27*0.87*0.9</f>
        <v>38210.400000000001</v>
      </c>
      <c r="AR27" s="57">
        <f>'BAR BB| Open rates'!AR27*0.87*0.9</f>
        <v>36644.400000000001</v>
      </c>
      <c r="AS27" s="57">
        <f>'BAR BB| Open rates'!AS27*0.87*0.9</f>
        <v>36644.400000000001</v>
      </c>
      <c r="AT27" s="57">
        <f>'BAR BB| Open rates'!AT27*0.87*0.9</f>
        <v>35861.4</v>
      </c>
      <c r="AU27" s="57">
        <f>'BAR BB| Open rates'!AU27*0.87*0.9</f>
        <v>36644.400000000001</v>
      </c>
      <c r="AV27" s="57">
        <f>'BAR BB| Open rates'!AV27*0.87*0.9</f>
        <v>35861.4</v>
      </c>
      <c r="AW27" s="57">
        <f>'BAR BB| Open rates'!AW27*0.87*0.9</f>
        <v>36644.400000000001</v>
      </c>
      <c r="AX27" s="57"/>
      <c r="AY27" s="57"/>
      <c r="AZ27" s="57"/>
      <c r="BA27" s="57"/>
      <c r="BB27" s="57"/>
      <c r="BC27" s="57"/>
      <c r="BD27" s="57"/>
      <c r="BE27" s="57"/>
      <c r="BF27" s="57"/>
      <c r="BG27" s="57"/>
      <c r="BH27" s="57"/>
      <c r="BI27" s="57"/>
      <c r="BJ27" s="57"/>
      <c r="BK27" s="57"/>
      <c r="BL27" s="57"/>
      <c r="BM27" s="57"/>
      <c r="BN27" s="57"/>
      <c r="BO27" s="57"/>
      <c r="BP27" s="57"/>
      <c r="BQ27" s="57"/>
      <c r="BR27" s="57"/>
      <c r="BS27" s="57"/>
      <c r="BT27" s="57"/>
      <c r="BU27" s="57"/>
      <c r="BV27" s="57"/>
      <c r="BW27" s="57"/>
      <c r="BX27" s="57"/>
      <c r="BY27" s="57"/>
      <c r="BZ27" s="57"/>
      <c r="CA27" s="57"/>
      <c r="CB27" s="57"/>
      <c r="CC27" s="57"/>
      <c r="CD27" s="57"/>
      <c r="CE27" s="57"/>
      <c r="CF27" s="57"/>
      <c r="CG27" s="57"/>
      <c r="CH27" s="57"/>
      <c r="CI27" s="57"/>
      <c r="CJ27" s="57"/>
      <c r="CK27" s="57"/>
      <c r="CL27" s="57"/>
      <c r="CM27" s="57"/>
      <c r="CN27" s="57"/>
    </row>
    <row r="28" spans="1:92" s="36" customFormat="1" ht="12" customHeight="1" x14ac:dyDescent="0.2">
      <c r="A28" s="236" t="s">
        <v>181</v>
      </c>
      <c r="B28" s="57"/>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c r="BC28" s="57"/>
      <c r="BD28" s="57"/>
      <c r="BE28" s="57"/>
      <c r="BF28" s="57"/>
      <c r="BG28" s="57"/>
      <c r="BH28" s="57"/>
      <c r="BI28" s="57"/>
      <c r="BJ28" s="57"/>
      <c r="BK28" s="57"/>
      <c r="BL28" s="57"/>
      <c r="BM28" s="57"/>
      <c r="BN28" s="57"/>
      <c r="BO28" s="57"/>
      <c r="BP28" s="57"/>
      <c r="BQ28" s="57"/>
      <c r="BR28" s="57"/>
      <c r="BS28" s="57"/>
      <c r="BT28" s="57"/>
      <c r="BU28" s="57"/>
      <c r="BV28" s="57"/>
      <c r="BW28" s="57"/>
      <c r="BX28" s="57"/>
      <c r="BY28" s="57"/>
      <c r="BZ28" s="57"/>
      <c r="CA28" s="57"/>
      <c r="CB28" s="57"/>
      <c r="CC28" s="57"/>
      <c r="CD28" s="57"/>
      <c r="CE28" s="57"/>
      <c r="CF28" s="57"/>
      <c r="CG28" s="57"/>
      <c r="CH28" s="57"/>
      <c r="CI28" s="57"/>
      <c r="CJ28" s="57"/>
      <c r="CK28" s="57"/>
      <c r="CL28" s="57"/>
      <c r="CM28" s="57"/>
      <c r="CN28" s="57"/>
    </row>
    <row r="29" spans="1:92" s="36" customFormat="1" ht="12" customHeight="1" x14ac:dyDescent="0.2">
      <c r="A29" s="237">
        <v>1</v>
      </c>
      <c r="B29" s="57">
        <f>'BAR BB| Open rates'!B29*0.87*0.9</f>
        <v>41264.1</v>
      </c>
      <c r="C29" s="57">
        <f>'BAR BB| Open rates'!C29*0.87*0.9</f>
        <v>45962.1</v>
      </c>
      <c r="D29" s="57">
        <f>'BAR BB| Open rates'!D29*0.87*0.9</f>
        <v>42830.1</v>
      </c>
      <c r="E29" s="57">
        <f>'BAR BB| Open rates'!E29*0.87*0.9</f>
        <v>161141.4</v>
      </c>
      <c r="F29" s="57">
        <f>'BAR BB| Open rates'!F29*0.87*0.9</f>
        <v>190112.4</v>
      </c>
      <c r="G29" s="57">
        <f>'BAR BB| Open rates'!G29*0.87*0.9</f>
        <v>195593.4</v>
      </c>
      <c r="H29" s="57">
        <f>'BAR BB| Open rates'!H29*0.87*0.9</f>
        <v>203423.4</v>
      </c>
      <c r="I29" s="57">
        <f>'BAR BB| Open rates'!I29*0.87*0.9</f>
        <v>211331.7</v>
      </c>
      <c r="J29" s="57">
        <f>'BAR BB| Open rates'!J29*0.87*0.9</f>
        <v>211331.7</v>
      </c>
      <c r="K29" s="57">
        <f>'BAR BB| Open rates'!K29*0.87*0.9</f>
        <v>211331.7</v>
      </c>
      <c r="L29" s="57">
        <f>'BAR BB| Open rates'!L29*0.87*0.9</f>
        <v>205067.7</v>
      </c>
      <c r="M29" s="57">
        <f>'BAR BB| Open rates'!M29*0.87*0.9</f>
        <v>82763.100000000006</v>
      </c>
      <c r="N29" s="57">
        <f>'BAR BB| Open rates'!N29*0.87*0.9</f>
        <v>74933.100000000006</v>
      </c>
      <c r="O29" s="57">
        <f>'BAR BB| Open rates'!O29*0.87*0.9</f>
        <v>51443.1</v>
      </c>
      <c r="P29" s="57">
        <f>'BAR BB| Open rates'!P29*0.87*0.9</f>
        <v>44396.1</v>
      </c>
      <c r="Q29" s="57">
        <f>'BAR BB| Open rates'!Q29*0.87*0.9</f>
        <v>48311.1</v>
      </c>
      <c r="R29" s="57">
        <f>'BAR BB| Open rates'!R29*0.87*0.9</f>
        <v>45962.1</v>
      </c>
      <c r="S29" s="57">
        <f>'BAR BB| Open rates'!S29*0.87*0.9</f>
        <v>45962.1</v>
      </c>
      <c r="T29" s="57">
        <f>'BAR BB| Open rates'!T29*0.87*0.9</f>
        <v>48311.1</v>
      </c>
      <c r="U29" s="57">
        <f>'BAR BB| Open rates'!U29*0.87*0.9</f>
        <v>51443.1</v>
      </c>
      <c r="V29" s="57">
        <f>'BAR BB| Open rates'!V29*0.87*0.9</f>
        <v>51443.1</v>
      </c>
      <c r="W29" s="57">
        <f>'BAR BB| Open rates'!W29*0.87*0.9</f>
        <v>61465.5</v>
      </c>
      <c r="X29" s="57">
        <f>'BAR BB| Open rates'!X29*0.87*0.9</f>
        <v>61465.5</v>
      </c>
      <c r="Y29" s="57">
        <f>'BAR BB| Open rates'!Y29*0.87*0.9</f>
        <v>71644.5</v>
      </c>
      <c r="Z29" s="57">
        <f>'BAR BB| Open rates'!Z29*0.87*0.9</f>
        <v>71644.5</v>
      </c>
      <c r="AA29" s="57">
        <f>'BAR BB| Open rates'!AA29*0.87*0.9</f>
        <v>74228.400000000009</v>
      </c>
      <c r="AB29" s="57">
        <f>'BAR BB| Open rates'!AB29*0.87*0.9</f>
        <v>71644.5</v>
      </c>
      <c r="AC29" s="57">
        <f>'BAR BB| Open rates'!AC29*0.87*0.9</f>
        <v>74228.400000000009</v>
      </c>
      <c r="AD29" s="57">
        <f>'BAR BB| Open rates'!AD29*0.87*0.9</f>
        <v>69530.400000000009</v>
      </c>
      <c r="AE29" s="57">
        <f>'BAR BB| Open rates'!AE29*0.87*0.9</f>
        <v>90201.600000000006</v>
      </c>
      <c r="AF29" s="57">
        <f>'BAR BB| Open rates'!AF29*0.87*0.9</f>
        <v>90201.600000000006</v>
      </c>
      <c r="AG29" s="57">
        <f>'BAR BB| Open rates'!AG29*0.87*0.9</f>
        <v>90201.600000000006</v>
      </c>
      <c r="AH29" s="57">
        <f>'BAR BB| Open rates'!AH29*0.87*0.9</f>
        <v>67181.400000000009</v>
      </c>
      <c r="AI29" s="57">
        <f>'BAR BB| Open rates'!AI29*0.87*0.9</f>
        <v>45962.1</v>
      </c>
      <c r="AJ29" s="57">
        <f>'BAR BB| Open rates'!AJ29*0.87*0.9</f>
        <v>50973.3</v>
      </c>
      <c r="AK29" s="57">
        <f>'BAR BB| Open rates'!AK29*0.87*0.9</f>
        <v>43613.1</v>
      </c>
      <c r="AL29" s="57">
        <f>'BAR BB| Open rates'!AL29*0.87*0.9</f>
        <v>42047.1</v>
      </c>
      <c r="AM29" s="57">
        <f>'BAR BB| Open rates'!AM29*0.87*0.9</f>
        <v>40481.1</v>
      </c>
      <c r="AN29" s="57">
        <f>'BAR BB| Open rates'!AN29*0.87*0.9</f>
        <v>42047.1</v>
      </c>
      <c r="AO29" s="57">
        <f>'BAR BB| Open rates'!AO29*0.87*0.9</f>
        <v>40481.1</v>
      </c>
      <c r="AP29" s="57">
        <f>'BAR BB| Open rates'!AP29*0.87*0.9</f>
        <v>35626.5</v>
      </c>
      <c r="AQ29" s="57">
        <f>'BAR BB| Open rates'!AQ29*0.87*0.9</f>
        <v>34295.4</v>
      </c>
      <c r="AR29" s="57">
        <f>'BAR BB| Open rates'!AR29*0.87*0.9</f>
        <v>32729.4</v>
      </c>
      <c r="AS29" s="57">
        <f>'BAR BB| Open rates'!AS29*0.87*0.9</f>
        <v>32729.4</v>
      </c>
      <c r="AT29" s="57">
        <f>'BAR BB| Open rates'!AT29*0.87*0.9</f>
        <v>31946.400000000001</v>
      </c>
      <c r="AU29" s="57">
        <f>'BAR BB| Open rates'!AU29*0.87*0.9</f>
        <v>32729.4</v>
      </c>
      <c r="AV29" s="57">
        <f>'BAR BB| Open rates'!AV29*0.87*0.9</f>
        <v>31946.400000000001</v>
      </c>
      <c r="AW29" s="57">
        <f>'BAR BB| Open rates'!AW29*0.87*0.9</f>
        <v>32729.4</v>
      </c>
      <c r="AX29" s="57"/>
      <c r="AY29" s="57"/>
      <c r="AZ29" s="57"/>
      <c r="BA29" s="57"/>
      <c r="BB29" s="57"/>
      <c r="BC29" s="57"/>
      <c r="BD29" s="57"/>
      <c r="BE29" s="57"/>
      <c r="BF29" s="57"/>
      <c r="BG29" s="57"/>
      <c r="BH29" s="57"/>
      <c r="BI29" s="57"/>
      <c r="BJ29" s="57"/>
      <c r="BK29" s="57"/>
      <c r="BL29" s="57"/>
      <c r="BM29" s="57"/>
      <c r="BN29" s="57"/>
      <c r="BO29" s="57"/>
      <c r="BP29" s="57"/>
      <c r="BQ29" s="57"/>
      <c r="BR29" s="57"/>
      <c r="BS29" s="57"/>
      <c r="BT29" s="57"/>
      <c r="BU29" s="57"/>
      <c r="BV29" s="57"/>
      <c r="BW29" s="57"/>
      <c r="BX29" s="57"/>
      <c r="BY29" s="57"/>
      <c r="BZ29" s="57"/>
      <c r="CA29" s="57"/>
      <c r="CB29" s="57"/>
      <c r="CC29" s="57"/>
      <c r="CD29" s="57"/>
      <c r="CE29" s="57"/>
      <c r="CF29" s="57"/>
      <c r="CG29" s="57"/>
      <c r="CH29" s="57"/>
      <c r="CI29" s="57"/>
      <c r="CJ29" s="57"/>
      <c r="CK29" s="57"/>
      <c r="CL29" s="57"/>
      <c r="CM29" s="57"/>
      <c r="CN29" s="57"/>
    </row>
    <row r="30" spans="1:92" s="36" customFormat="1" ht="12" customHeight="1" x14ac:dyDescent="0.2">
      <c r="A30" s="237">
        <v>2</v>
      </c>
      <c r="B30" s="57">
        <f>'BAR BB| Open rates'!B30*0.87*0.9</f>
        <v>43221.599999999999</v>
      </c>
      <c r="C30" s="57">
        <f>'BAR BB| Open rates'!C30*0.87*0.9</f>
        <v>47919.6</v>
      </c>
      <c r="D30" s="57">
        <f>'BAR BB| Open rates'!D30*0.87*0.9</f>
        <v>44787.6</v>
      </c>
      <c r="E30" s="57">
        <f>'BAR BB| Open rates'!E30*0.87*0.9</f>
        <v>163490.4</v>
      </c>
      <c r="F30" s="57">
        <f>'BAR BB| Open rates'!F30*0.87*0.9</f>
        <v>192461.4</v>
      </c>
      <c r="G30" s="57">
        <f>'BAR BB| Open rates'!G30*0.87*0.9</f>
        <v>197942.39999999999</v>
      </c>
      <c r="H30" s="57">
        <f>'BAR BB| Open rates'!H30*0.87*0.9</f>
        <v>205772.4</v>
      </c>
      <c r="I30" s="57">
        <f>'BAR BB| Open rates'!I30*0.87*0.9</f>
        <v>213680.7</v>
      </c>
      <c r="J30" s="57">
        <f>'BAR BB| Open rates'!J30*0.87*0.9</f>
        <v>213680.7</v>
      </c>
      <c r="K30" s="57">
        <f>'BAR BB| Open rates'!K30*0.87*0.9</f>
        <v>213680.7</v>
      </c>
      <c r="L30" s="57">
        <f>'BAR BB| Open rates'!L30*0.87*0.9</f>
        <v>207416.7</v>
      </c>
      <c r="M30" s="57">
        <f>'BAR BB| Open rates'!M30*0.87*0.9</f>
        <v>85112.1</v>
      </c>
      <c r="N30" s="57">
        <f>'BAR BB| Open rates'!N30*0.87*0.9</f>
        <v>77282.100000000006</v>
      </c>
      <c r="O30" s="57">
        <f>'BAR BB| Open rates'!O30*0.87*0.9</f>
        <v>53792.1</v>
      </c>
      <c r="P30" s="57">
        <f>'BAR BB| Open rates'!P30*0.87*0.9</f>
        <v>46745.1</v>
      </c>
      <c r="Q30" s="57">
        <f>'BAR BB| Open rates'!Q30*0.87*0.9</f>
        <v>50660.1</v>
      </c>
      <c r="R30" s="57">
        <f>'BAR BB| Open rates'!R30*0.87*0.9</f>
        <v>48311.1</v>
      </c>
      <c r="S30" s="57">
        <f>'BAR BB| Open rates'!S30*0.87*0.9</f>
        <v>48311.1</v>
      </c>
      <c r="T30" s="57">
        <f>'BAR BB| Open rates'!T30*0.87*0.9</f>
        <v>50660.1</v>
      </c>
      <c r="U30" s="57">
        <f>'BAR BB| Open rates'!U30*0.87*0.9</f>
        <v>53792.1</v>
      </c>
      <c r="V30" s="57">
        <f>'BAR BB| Open rates'!V30*0.87*0.9</f>
        <v>53792.1</v>
      </c>
      <c r="W30" s="57">
        <f>'BAR BB| Open rates'!W30*0.87*0.9</f>
        <v>63814.5</v>
      </c>
      <c r="X30" s="57">
        <f>'BAR BB| Open rates'!X30*0.87*0.9</f>
        <v>63814.5</v>
      </c>
      <c r="Y30" s="57">
        <f>'BAR BB| Open rates'!Y30*0.87*0.9</f>
        <v>73993.5</v>
      </c>
      <c r="Z30" s="57">
        <f>'BAR BB| Open rates'!Z30*0.87*0.9</f>
        <v>73993.5</v>
      </c>
      <c r="AA30" s="57">
        <f>'BAR BB| Open rates'!AA30*0.87*0.9</f>
        <v>76577.400000000009</v>
      </c>
      <c r="AB30" s="57">
        <f>'BAR BB| Open rates'!AB30*0.87*0.9</f>
        <v>73993.5</v>
      </c>
      <c r="AC30" s="57">
        <f>'BAR BB| Open rates'!AC30*0.87*0.9</f>
        <v>76577.400000000009</v>
      </c>
      <c r="AD30" s="57">
        <f>'BAR BB| Open rates'!AD30*0.87*0.9</f>
        <v>71879.400000000009</v>
      </c>
      <c r="AE30" s="57">
        <f>'BAR BB| Open rates'!AE30*0.87*0.9</f>
        <v>92550.6</v>
      </c>
      <c r="AF30" s="57">
        <f>'BAR BB| Open rates'!AF30*0.87*0.9</f>
        <v>92550.6</v>
      </c>
      <c r="AG30" s="57">
        <f>'BAR BB| Open rates'!AG30*0.87*0.9</f>
        <v>92550.6</v>
      </c>
      <c r="AH30" s="57">
        <f>'BAR BB| Open rates'!AH30*0.87*0.9</f>
        <v>69530.400000000009</v>
      </c>
      <c r="AI30" s="57">
        <f>'BAR BB| Open rates'!AI30*0.87*0.9</f>
        <v>48311.1</v>
      </c>
      <c r="AJ30" s="57">
        <f>'BAR BB| Open rates'!AJ30*0.87*0.9</f>
        <v>53322.3</v>
      </c>
      <c r="AK30" s="57">
        <f>'BAR BB| Open rates'!AK30*0.87*0.9</f>
        <v>45962.1</v>
      </c>
      <c r="AL30" s="57">
        <f>'BAR BB| Open rates'!AL30*0.87*0.9</f>
        <v>44396.1</v>
      </c>
      <c r="AM30" s="57">
        <f>'BAR BB| Open rates'!AM30*0.87*0.9</f>
        <v>42830.1</v>
      </c>
      <c r="AN30" s="57">
        <f>'BAR BB| Open rates'!AN30*0.87*0.9</f>
        <v>44396.1</v>
      </c>
      <c r="AO30" s="57">
        <f>'BAR BB| Open rates'!AO30*0.87*0.9</f>
        <v>42830.1</v>
      </c>
      <c r="AP30" s="57">
        <f>'BAR BB| Open rates'!AP30*0.87*0.9</f>
        <v>37975.5</v>
      </c>
      <c r="AQ30" s="57">
        <f>'BAR BB| Open rates'!AQ30*0.87*0.9</f>
        <v>36644.400000000001</v>
      </c>
      <c r="AR30" s="57">
        <f>'BAR BB| Open rates'!AR30*0.87*0.9</f>
        <v>35078.400000000001</v>
      </c>
      <c r="AS30" s="57">
        <f>'BAR BB| Open rates'!AS30*0.87*0.9</f>
        <v>35078.400000000001</v>
      </c>
      <c r="AT30" s="57">
        <f>'BAR BB| Open rates'!AT30*0.87*0.9</f>
        <v>34295.4</v>
      </c>
      <c r="AU30" s="57">
        <f>'BAR BB| Open rates'!AU30*0.87*0.9</f>
        <v>35078.400000000001</v>
      </c>
      <c r="AV30" s="57">
        <f>'BAR BB| Open rates'!AV30*0.87*0.9</f>
        <v>34295.4</v>
      </c>
      <c r="AW30" s="57">
        <f>'BAR BB| Open rates'!AW30*0.87*0.9</f>
        <v>35078.400000000001</v>
      </c>
      <c r="AX30" s="57"/>
      <c r="AY30" s="57"/>
      <c r="AZ30" s="57"/>
      <c r="BA30" s="57"/>
      <c r="BB30" s="57"/>
      <c r="BC30" s="57"/>
      <c r="BD30" s="57"/>
      <c r="BE30" s="57"/>
      <c r="BF30" s="57"/>
      <c r="BG30" s="57"/>
      <c r="BH30" s="57"/>
      <c r="BI30" s="57"/>
      <c r="BJ30" s="57"/>
      <c r="BK30" s="57"/>
      <c r="BL30" s="57"/>
      <c r="BM30" s="57"/>
      <c r="BN30" s="57"/>
      <c r="BO30" s="57"/>
      <c r="BP30" s="57"/>
      <c r="BQ30" s="57"/>
      <c r="BR30" s="57"/>
      <c r="BS30" s="57"/>
      <c r="BT30" s="57"/>
      <c r="BU30" s="57"/>
      <c r="BV30" s="57"/>
      <c r="BW30" s="57"/>
      <c r="BX30" s="57"/>
      <c r="BY30" s="57"/>
      <c r="BZ30" s="57"/>
      <c r="CA30" s="57"/>
      <c r="CB30" s="57"/>
      <c r="CC30" s="57"/>
      <c r="CD30" s="57"/>
      <c r="CE30" s="57"/>
      <c r="CF30" s="57"/>
      <c r="CG30" s="57"/>
      <c r="CH30" s="57"/>
      <c r="CI30" s="57"/>
      <c r="CJ30" s="57"/>
      <c r="CK30" s="57"/>
      <c r="CL30" s="57"/>
      <c r="CM30" s="57"/>
      <c r="CN30" s="57"/>
    </row>
    <row r="31" spans="1:92" s="36" customFormat="1" ht="12" customHeight="1" x14ac:dyDescent="0.2">
      <c r="A31" s="237">
        <v>3</v>
      </c>
      <c r="B31" s="57">
        <f>'BAR BB| Open rates'!B31*0.87*0.9</f>
        <v>45179.1</v>
      </c>
      <c r="C31" s="57">
        <f>'BAR BB| Open rates'!C31*0.87*0.9</f>
        <v>49877.1</v>
      </c>
      <c r="D31" s="57">
        <f>'BAR BB| Open rates'!D31*0.87*0.9</f>
        <v>46745.1</v>
      </c>
      <c r="E31" s="57">
        <f>'BAR BB| Open rates'!E31*0.87*0.9</f>
        <v>165839.4</v>
      </c>
      <c r="F31" s="57">
        <f>'BAR BB| Open rates'!F31*0.87*0.9</f>
        <v>194810.4</v>
      </c>
      <c r="G31" s="57">
        <f>'BAR BB| Open rates'!G31*0.87*0.9</f>
        <v>200291.4</v>
      </c>
      <c r="H31" s="57">
        <f>'BAR BB| Open rates'!H31*0.87*0.9</f>
        <v>208121.4</v>
      </c>
      <c r="I31" s="57">
        <f>'BAR BB| Open rates'!I31*0.87*0.9</f>
        <v>216029.7</v>
      </c>
      <c r="J31" s="57">
        <f>'BAR BB| Open rates'!J31*0.87*0.9</f>
        <v>216029.7</v>
      </c>
      <c r="K31" s="57">
        <f>'BAR BB| Open rates'!K31*0.87*0.9</f>
        <v>216029.7</v>
      </c>
      <c r="L31" s="57">
        <f>'BAR BB| Open rates'!L31*0.87*0.9</f>
        <v>209765.7</v>
      </c>
      <c r="M31" s="57">
        <f>'BAR BB| Open rates'!M31*0.87*0.9</f>
        <v>87461.1</v>
      </c>
      <c r="N31" s="57">
        <f>'BAR BB| Open rates'!N31*0.87*0.9</f>
        <v>79631.100000000006</v>
      </c>
      <c r="O31" s="57">
        <f>'BAR BB| Open rates'!O31*0.87*0.9</f>
        <v>56141.1</v>
      </c>
      <c r="P31" s="57">
        <f>'BAR BB| Open rates'!P31*0.87*0.9</f>
        <v>49094.1</v>
      </c>
      <c r="Q31" s="57">
        <f>'BAR BB| Open rates'!Q31*0.87*0.9</f>
        <v>53009.1</v>
      </c>
      <c r="R31" s="57">
        <f>'BAR BB| Open rates'!R31*0.87*0.9</f>
        <v>50660.1</v>
      </c>
      <c r="S31" s="57">
        <f>'BAR BB| Open rates'!S31*0.87*0.9</f>
        <v>50660.1</v>
      </c>
      <c r="T31" s="57">
        <f>'BAR BB| Open rates'!T31*0.87*0.9</f>
        <v>53009.1</v>
      </c>
      <c r="U31" s="57">
        <f>'BAR BB| Open rates'!U31*0.87*0.9</f>
        <v>56141.1</v>
      </c>
      <c r="V31" s="57">
        <f>'BAR BB| Open rates'!V31*0.87*0.9</f>
        <v>56141.1</v>
      </c>
      <c r="W31" s="57">
        <f>'BAR BB| Open rates'!W31*0.87*0.9</f>
        <v>66163.5</v>
      </c>
      <c r="X31" s="57">
        <f>'BAR BB| Open rates'!X31*0.87*0.9</f>
        <v>66163.5</v>
      </c>
      <c r="Y31" s="57">
        <f>'BAR BB| Open rates'!Y31*0.87*0.9</f>
        <v>76342.5</v>
      </c>
      <c r="Z31" s="57">
        <f>'BAR BB| Open rates'!Z31*0.87*0.9</f>
        <v>76342.5</v>
      </c>
      <c r="AA31" s="57">
        <f>'BAR BB| Open rates'!AA31*0.87*0.9</f>
        <v>78926.400000000009</v>
      </c>
      <c r="AB31" s="57">
        <f>'BAR BB| Open rates'!AB31*0.87*0.9</f>
        <v>76342.5</v>
      </c>
      <c r="AC31" s="57">
        <f>'BAR BB| Open rates'!AC31*0.87*0.9</f>
        <v>78926.400000000009</v>
      </c>
      <c r="AD31" s="57">
        <f>'BAR BB| Open rates'!AD31*0.87*0.9</f>
        <v>74228.400000000009</v>
      </c>
      <c r="AE31" s="57">
        <f>'BAR BB| Open rates'!AE31*0.87*0.9</f>
        <v>94899.6</v>
      </c>
      <c r="AF31" s="57">
        <f>'BAR BB| Open rates'!AF31*0.87*0.9</f>
        <v>94899.6</v>
      </c>
      <c r="AG31" s="57">
        <f>'BAR BB| Open rates'!AG31*0.87*0.9</f>
        <v>94899.6</v>
      </c>
      <c r="AH31" s="57">
        <f>'BAR BB| Open rates'!AH31*0.87*0.9</f>
        <v>71879.400000000009</v>
      </c>
      <c r="AI31" s="57">
        <f>'BAR BB| Open rates'!AI31*0.87*0.9</f>
        <v>50660.1</v>
      </c>
      <c r="AJ31" s="57">
        <f>'BAR BB| Open rates'!AJ31*0.87*0.9</f>
        <v>55671.3</v>
      </c>
      <c r="AK31" s="57">
        <f>'BAR BB| Open rates'!AK31*0.87*0.9</f>
        <v>48311.1</v>
      </c>
      <c r="AL31" s="57">
        <f>'BAR BB| Open rates'!AL31*0.87*0.9</f>
        <v>46745.1</v>
      </c>
      <c r="AM31" s="57">
        <f>'BAR BB| Open rates'!AM31*0.87*0.9</f>
        <v>45179.1</v>
      </c>
      <c r="AN31" s="57">
        <f>'BAR BB| Open rates'!AN31*0.87*0.9</f>
        <v>46745.1</v>
      </c>
      <c r="AO31" s="57">
        <f>'BAR BB| Open rates'!AO31*0.87*0.9</f>
        <v>45179.1</v>
      </c>
      <c r="AP31" s="57">
        <f>'BAR BB| Open rates'!AP31*0.87*0.9</f>
        <v>40324.5</v>
      </c>
      <c r="AQ31" s="57">
        <f>'BAR BB| Open rates'!AQ31*0.87*0.9</f>
        <v>38993.4</v>
      </c>
      <c r="AR31" s="57">
        <f>'BAR BB| Open rates'!AR31*0.87*0.9</f>
        <v>37427.4</v>
      </c>
      <c r="AS31" s="57">
        <f>'BAR BB| Open rates'!AS31*0.87*0.9</f>
        <v>37427.4</v>
      </c>
      <c r="AT31" s="57">
        <f>'BAR BB| Open rates'!AT31*0.87*0.9</f>
        <v>36644.400000000001</v>
      </c>
      <c r="AU31" s="57">
        <f>'BAR BB| Open rates'!AU31*0.87*0.9</f>
        <v>37427.4</v>
      </c>
      <c r="AV31" s="57">
        <f>'BAR BB| Open rates'!AV31*0.87*0.9</f>
        <v>36644.400000000001</v>
      </c>
      <c r="AW31" s="57">
        <f>'BAR BB| Open rates'!AW31*0.87*0.9</f>
        <v>37427.4</v>
      </c>
      <c r="AX31" s="57"/>
      <c r="AY31" s="57"/>
      <c r="AZ31" s="57"/>
      <c r="BA31" s="57"/>
      <c r="BB31" s="57"/>
      <c r="BC31" s="57"/>
      <c r="BD31" s="57"/>
      <c r="BE31" s="57"/>
      <c r="BF31" s="57"/>
      <c r="BG31" s="57"/>
      <c r="BH31" s="57"/>
      <c r="BI31" s="57"/>
      <c r="BJ31" s="57"/>
      <c r="BK31" s="57"/>
      <c r="BL31" s="57"/>
      <c r="BM31" s="57"/>
      <c r="BN31" s="57"/>
      <c r="BO31" s="57"/>
      <c r="BP31" s="57"/>
      <c r="BQ31" s="57"/>
      <c r="BR31" s="57"/>
      <c r="BS31" s="57"/>
      <c r="BT31" s="57"/>
      <c r="BU31" s="57"/>
      <c r="BV31" s="57"/>
      <c r="BW31" s="57"/>
      <c r="BX31" s="57"/>
      <c r="BY31" s="57"/>
      <c r="BZ31" s="57"/>
      <c r="CA31" s="57"/>
      <c r="CB31" s="57"/>
      <c r="CC31" s="57"/>
      <c r="CD31" s="57"/>
      <c r="CE31" s="57"/>
      <c r="CF31" s="57"/>
      <c r="CG31" s="57"/>
      <c r="CH31" s="57"/>
      <c r="CI31" s="57"/>
      <c r="CJ31" s="57"/>
      <c r="CK31" s="57"/>
      <c r="CL31" s="57"/>
      <c r="CM31" s="57"/>
      <c r="CN31" s="57"/>
    </row>
    <row r="32" spans="1:92" s="36" customFormat="1" ht="12" customHeight="1" x14ac:dyDescent="0.2">
      <c r="A32" s="237">
        <v>4</v>
      </c>
      <c r="B32" s="57">
        <f>'BAR BB| Open rates'!B32*0.87*0.9</f>
        <v>47136.6</v>
      </c>
      <c r="C32" s="57">
        <f>'BAR BB| Open rates'!C32*0.87*0.9</f>
        <v>51834.6</v>
      </c>
      <c r="D32" s="57">
        <f>'BAR BB| Open rates'!D32*0.87*0.9</f>
        <v>48702.6</v>
      </c>
      <c r="E32" s="57">
        <f>'BAR BB| Open rates'!E32*0.87*0.9</f>
        <v>168188.4</v>
      </c>
      <c r="F32" s="57">
        <f>'BAR BB| Open rates'!F32*0.87*0.9</f>
        <v>197159.4</v>
      </c>
      <c r="G32" s="57">
        <f>'BAR BB| Open rates'!G32*0.87*0.9</f>
        <v>202640.4</v>
      </c>
      <c r="H32" s="57">
        <f>'BAR BB| Open rates'!H32*0.87*0.9</f>
        <v>210470.39999999999</v>
      </c>
      <c r="I32" s="57">
        <f>'BAR BB| Open rates'!I32*0.87*0.9</f>
        <v>218378.7</v>
      </c>
      <c r="J32" s="57">
        <f>'BAR BB| Open rates'!J32*0.87*0.9</f>
        <v>218378.7</v>
      </c>
      <c r="K32" s="57">
        <f>'BAR BB| Open rates'!K32*0.87*0.9</f>
        <v>218378.7</v>
      </c>
      <c r="L32" s="57">
        <f>'BAR BB| Open rates'!L32*0.87*0.9</f>
        <v>212114.7</v>
      </c>
      <c r="M32" s="57">
        <f>'BAR BB| Open rates'!M32*0.87*0.9</f>
        <v>89810.1</v>
      </c>
      <c r="N32" s="57">
        <f>'BAR BB| Open rates'!N32*0.87*0.9</f>
        <v>81980.100000000006</v>
      </c>
      <c r="O32" s="57">
        <f>'BAR BB| Open rates'!O32*0.87*0.9</f>
        <v>58490.1</v>
      </c>
      <c r="P32" s="57">
        <f>'BAR BB| Open rates'!P32*0.87*0.9</f>
        <v>51443.1</v>
      </c>
      <c r="Q32" s="57">
        <f>'BAR BB| Open rates'!Q32*0.87*0.9</f>
        <v>55358.1</v>
      </c>
      <c r="R32" s="57">
        <f>'BAR BB| Open rates'!R32*0.87*0.9</f>
        <v>53009.1</v>
      </c>
      <c r="S32" s="57">
        <f>'BAR BB| Open rates'!S32*0.87*0.9</f>
        <v>53009.1</v>
      </c>
      <c r="T32" s="57">
        <f>'BAR BB| Open rates'!T32*0.87*0.9</f>
        <v>55358.1</v>
      </c>
      <c r="U32" s="57">
        <f>'BAR BB| Open rates'!U32*0.87*0.9</f>
        <v>58490.1</v>
      </c>
      <c r="V32" s="57">
        <f>'BAR BB| Open rates'!V32*0.87*0.9</f>
        <v>58490.1</v>
      </c>
      <c r="W32" s="57">
        <f>'BAR BB| Open rates'!W32*0.87*0.9</f>
        <v>68512.5</v>
      </c>
      <c r="X32" s="57">
        <f>'BAR BB| Open rates'!X32*0.87*0.9</f>
        <v>68512.5</v>
      </c>
      <c r="Y32" s="57">
        <f>'BAR BB| Open rates'!Y32*0.87*0.9</f>
        <v>78691.5</v>
      </c>
      <c r="Z32" s="57">
        <f>'BAR BB| Open rates'!Z32*0.87*0.9</f>
        <v>78691.5</v>
      </c>
      <c r="AA32" s="57">
        <f>'BAR BB| Open rates'!AA32*0.87*0.9</f>
        <v>81275.400000000009</v>
      </c>
      <c r="AB32" s="57">
        <f>'BAR BB| Open rates'!AB32*0.87*0.9</f>
        <v>78691.5</v>
      </c>
      <c r="AC32" s="57">
        <f>'BAR BB| Open rates'!AC32*0.87*0.9</f>
        <v>81275.400000000009</v>
      </c>
      <c r="AD32" s="57">
        <f>'BAR BB| Open rates'!AD32*0.87*0.9</f>
        <v>76577.400000000009</v>
      </c>
      <c r="AE32" s="57">
        <f>'BAR BB| Open rates'!AE32*0.87*0.9</f>
        <v>97248.6</v>
      </c>
      <c r="AF32" s="57">
        <f>'BAR BB| Open rates'!AF32*0.87*0.9</f>
        <v>97248.6</v>
      </c>
      <c r="AG32" s="57">
        <f>'BAR BB| Open rates'!AG32*0.87*0.9</f>
        <v>97248.6</v>
      </c>
      <c r="AH32" s="57">
        <f>'BAR BB| Open rates'!AH32*0.87*0.9</f>
        <v>74228.400000000009</v>
      </c>
      <c r="AI32" s="57">
        <f>'BAR BB| Open rates'!AI32*0.87*0.9</f>
        <v>53009.1</v>
      </c>
      <c r="AJ32" s="57">
        <f>'BAR BB| Open rates'!AJ32*0.87*0.9</f>
        <v>58020.3</v>
      </c>
      <c r="AK32" s="57">
        <f>'BAR BB| Open rates'!AK32*0.87*0.9</f>
        <v>50660.1</v>
      </c>
      <c r="AL32" s="57">
        <f>'BAR BB| Open rates'!AL32*0.87*0.9</f>
        <v>49094.1</v>
      </c>
      <c r="AM32" s="57">
        <f>'BAR BB| Open rates'!AM32*0.87*0.9</f>
        <v>47528.1</v>
      </c>
      <c r="AN32" s="57">
        <f>'BAR BB| Open rates'!AN32*0.87*0.9</f>
        <v>49094.1</v>
      </c>
      <c r="AO32" s="57">
        <f>'BAR BB| Open rates'!AO32*0.87*0.9</f>
        <v>47528.1</v>
      </c>
      <c r="AP32" s="57">
        <f>'BAR BB| Open rates'!AP32*0.87*0.9</f>
        <v>42673.5</v>
      </c>
      <c r="AQ32" s="57">
        <f>'BAR BB| Open rates'!AQ32*0.87*0.9</f>
        <v>41342.400000000001</v>
      </c>
      <c r="AR32" s="57">
        <f>'BAR BB| Open rates'!AR32*0.87*0.9</f>
        <v>39776.400000000001</v>
      </c>
      <c r="AS32" s="57">
        <f>'BAR BB| Open rates'!AS32*0.87*0.9</f>
        <v>39776.400000000001</v>
      </c>
      <c r="AT32" s="57">
        <f>'BAR BB| Open rates'!AT32*0.87*0.9</f>
        <v>38993.4</v>
      </c>
      <c r="AU32" s="57">
        <f>'BAR BB| Open rates'!AU32*0.87*0.9</f>
        <v>39776.400000000001</v>
      </c>
      <c r="AV32" s="57">
        <f>'BAR BB| Open rates'!AV32*0.87*0.9</f>
        <v>38993.4</v>
      </c>
      <c r="AW32" s="57">
        <f>'BAR BB| Open rates'!AW32*0.87*0.9</f>
        <v>39776.400000000001</v>
      </c>
      <c r="AX32" s="57"/>
      <c r="AY32" s="57"/>
      <c r="AZ32" s="57"/>
      <c r="BA32" s="57"/>
      <c r="BB32" s="57"/>
      <c r="BC32" s="57"/>
      <c r="BD32" s="57"/>
      <c r="BE32" s="57"/>
      <c r="BF32" s="57"/>
      <c r="BG32" s="57"/>
      <c r="BH32" s="57"/>
      <c r="BI32" s="57"/>
      <c r="BJ32" s="57"/>
      <c r="BK32" s="57"/>
      <c r="BL32" s="57"/>
      <c r="BM32" s="57"/>
      <c r="BN32" s="57"/>
      <c r="BO32" s="57"/>
      <c r="BP32" s="57"/>
      <c r="BQ32" s="57"/>
      <c r="BR32" s="57"/>
      <c r="BS32" s="57"/>
      <c r="BT32" s="57"/>
      <c r="BU32" s="57"/>
      <c r="BV32" s="57"/>
      <c r="BW32" s="57"/>
      <c r="BX32" s="57"/>
      <c r="BY32" s="57"/>
      <c r="BZ32" s="57"/>
      <c r="CA32" s="57"/>
      <c r="CB32" s="57"/>
      <c r="CC32" s="57"/>
      <c r="CD32" s="57"/>
      <c r="CE32" s="57"/>
      <c r="CF32" s="57"/>
      <c r="CG32" s="57"/>
      <c r="CH32" s="57"/>
      <c r="CI32" s="57"/>
      <c r="CJ32" s="57"/>
      <c r="CK32" s="57"/>
      <c r="CL32" s="57"/>
      <c r="CM32" s="57"/>
      <c r="CN32" s="57"/>
    </row>
    <row r="33" spans="1:92" s="36" customFormat="1" ht="12" customHeight="1" x14ac:dyDescent="0.2">
      <c r="A33" s="236" t="s">
        <v>182</v>
      </c>
      <c r="B33" s="57"/>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c r="BC33" s="57"/>
      <c r="BD33" s="57"/>
      <c r="BE33" s="57"/>
      <c r="BF33" s="57"/>
      <c r="BG33" s="57"/>
      <c r="BH33" s="57"/>
      <c r="BI33" s="57"/>
      <c r="BJ33" s="57"/>
      <c r="BK33" s="57"/>
      <c r="BL33" s="57"/>
      <c r="BM33" s="57"/>
      <c r="BN33" s="57"/>
      <c r="BO33" s="57"/>
      <c r="BP33" s="57"/>
      <c r="BQ33" s="57"/>
      <c r="BR33" s="57"/>
      <c r="BS33" s="57"/>
      <c r="BT33" s="57"/>
      <c r="BU33" s="57"/>
      <c r="BV33" s="57"/>
      <c r="BW33" s="57"/>
      <c r="BX33" s="57"/>
      <c r="BY33" s="57"/>
      <c r="BZ33" s="57"/>
      <c r="CA33" s="57"/>
      <c r="CB33" s="57"/>
      <c r="CC33" s="57"/>
      <c r="CD33" s="57"/>
      <c r="CE33" s="57"/>
      <c r="CF33" s="57"/>
      <c r="CG33" s="57"/>
      <c r="CH33" s="57"/>
      <c r="CI33" s="57"/>
      <c r="CJ33" s="57"/>
      <c r="CK33" s="57"/>
      <c r="CL33" s="57"/>
      <c r="CM33" s="57"/>
      <c r="CN33" s="57"/>
    </row>
    <row r="34" spans="1:92" s="36" customFormat="1" ht="12" customHeight="1" x14ac:dyDescent="0.2">
      <c r="A34" s="237">
        <v>1</v>
      </c>
      <c r="B34" s="57">
        <f>'BAR BB| Open rates'!B34*0.87*0.9</f>
        <v>46745.1</v>
      </c>
      <c r="C34" s="57">
        <f>'BAR BB| Open rates'!C34*0.87*0.9</f>
        <v>51443.1</v>
      </c>
      <c r="D34" s="57">
        <f>'BAR BB| Open rates'!D34*0.87*0.9</f>
        <v>48311.1</v>
      </c>
      <c r="E34" s="57">
        <f>'BAR BB| Open rates'!E34*0.87*0.9</f>
        <v>176801.4</v>
      </c>
      <c r="F34" s="57">
        <f>'BAR BB| Open rates'!F34*0.87*0.9</f>
        <v>205772.4</v>
      </c>
      <c r="G34" s="57">
        <f>'BAR BB| Open rates'!G34*0.87*0.9</f>
        <v>211253.4</v>
      </c>
      <c r="H34" s="57">
        <f>'BAR BB| Open rates'!H34*0.87*0.9</f>
        <v>219083.4</v>
      </c>
      <c r="I34" s="57">
        <f>'BAR BB| Open rates'!I34*0.87*0.9</f>
        <v>226991.7</v>
      </c>
      <c r="J34" s="57">
        <f>'BAR BB| Open rates'!J34*0.87*0.9</f>
        <v>226991.7</v>
      </c>
      <c r="K34" s="57">
        <f>'BAR BB| Open rates'!K34*0.87*0.9</f>
        <v>226991.7</v>
      </c>
      <c r="L34" s="57">
        <f>'BAR BB| Open rates'!L34*0.87*0.9</f>
        <v>220727.7</v>
      </c>
      <c r="M34" s="57">
        <f>'BAR BB| Open rates'!M34*0.87*0.9</f>
        <v>86678.1</v>
      </c>
      <c r="N34" s="57">
        <f>'BAR BB| Open rates'!N34*0.87*0.9</f>
        <v>78848.100000000006</v>
      </c>
      <c r="O34" s="57">
        <f>'BAR BB| Open rates'!O34*0.87*0.9</f>
        <v>55358.1</v>
      </c>
      <c r="P34" s="57">
        <f>'BAR BB| Open rates'!P34*0.87*0.9</f>
        <v>48311.1</v>
      </c>
      <c r="Q34" s="57">
        <f>'BAR BB| Open rates'!Q34*0.87*0.9</f>
        <v>52226.1</v>
      </c>
      <c r="R34" s="57">
        <f>'BAR BB| Open rates'!R34*0.87*0.9</f>
        <v>49877.1</v>
      </c>
      <c r="S34" s="57">
        <f>'BAR BB| Open rates'!S34*0.87*0.9</f>
        <v>49877.1</v>
      </c>
      <c r="T34" s="57">
        <f>'BAR BB| Open rates'!T34*0.87*0.9</f>
        <v>52226.1</v>
      </c>
      <c r="U34" s="57">
        <f>'BAR BB| Open rates'!U34*0.87*0.9</f>
        <v>55358.1</v>
      </c>
      <c r="V34" s="57">
        <f>'BAR BB| Open rates'!V34*0.87*0.9</f>
        <v>55358.1</v>
      </c>
      <c r="W34" s="57">
        <f>'BAR BB| Open rates'!W34*0.87*0.9</f>
        <v>65380.5</v>
      </c>
      <c r="X34" s="57">
        <f>'BAR BB| Open rates'!X34*0.87*0.9</f>
        <v>65380.5</v>
      </c>
      <c r="Y34" s="57">
        <f>'BAR BB| Open rates'!Y34*0.87*0.9</f>
        <v>84250.8</v>
      </c>
      <c r="Z34" s="57">
        <f>'BAR BB| Open rates'!Z34*0.87*0.9</f>
        <v>84250.8</v>
      </c>
      <c r="AA34" s="57">
        <f>'BAR BB| Open rates'!AA34*0.87*0.9</f>
        <v>86834.7</v>
      </c>
      <c r="AB34" s="57">
        <f>'BAR BB| Open rates'!AB34*0.87*0.9</f>
        <v>84250.8</v>
      </c>
      <c r="AC34" s="57">
        <f>'BAR BB| Open rates'!AC34*0.87*0.9</f>
        <v>86834.7</v>
      </c>
      <c r="AD34" s="57">
        <f>'BAR BB| Open rates'!AD34*0.87*0.9</f>
        <v>82136.7</v>
      </c>
      <c r="AE34" s="57">
        <f>'BAR BB| Open rates'!AE34*0.87*0.9</f>
        <v>101946.6</v>
      </c>
      <c r="AF34" s="57">
        <f>'BAR BB| Open rates'!AF34*0.87*0.9</f>
        <v>101946.6</v>
      </c>
      <c r="AG34" s="57">
        <f>'BAR BB| Open rates'!AG34*0.87*0.9</f>
        <v>101946.6</v>
      </c>
      <c r="AH34" s="57">
        <f>'BAR BB| Open rates'!AH34*0.87*0.9</f>
        <v>78926.400000000009</v>
      </c>
      <c r="AI34" s="57">
        <f>'BAR BB| Open rates'!AI34*0.87*0.9</f>
        <v>63266.400000000001</v>
      </c>
      <c r="AJ34" s="57">
        <f>'BAR BB| Open rates'!AJ34*0.87*0.9</f>
        <v>68277.600000000006</v>
      </c>
      <c r="AK34" s="57">
        <f>'BAR BB| Open rates'!AK34*0.87*0.9</f>
        <v>60917.4</v>
      </c>
      <c r="AL34" s="57">
        <f>'BAR BB| Open rates'!AL34*0.87*0.9</f>
        <v>59351.4</v>
      </c>
      <c r="AM34" s="57">
        <f>'BAR BB| Open rates'!AM34*0.87*0.9</f>
        <v>57785.4</v>
      </c>
      <c r="AN34" s="57">
        <f>'BAR BB| Open rates'!AN34*0.87*0.9</f>
        <v>59351.4</v>
      </c>
      <c r="AO34" s="57">
        <f>'BAR BB| Open rates'!AO34*0.87*0.9</f>
        <v>57785.4</v>
      </c>
      <c r="AP34" s="57">
        <f>'BAR BB| Open rates'!AP34*0.87*0.9</f>
        <v>41107.5</v>
      </c>
      <c r="AQ34" s="57">
        <f>'BAR BB| Open rates'!AQ34*0.87*0.9</f>
        <v>39776.400000000001</v>
      </c>
      <c r="AR34" s="57">
        <f>'BAR BB| Open rates'!AR34*0.87*0.9</f>
        <v>38210.400000000001</v>
      </c>
      <c r="AS34" s="57">
        <f>'BAR BB| Open rates'!AS34*0.87*0.9</f>
        <v>38210.400000000001</v>
      </c>
      <c r="AT34" s="57">
        <f>'BAR BB| Open rates'!AT34*0.87*0.9</f>
        <v>37427.4</v>
      </c>
      <c r="AU34" s="57">
        <f>'BAR BB| Open rates'!AU34*0.87*0.9</f>
        <v>38210.400000000001</v>
      </c>
      <c r="AV34" s="57">
        <f>'BAR BB| Open rates'!AV34*0.87*0.9</f>
        <v>37427.4</v>
      </c>
      <c r="AW34" s="57">
        <f>'BAR BB| Open rates'!AW34*0.87*0.9</f>
        <v>38210.400000000001</v>
      </c>
      <c r="AX34" s="57"/>
      <c r="AY34" s="57"/>
      <c r="AZ34" s="57"/>
      <c r="BA34" s="57"/>
      <c r="BB34" s="57"/>
      <c r="BC34" s="57"/>
      <c r="BD34" s="57"/>
      <c r="BE34" s="57"/>
      <c r="BF34" s="57"/>
      <c r="BG34" s="57"/>
      <c r="BH34" s="57"/>
      <c r="BI34" s="57"/>
      <c r="BJ34" s="57"/>
      <c r="BK34" s="57"/>
      <c r="BL34" s="57"/>
      <c r="BM34" s="57"/>
      <c r="BN34" s="57"/>
      <c r="BO34" s="57"/>
      <c r="BP34" s="57"/>
      <c r="BQ34" s="57"/>
      <c r="BR34" s="57"/>
      <c r="BS34" s="57"/>
      <c r="BT34" s="57"/>
      <c r="BU34" s="57"/>
      <c r="BV34" s="57"/>
      <c r="BW34" s="57"/>
      <c r="BX34" s="57"/>
      <c r="BY34" s="57"/>
      <c r="BZ34" s="57"/>
      <c r="CA34" s="57"/>
      <c r="CB34" s="57"/>
      <c r="CC34" s="57"/>
      <c r="CD34" s="57"/>
      <c r="CE34" s="57"/>
      <c r="CF34" s="57"/>
      <c r="CG34" s="57"/>
      <c r="CH34" s="57"/>
      <c r="CI34" s="57"/>
      <c r="CJ34" s="57"/>
      <c r="CK34" s="57"/>
      <c r="CL34" s="57"/>
      <c r="CM34" s="57"/>
      <c r="CN34" s="57"/>
    </row>
    <row r="35" spans="1:92" s="36" customFormat="1" ht="12" customHeight="1" x14ac:dyDescent="0.2">
      <c r="A35" s="237">
        <v>2</v>
      </c>
      <c r="B35" s="57">
        <f>'BAR BB| Open rates'!B35*0.87*0.9</f>
        <v>48702.6</v>
      </c>
      <c r="C35" s="57">
        <f>'BAR BB| Open rates'!C35*0.87*0.9</f>
        <v>53400.6</v>
      </c>
      <c r="D35" s="57">
        <f>'BAR BB| Open rates'!D35*0.87*0.9</f>
        <v>50268.6</v>
      </c>
      <c r="E35" s="57">
        <f>'BAR BB| Open rates'!E35*0.87*0.9</f>
        <v>179150.4</v>
      </c>
      <c r="F35" s="57">
        <f>'BAR BB| Open rates'!F35*0.87*0.9</f>
        <v>208121.4</v>
      </c>
      <c r="G35" s="57">
        <f>'BAR BB| Open rates'!G35*0.87*0.9</f>
        <v>213602.4</v>
      </c>
      <c r="H35" s="57">
        <f>'BAR BB| Open rates'!H35*0.87*0.9</f>
        <v>221432.4</v>
      </c>
      <c r="I35" s="57">
        <f>'BAR BB| Open rates'!I35*0.87*0.9</f>
        <v>229340.7</v>
      </c>
      <c r="J35" s="57">
        <f>'BAR BB| Open rates'!J35*0.87*0.9</f>
        <v>229340.7</v>
      </c>
      <c r="K35" s="57">
        <f>'BAR BB| Open rates'!K35*0.87*0.9</f>
        <v>229340.7</v>
      </c>
      <c r="L35" s="57">
        <f>'BAR BB| Open rates'!L35*0.87*0.9</f>
        <v>223076.7</v>
      </c>
      <c r="M35" s="57">
        <f>'BAR BB| Open rates'!M35*0.87*0.9</f>
        <v>89027.1</v>
      </c>
      <c r="N35" s="57">
        <f>'BAR BB| Open rates'!N35*0.87*0.9</f>
        <v>81197.100000000006</v>
      </c>
      <c r="O35" s="57">
        <f>'BAR BB| Open rates'!O35*0.87*0.9</f>
        <v>57707.1</v>
      </c>
      <c r="P35" s="57">
        <f>'BAR BB| Open rates'!P35*0.87*0.9</f>
        <v>50660.1</v>
      </c>
      <c r="Q35" s="57">
        <f>'BAR BB| Open rates'!Q35*0.87*0.9</f>
        <v>54575.1</v>
      </c>
      <c r="R35" s="57">
        <f>'BAR BB| Open rates'!R35*0.87*0.9</f>
        <v>52226.1</v>
      </c>
      <c r="S35" s="57">
        <f>'BAR BB| Open rates'!S35*0.87*0.9</f>
        <v>52226.1</v>
      </c>
      <c r="T35" s="57">
        <f>'BAR BB| Open rates'!T35*0.87*0.9</f>
        <v>54575.1</v>
      </c>
      <c r="U35" s="57">
        <f>'BAR BB| Open rates'!U35*0.87*0.9</f>
        <v>57707.1</v>
      </c>
      <c r="V35" s="57">
        <f>'BAR BB| Open rates'!V35*0.87*0.9</f>
        <v>57707.1</v>
      </c>
      <c r="W35" s="57">
        <f>'BAR BB| Open rates'!W35*0.87*0.9</f>
        <v>67729.5</v>
      </c>
      <c r="X35" s="57">
        <f>'BAR BB| Open rates'!X35*0.87*0.9</f>
        <v>67729.5</v>
      </c>
      <c r="Y35" s="57">
        <f>'BAR BB| Open rates'!Y35*0.87*0.9</f>
        <v>86599.8</v>
      </c>
      <c r="Z35" s="57">
        <f>'BAR BB| Open rates'!Z35*0.87*0.9</f>
        <v>86599.8</v>
      </c>
      <c r="AA35" s="57">
        <f>'BAR BB| Open rates'!AA35*0.87*0.9</f>
        <v>89183.7</v>
      </c>
      <c r="AB35" s="57">
        <f>'BAR BB| Open rates'!AB35*0.87*0.9</f>
        <v>86599.8</v>
      </c>
      <c r="AC35" s="57">
        <f>'BAR BB| Open rates'!AC35*0.87*0.9</f>
        <v>89183.7</v>
      </c>
      <c r="AD35" s="57">
        <f>'BAR BB| Open rates'!AD35*0.87*0.9</f>
        <v>84485.7</v>
      </c>
      <c r="AE35" s="57">
        <f>'BAR BB| Open rates'!AE35*0.87*0.9</f>
        <v>104295.6</v>
      </c>
      <c r="AF35" s="57">
        <f>'BAR BB| Open rates'!AF35*0.87*0.9</f>
        <v>104295.6</v>
      </c>
      <c r="AG35" s="57">
        <f>'BAR BB| Open rates'!AG35*0.87*0.9</f>
        <v>104295.6</v>
      </c>
      <c r="AH35" s="57">
        <f>'BAR BB| Open rates'!AH35*0.87*0.9</f>
        <v>81275.400000000009</v>
      </c>
      <c r="AI35" s="57">
        <f>'BAR BB| Open rates'!AI35*0.87*0.9</f>
        <v>65615.400000000009</v>
      </c>
      <c r="AJ35" s="57">
        <f>'BAR BB| Open rates'!AJ35*0.87*0.9</f>
        <v>70626.600000000006</v>
      </c>
      <c r="AK35" s="57">
        <f>'BAR BB| Open rates'!AK35*0.87*0.9</f>
        <v>63266.400000000001</v>
      </c>
      <c r="AL35" s="57">
        <f>'BAR BB| Open rates'!AL35*0.87*0.9</f>
        <v>61700.4</v>
      </c>
      <c r="AM35" s="57">
        <f>'BAR BB| Open rates'!AM35*0.87*0.9</f>
        <v>60134.400000000001</v>
      </c>
      <c r="AN35" s="57">
        <f>'BAR BB| Open rates'!AN35*0.87*0.9</f>
        <v>61700.4</v>
      </c>
      <c r="AO35" s="57">
        <f>'BAR BB| Open rates'!AO35*0.87*0.9</f>
        <v>60134.400000000001</v>
      </c>
      <c r="AP35" s="57">
        <f>'BAR BB| Open rates'!AP35*0.87*0.9</f>
        <v>43456.5</v>
      </c>
      <c r="AQ35" s="57">
        <f>'BAR BB| Open rates'!AQ35*0.87*0.9</f>
        <v>42125.4</v>
      </c>
      <c r="AR35" s="57">
        <f>'BAR BB| Open rates'!AR35*0.87*0.9</f>
        <v>40559.4</v>
      </c>
      <c r="AS35" s="57">
        <f>'BAR BB| Open rates'!AS35*0.87*0.9</f>
        <v>40559.4</v>
      </c>
      <c r="AT35" s="57">
        <f>'BAR BB| Open rates'!AT35*0.87*0.9</f>
        <v>39776.400000000001</v>
      </c>
      <c r="AU35" s="57">
        <f>'BAR BB| Open rates'!AU35*0.87*0.9</f>
        <v>40559.4</v>
      </c>
      <c r="AV35" s="57">
        <f>'BAR BB| Open rates'!AV35*0.87*0.9</f>
        <v>39776.400000000001</v>
      </c>
      <c r="AW35" s="57">
        <f>'BAR BB| Open rates'!AW35*0.87*0.9</f>
        <v>40559.4</v>
      </c>
      <c r="AX35" s="57"/>
      <c r="AY35" s="57"/>
      <c r="AZ35" s="57"/>
      <c r="BA35" s="57"/>
      <c r="BB35" s="57"/>
      <c r="BC35" s="57"/>
      <c r="BD35" s="57"/>
      <c r="BE35" s="57"/>
      <c r="BF35" s="57"/>
      <c r="BG35" s="57"/>
      <c r="BH35" s="57"/>
      <c r="BI35" s="57"/>
      <c r="BJ35" s="57"/>
      <c r="BK35" s="57"/>
      <c r="BL35" s="57"/>
      <c r="BM35" s="57"/>
      <c r="BN35" s="57"/>
      <c r="BO35" s="57"/>
      <c r="BP35" s="57"/>
      <c r="BQ35" s="57"/>
      <c r="BR35" s="57"/>
      <c r="BS35" s="57"/>
      <c r="BT35" s="57"/>
      <c r="BU35" s="57"/>
      <c r="BV35" s="57"/>
      <c r="BW35" s="57"/>
      <c r="BX35" s="57"/>
      <c r="BY35" s="57"/>
      <c r="BZ35" s="57"/>
      <c r="CA35" s="57"/>
      <c r="CB35" s="57"/>
      <c r="CC35" s="57"/>
      <c r="CD35" s="57"/>
      <c r="CE35" s="57"/>
      <c r="CF35" s="57"/>
      <c r="CG35" s="57"/>
      <c r="CH35" s="57"/>
      <c r="CI35" s="57"/>
      <c r="CJ35" s="57"/>
      <c r="CK35" s="57"/>
      <c r="CL35" s="57"/>
      <c r="CM35" s="57"/>
      <c r="CN35" s="57"/>
    </row>
    <row r="36" spans="1:92" s="36" customFormat="1" ht="12" customHeight="1" x14ac:dyDescent="0.2">
      <c r="A36" s="237">
        <v>3</v>
      </c>
      <c r="B36" s="57">
        <f>'BAR BB| Open rates'!B36*0.87*0.9</f>
        <v>50660.1</v>
      </c>
      <c r="C36" s="57">
        <f>'BAR BB| Open rates'!C36*0.87*0.9</f>
        <v>55358.1</v>
      </c>
      <c r="D36" s="57">
        <f>'BAR BB| Open rates'!D36*0.87*0.9</f>
        <v>52226.1</v>
      </c>
      <c r="E36" s="57">
        <f>'BAR BB| Open rates'!E36*0.87*0.9</f>
        <v>181499.4</v>
      </c>
      <c r="F36" s="57">
        <f>'BAR BB| Open rates'!F36*0.87*0.9</f>
        <v>210470.39999999999</v>
      </c>
      <c r="G36" s="57">
        <f>'BAR BB| Open rates'!G36*0.87*0.9</f>
        <v>215951.4</v>
      </c>
      <c r="H36" s="57">
        <f>'BAR BB| Open rates'!H36*0.87*0.9</f>
        <v>223781.4</v>
      </c>
      <c r="I36" s="57">
        <f>'BAR BB| Open rates'!I36*0.87*0.9</f>
        <v>231689.7</v>
      </c>
      <c r="J36" s="57">
        <f>'BAR BB| Open rates'!J36*0.87*0.9</f>
        <v>231689.7</v>
      </c>
      <c r="K36" s="57">
        <f>'BAR BB| Open rates'!K36*0.87*0.9</f>
        <v>231689.7</v>
      </c>
      <c r="L36" s="57">
        <f>'BAR BB| Open rates'!L36*0.87*0.9</f>
        <v>225425.7</v>
      </c>
      <c r="M36" s="57">
        <f>'BAR BB| Open rates'!M36*0.87*0.9</f>
        <v>91376.1</v>
      </c>
      <c r="N36" s="57">
        <f>'BAR BB| Open rates'!N36*0.87*0.9</f>
        <v>83546.100000000006</v>
      </c>
      <c r="O36" s="57">
        <f>'BAR BB| Open rates'!O36*0.87*0.9</f>
        <v>60056.1</v>
      </c>
      <c r="P36" s="57">
        <f>'BAR BB| Open rates'!P36*0.87*0.9</f>
        <v>53009.1</v>
      </c>
      <c r="Q36" s="57">
        <f>'BAR BB| Open rates'!Q36*0.87*0.9</f>
        <v>56924.1</v>
      </c>
      <c r="R36" s="57">
        <f>'BAR BB| Open rates'!R36*0.87*0.9</f>
        <v>54575.1</v>
      </c>
      <c r="S36" s="57">
        <f>'BAR BB| Open rates'!S36*0.87*0.9</f>
        <v>54575.1</v>
      </c>
      <c r="T36" s="57">
        <f>'BAR BB| Open rates'!T36*0.87*0.9</f>
        <v>56924.1</v>
      </c>
      <c r="U36" s="57">
        <f>'BAR BB| Open rates'!U36*0.87*0.9</f>
        <v>60056.1</v>
      </c>
      <c r="V36" s="57">
        <f>'BAR BB| Open rates'!V36*0.87*0.9</f>
        <v>60056.1</v>
      </c>
      <c r="W36" s="57">
        <f>'BAR BB| Open rates'!W36*0.87*0.9</f>
        <v>70078.5</v>
      </c>
      <c r="X36" s="57">
        <f>'BAR BB| Open rates'!X36*0.87*0.9</f>
        <v>70078.5</v>
      </c>
      <c r="Y36" s="57">
        <f>'BAR BB| Open rates'!Y36*0.87*0.9</f>
        <v>88948.800000000003</v>
      </c>
      <c r="Z36" s="57">
        <f>'BAR BB| Open rates'!Z36*0.87*0.9</f>
        <v>88948.800000000003</v>
      </c>
      <c r="AA36" s="57">
        <f>'BAR BB| Open rates'!AA36*0.87*0.9</f>
        <v>91532.7</v>
      </c>
      <c r="AB36" s="57">
        <f>'BAR BB| Open rates'!AB36*0.87*0.9</f>
        <v>88948.800000000003</v>
      </c>
      <c r="AC36" s="57">
        <f>'BAR BB| Open rates'!AC36*0.87*0.9</f>
        <v>91532.7</v>
      </c>
      <c r="AD36" s="57">
        <f>'BAR BB| Open rates'!AD36*0.87*0.9</f>
        <v>86834.7</v>
      </c>
      <c r="AE36" s="57">
        <f>'BAR BB| Open rates'!AE36*0.87*0.9</f>
        <v>106644.6</v>
      </c>
      <c r="AF36" s="57">
        <f>'BAR BB| Open rates'!AF36*0.87*0.9</f>
        <v>106644.6</v>
      </c>
      <c r="AG36" s="57">
        <f>'BAR BB| Open rates'!AG36*0.87*0.9</f>
        <v>106644.6</v>
      </c>
      <c r="AH36" s="57">
        <f>'BAR BB| Open rates'!AH36*0.87*0.9</f>
        <v>83624.400000000009</v>
      </c>
      <c r="AI36" s="57">
        <f>'BAR BB| Open rates'!AI36*0.87*0.9</f>
        <v>67964.400000000009</v>
      </c>
      <c r="AJ36" s="57">
        <f>'BAR BB| Open rates'!AJ36*0.87*0.9</f>
        <v>72975.600000000006</v>
      </c>
      <c r="AK36" s="57">
        <f>'BAR BB| Open rates'!AK36*0.87*0.9</f>
        <v>65615.400000000009</v>
      </c>
      <c r="AL36" s="57">
        <f>'BAR BB| Open rates'!AL36*0.87*0.9</f>
        <v>64049.4</v>
      </c>
      <c r="AM36" s="57">
        <f>'BAR BB| Open rates'!AM36*0.87*0.9</f>
        <v>62483.4</v>
      </c>
      <c r="AN36" s="57">
        <f>'BAR BB| Open rates'!AN36*0.87*0.9</f>
        <v>64049.4</v>
      </c>
      <c r="AO36" s="57">
        <f>'BAR BB| Open rates'!AO36*0.87*0.9</f>
        <v>62483.4</v>
      </c>
      <c r="AP36" s="57">
        <f>'BAR BB| Open rates'!AP36*0.87*0.9</f>
        <v>45805.5</v>
      </c>
      <c r="AQ36" s="57">
        <f>'BAR BB| Open rates'!AQ36*0.87*0.9</f>
        <v>44474.400000000001</v>
      </c>
      <c r="AR36" s="57">
        <f>'BAR BB| Open rates'!AR36*0.87*0.9</f>
        <v>42908.4</v>
      </c>
      <c r="AS36" s="57">
        <f>'BAR BB| Open rates'!AS36*0.87*0.9</f>
        <v>42908.4</v>
      </c>
      <c r="AT36" s="57">
        <f>'BAR BB| Open rates'!AT36*0.87*0.9</f>
        <v>42125.4</v>
      </c>
      <c r="AU36" s="57">
        <f>'BAR BB| Open rates'!AU36*0.87*0.9</f>
        <v>42908.4</v>
      </c>
      <c r="AV36" s="57">
        <f>'BAR BB| Open rates'!AV36*0.87*0.9</f>
        <v>42125.4</v>
      </c>
      <c r="AW36" s="57">
        <f>'BAR BB| Open rates'!AW36*0.87*0.9</f>
        <v>42908.4</v>
      </c>
      <c r="AX36" s="57"/>
      <c r="AY36" s="57"/>
      <c r="AZ36" s="57"/>
      <c r="BA36" s="57"/>
      <c r="BB36" s="57"/>
      <c r="BC36" s="57"/>
      <c r="BD36" s="57"/>
      <c r="BE36" s="57"/>
      <c r="BF36" s="57"/>
      <c r="BG36" s="57"/>
      <c r="BH36" s="57"/>
      <c r="BI36" s="57"/>
      <c r="BJ36" s="57"/>
      <c r="BK36" s="57"/>
      <c r="BL36" s="57"/>
      <c r="BM36" s="57"/>
      <c r="BN36" s="57"/>
      <c r="BO36" s="57"/>
      <c r="BP36" s="57"/>
      <c r="BQ36" s="57"/>
      <c r="BR36" s="57"/>
      <c r="BS36" s="57"/>
      <c r="BT36" s="57"/>
      <c r="BU36" s="57"/>
      <c r="BV36" s="57"/>
      <c r="BW36" s="57"/>
      <c r="BX36" s="57"/>
      <c r="BY36" s="57"/>
      <c r="BZ36" s="57"/>
      <c r="CA36" s="57"/>
      <c r="CB36" s="57"/>
      <c r="CC36" s="57"/>
      <c r="CD36" s="57"/>
      <c r="CE36" s="57"/>
      <c r="CF36" s="57"/>
      <c r="CG36" s="57"/>
      <c r="CH36" s="57"/>
      <c r="CI36" s="57"/>
      <c r="CJ36" s="57"/>
      <c r="CK36" s="57"/>
      <c r="CL36" s="57"/>
      <c r="CM36" s="57"/>
      <c r="CN36" s="57"/>
    </row>
    <row r="37" spans="1:92" s="36" customFormat="1" ht="12" customHeight="1" x14ac:dyDescent="0.2">
      <c r="A37" s="237">
        <v>4</v>
      </c>
      <c r="B37" s="57">
        <f>'BAR BB| Open rates'!B37*0.87*0.9</f>
        <v>52617.599999999999</v>
      </c>
      <c r="C37" s="57">
        <f>'BAR BB| Open rates'!C37*0.87*0.9</f>
        <v>57315.6</v>
      </c>
      <c r="D37" s="57">
        <f>'BAR BB| Open rates'!D37*0.87*0.9</f>
        <v>54183.6</v>
      </c>
      <c r="E37" s="57">
        <f>'BAR BB| Open rates'!E37*0.87*0.9</f>
        <v>183848.4</v>
      </c>
      <c r="F37" s="57">
        <f>'BAR BB| Open rates'!F37*0.87*0.9</f>
        <v>212819.4</v>
      </c>
      <c r="G37" s="57">
        <f>'BAR BB| Open rates'!G37*0.87*0.9</f>
        <v>218300.4</v>
      </c>
      <c r="H37" s="57">
        <f>'BAR BB| Open rates'!H37*0.87*0.9</f>
        <v>226130.4</v>
      </c>
      <c r="I37" s="57">
        <f>'BAR BB| Open rates'!I37*0.87*0.9</f>
        <v>234038.7</v>
      </c>
      <c r="J37" s="57">
        <f>'BAR BB| Open rates'!J37*0.87*0.9</f>
        <v>234038.7</v>
      </c>
      <c r="K37" s="57">
        <f>'BAR BB| Open rates'!K37*0.87*0.9</f>
        <v>234038.7</v>
      </c>
      <c r="L37" s="57">
        <f>'BAR BB| Open rates'!L37*0.87*0.9</f>
        <v>227774.7</v>
      </c>
      <c r="M37" s="57">
        <f>'BAR BB| Open rates'!M37*0.87*0.9</f>
        <v>93725.1</v>
      </c>
      <c r="N37" s="57">
        <f>'BAR BB| Open rates'!N37*0.87*0.9</f>
        <v>85895.1</v>
      </c>
      <c r="O37" s="57">
        <f>'BAR BB| Open rates'!O37*0.87*0.9</f>
        <v>62405.1</v>
      </c>
      <c r="P37" s="57">
        <f>'BAR BB| Open rates'!P37*0.87*0.9</f>
        <v>55358.1</v>
      </c>
      <c r="Q37" s="57">
        <f>'BAR BB| Open rates'!Q37*0.87*0.9</f>
        <v>59273.1</v>
      </c>
      <c r="R37" s="57">
        <f>'BAR BB| Open rates'!R37*0.87*0.9</f>
        <v>56924.1</v>
      </c>
      <c r="S37" s="57">
        <f>'BAR BB| Open rates'!S37*0.87*0.9</f>
        <v>56924.1</v>
      </c>
      <c r="T37" s="57">
        <f>'BAR BB| Open rates'!T37*0.87*0.9</f>
        <v>59273.1</v>
      </c>
      <c r="U37" s="57">
        <f>'BAR BB| Open rates'!U37*0.87*0.9</f>
        <v>62405.1</v>
      </c>
      <c r="V37" s="57">
        <f>'BAR BB| Open rates'!V37*0.87*0.9</f>
        <v>62405.1</v>
      </c>
      <c r="W37" s="57">
        <f>'BAR BB| Open rates'!W37*0.87*0.9</f>
        <v>72427.5</v>
      </c>
      <c r="X37" s="57">
        <f>'BAR BB| Open rates'!X37*0.87*0.9</f>
        <v>72427.5</v>
      </c>
      <c r="Y37" s="57">
        <f>'BAR BB| Open rates'!Y37*0.87*0.9</f>
        <v>91297.8</v>
      </c>
      <c r="Z37" s="57">
        <f>'BAR BB| Open rates'!Z37*0.87*0.9</f>
        <v>91297.8</v>
      </c>
      <c r="AA37" s="57">
        <f>'BAR BB| Open rates'!AA37*0.87*0.9</f>
        <v>93881.7</v>
      </c>
      <c r="AB37" s="57">
        <f>'BAR BB| Open rates'!AB37*0.87*0.9</f>
        <v>91297.8</v>
      </c>
      <c r="AC37" s="57">
        <f>'BAR BB| Open rates'!AC37*0.87*0.9</f>
        <v>93881.7</v>
      </c>
      <c r="AD37" s="57">
        <f>'BAR BB| Open rates'!AD37*0.87*0.9</f>
        <v>89183.7</v>
      </c>
      <c r="AE37" s="57">
        <f>'BAR BB| Open rates'!AE37*0.87*0.9</f>
        <v>108993.60000000001</v>
      </c>
      <c r="AF37" s="57">
        <f>'BAR BB| Open rates'!AF37*0.87*0.9</f>
        <v>108993.60000000001</v>
      </c>
      <c r="AG37" s="57">
        <f>'BAR BB| Open rates'!AG37*0.87*0.9</f>
        <v>108993.60000000001</v>
      </c>
      <c r="AH37" s="57">
        <f>'BAR BB| Open rates'!AH37*0.87*0.9</f>
        <v>85973.400000000009</v>
      </c>
      <c r="AI37" s="57">
        <f>'BAR BB| Open rates'!AI37*0.87*0.9</f>
        <v>70313.400000000009</v>
      </c>
      <c r="AJ37" s="57">
        <f>'BAR BB| Open rates'!AJ37*0.87*0.9</f>
        <v>75324.600000000006</v>
      </c>
      <c r="AK37" s="57">
        <f>'BAR BB| Open rates'!AK37*0.87*0.9</f>
        <v>67964.400000000009</v>
      </c>
      <c r="AL37" s="57">
        <f>'BAR BB| Open rates'!AL37*0.87*0.9</f>
        <v>66398.400000000009</v>
      </c>
      <c r="AM37" s="57">
        <f>'BAR BB| Open rates'!AM37*0.87*0.9</f>
        <v>64832.4</v>
      </c>
      <c r="AN37" s="57">
        <f>'BAR BB| Open rates'!AN37*0.87*0.9</f>
        <v>66398.400000000009</v>
      </c>
      <c r="AO37" s="57">
        <f>'BAR BB| Open rates'!AO37*0.87*0.9</f>
        <v>64832.4</v>
      </c>
      <c r="AP37" s="57">
        <f>'BAR BB| Open rates'!AP37*0.87*0.9</f>
        <v>48154.5</v>
      </c>
      <c r="AQ37" s="57">
        <f>'BAR BB| Open rates'!AQ37*0.87*0.9</f>
        <v>46823.4</v>
      </c>
      <c r="AR37" s="57">
        <f>'BAR BB| Open rates'!AR37*0.87*0.9</f>
        <v>45257.4</v>
      </c>
      <c r="AS37" s="57">
        <f>'BAR BB| Open rates'!AS37*0.87*0.9</f>
        <v>45257.4</v>
      </c>
      <c r="AT37" s="57">
        <f>'BAR BB| Open rates'!AT37*0.87*0.9</f>
        <v>44474.400000000001</v>
      </c>
      <c r="AU37" s="57">
        <f>'BAR BB| Open rates'!AU37*0.87*0.9</f>
        <v>45257.4</v>
      </c>
      <c r="AV37" s="57">
        <f>'BAR BB| Open rates'!AV37*0.87*0.9</f>
        <v>44474.400000000001</v>
      </c>
      <c r="AW37" s="57">
        <f>'BAR BB| Open rates'!AW37*0.87*0.9</f>
        <v>45257.4</v>
      </c>
      <c r="AX37" s="57"/>
      <c r="AY37" s="57"/>
      <c r="AZ37" s="57"/>
      <c r="BA37" s="57"/>
      <c r="BB37" s="57"/>
      <c r="BC37" s="57"/>
      <c r="BD37" s="57"/>
      <c r="BE37" s="57"/>
      <c r="BF37" s="57"/>
      <c r="BG37" s="57"/>
      <c r="BH37" s="57"/>
      <c r="BI37" s="57"/>
      <c r="BJ37" s="57"/>
      <c r="BK37" s="57"/>
      <c r="BL37" s="57"/>
      <c r="BM37" s="57"/>
      <c r="BN37" s="57"/>
      <c r="BO37" s="57"/>
      <c r="BP37" s="57"/>
      <c r="BQ37" s="57"/>
      <c r="BR37" s="57"/>
      <c r="BS37" s="57"/>
      <c r="BT37" s="57"/>
      <c r="BU37" s="57"/>
      <c r="BV37" s="57"/>
      <c r="BW37" s="57"/>
      <c r="BX37" s="57"/>
      <c r="BY37" s="57"/>
      <c r="BZ37" s="57"/>
      <c r="CA37" s="57"/>
      <c r="CB37" s="57"/>
      <c r="CC37" s="57"/>
      <c r="CD37" s="57"/>
      <c r="CE37" s="57"/>
      <c r="CF37" s="57"/>
      <c r="CG37" s="57"/>
      <c r="CH37" s="57"/>
      <c r="CI37" s="57"/>
      <c r="CJ37" s="57"/>
      <c r="CK37" s="57"/>
      <c r="CL37" s="57"/>
      <c r="CM37" s="57"/>
      <c r="CN37" s="57"/>
    </row>
    <row r="38" spans="1:92" s="36" customFormat="1" ht="12" customHeight="1" x14ac:dyDescent="0.2">
      <c r="A38" s="237">
        <v>5</v>
      </c>
      <c r="B38" s="57">
        <f>'BAR BB| Open rates'!B38*0.87*0.9</f>
        <v>54575.1</v>
      </c>
      <c r="C38" s="57">
        <f>'BAR BB| Open rates'!C38*0.87*0.9</f>
        <v>59273.1</v>
      </c>
      <c r="D38" s="57">
        <f>'BAR BB| Open rates'!D38*0.87*0.9</f>
        <v>56141.1</v>
      </c>
      <c r="E38" s="57">
        <f>'BAR BB| Open rates'!E38*0.87*0.9</f>
        <v>186197.4</v>
      </c>
      <c r="F38" s="57">
        <f>'BAR BB| Open rates'!F38*0.87*0.9</f>
        <v>215168.4</v>
      </c>
      <c r="G38" s="57">
        <f>'BAR BB| Open rates'!G38*0.87*0.9</f>
        <v>220649.4</v>
      </c>
      <c r="H38" s="57">
        <f>'BAR BB| Open rates'!H38*0.87*0.9</f>
        <v>228479.4</v>
      </c>
      <c r="I38" s="57">
        <f>'BAR BB| Open rates'!I38*0.87*0.9</f>
        <v>236387.7</v>
      </c>
      <c r="J38" s="57">
        <f>'BAR BB| Open rates'!J38*0.87*0.9</f>
        <v>236387.7</v>
      </c>
      <c r="K38" s="57">
        <f>'BAR BB| Open rates'!K38*0.87*0.9</f>
        <v>236387.7</v>
      </c>
      <c r="L38" s="57">
        <f>'BAR BB| Open rates'!L38*0.87*0.9</f>
        <v>230123.7</v>
      </c>
      <c r="M38" s="57">
        <f>'BAR BB| Open rates'!M38*0.87*0.9</f>
        <v>96074.1</v>
      </c>
      <c r="N38" s="57">
        <f>'BAR BB| Open rates'!N38*0.87*0.9</f>
        <v>88244.1</v>
      </c>
      <c r="O38" s="57">
        <f>'BAR BB| Open rates'!O38*0.87*0.9</f>
        <v>64754.1</v>
      </c>
      <c r="P38" s="57">
        <f>'BAR BB| Open rates'!P38*0.87*0.9</f>
        <v>57707.1</v>
      </c>
      <c r="Q38" s="57">
        <f>'BAR BB| Open rates'!Q38*0.87*0.9</f>
        <v>61622.1</v>
      </c>
      <c r="R38" s="57">
        <f>'BAR BB| Open rates'!R38*0.87*0.9</f>
        <v>59273.1</v>
      </c>
      <c r="S38" s="57">
        <f>'BAR BB| Open rates'!S38*0.87*0.9</f>
        <v>59273.1</v>
      </c>
      <c r="T38" s="57">
        <f>'BAR BB| Open rates'!T38*0.87*0.9</f>
        <v>61622.1</v>
      </c>
      <c r="U38" s="57">
        <f>'BAR BB| Open rates'!U38*0.87*0.9</f>
        <v>64754.1</v>
      </c>
      <c r="V38" s="57">
        <f>'BAR BB| Open rates'!V38*0.87*0.9</f>
        <v>64754.1</v>
      </c>
      <c r="W38" s="57">
        <f>'BAR BB| Open rates'!W38*0.87*0.9</f>
        <v>74776.5</v>
      </c>
      <c r="X38" s="57">
        <f>'BAR BB| Open rates'!X38*0.87*0.9</f>
        <v>74776.5</v>
      </c>
      <c r="Y38" s="57">
        <f>'BAR BB| Open rates'!Y38*0.87*0.9</f>
        <v>93646.8</v>
      </c>
      <c r="Z38" s="57">
        <f>'BAR BB| Open rates'!Z38*0.87*0.9</f>
        <v>93646.8</v>
      </c>
      <c r="AA38" s="57">
        <f>'BAR BB| Open rates'!AA38*0.87*0.9</f>
        <v>96230.7</v>
      </c>
      <c r="AB38" s="57">
        <f>'BAR BB| Open rates'!AB38*0.87*0.9</f>
        <v>93646.8</v>
      </c>
      <c r="AC38" s="57">
        <f>'BAR BB| Open rates'!AC38*0.87*0.9</f>
        <v>96230.7</v>
      </c>
      <c r="AD38" s="57">
        <f>'BAR BB| Open rates'!AD38*0.87*0.9</f>
        <v>91532.7</v>
      </c>
      <c r="AE38" s="57">
        <f>'BAR BB| Open rates'!AE38*0.87*0.9</f>
        <v>111342.6</v>
      </c>
      <c r="AF38" s="57">
        <f>'BAR BB| Open rates'!AF38*0.87*0.9</f>
        <v>111342.6</v>
      </c>
      <c r="AG38" s="57">
        <f>'BAR BB| Open rates'!AG38*0.87*0.9</f>
        <v>111342.6</v>
      </c>
      <c r="AH38" s="57">
        <f>'BAR BB| Open rates'!AH38*0.87*0.9</f>
        <v>88322.400000000009</v>
      </c>
      <c r="AI38" s="57">
        <f>'BAR BB| Open rates'!AI38*0.87*0.9</f>
        <v>72662.400000000009</v>
      </c>
      <c r="AJ38" s="57">
        <f>'BAR BB| Open rates'!AJ38*0.87*0.9</f>
        <v>77673.600000000006</v>
      </c>
      <c r="AK38" s="57">
        <f>'BAR BB| Open rates'!AK38*0.87*0.9</f>
        <v>70313.400000000009</v>
      </c>
      <c r="AL38" s="57">
        <f>'BAR BB| Open rates'!AL38*0.87*0.9</f>
        <v>68747.400000000009</v>
      </c>
      <c r="AM38" s="57">
        <f>'BAR BB| Open rates'!AM38*0.87*0.9</f>
        <v>67181.400000000009</v>
      </c>
      <c r="AN38" s="57">
        <f>'BAR BB| Open rates'!AN38*0.87*0.9</f>
        <v>68747.400000000009</v>
      </c>
      <c r="AO38" s="57">
        <f>'BAR BB| Open rates'!AO38*0.87*0.9</f>
        <v>67181.400000000009</v>
      </c>
      <c r="AP38" s="57">
        <f>'BAR BB| Open rates'!AP38*0.87*0.9</f>
        <v>50503.5</v>
      </c>
      <c r="AQ38" s="57">
        <f>'BAR BB| Open rates'!AQ38*0.87*0.9</f>
        <v>49172.4</v>
      </c>
      <c r="AR38" s="57">
        <f>'BAR BB| Open rates'!AR38*0.87*0.9</f>
        <v>47606.400000000001</v>
      </c>
      <c r="AS38" s="57">
        <f>'BAR BB| Open rates'!AS38*0.87*0.9</f>
        <v>47606.400000000001</v>
      </c>
      <c r="AT38" s="57">
        <f>'BAR BB| Open rates'!AT38*0.87*0.9</f>
        <v>46823.4</v>
      </c>
      <c r="AU38" s="57">
        <f>'BAR BB| Open rates'!AU38*0.87*0.9</f>
        <v>47606.400000000001</v>
      </c>
      <c r="AV38" s="57">
        <f>'BAR BB| Open rates'!AV38*0.87*0.9</f>
        <v>46823.4</v>
      </c>
      <c r="AW38" s="57">
        <f>'BAR BB| Open rates'!AW38*0.87*0.9</f>
        <v>47606.400000000001</v>
      </c>
      <c r="AX38" s="57"/>
      <c r="AY38" s="57"/>
      <c r="AZ38" s="57"/>
      <c r="BA38" s="57"/>
      <c r="BB38" s="57"/>
      <c r="BC38" s="57"/>
      <c r="BD38" s="57"/>
      <c r="BE38" s="57"/>
      <c r="BF38" s="57"/>
      <c r="BG38" s="57"/>
      <c r="BH38" s="57"/>
      <c r="BI38" s="57"/>
      <c r="BJ38" s="57"/>
      <c r="BK38" s="57"/>
      <c r="BL38" s="57"/>
      <c r="BM38" s="57"/>
      <c r="BN38" s="57"/>
      <c r="BO38" s="57"/>
      <c r="BP38" s="57"/>
      <c r="BQ38" s="57"/>
      <c r="BR38" s="57"/>
      <c r="BS38" s="57"/>
      <c r="BT38" s="57"/>
      <c r="BU38" s="57"/>
      <c r="BV38" s="57"/>
      <c r="BW38" s="57"/>
      <c r="BX38" s="57"/>
      <c r="BY38" s="57"/>
      <c r="BZ38" s="57"/>
      <c r="CA38" s="57"/>
      <c r="CB38" s="57"/>
      <c r="CC38" s="57"/>
      <c r="CD38" s="57"/>
      <c r="CE38" s="57"/>
      <c r="CF38" s="57"/>
      <c r="CG38" s="57"/>
      <c r="CH38" s="57"/>
      <c r="CI38" s="57"/>
      <c r="CJ38" s="57"/>
      <c r="CK38" s="57"/>
      <c r="CL38" s="57"/>
      <c r="CM38" s="57"/>
      <c r="CN38" s="57"/>
    </row>
    <row r="39" spans="1:92" s="36" customFormat="1" ht="12" customHeight="1" x14ac:dyDescent="0.2">
      <c r="A39" s="237">
        <v>6</v>
      </c>
      <c r="B39" s="57">
        <f>'BAR BB| Open rates'!B39*0.87*0.9</f>
        <v>56532.6</v>
      </c>
      <c r="C39" s="57">
        <f>'BAR BB| Open rates'!C39*0.87*0.9</f>
        <v>61230.6</v>
      </c>
      <c r="D39" s="57">
        <f>'BAR BB| Open rates'!D39*0.87*0.9</f>
        <v>58098.6</v>
      </c>
      <c r="E39" s="57">
        <f>'BAR BB| Open rates'!E39*0.87*0.9</f>
        <v>188546.4</v>
      </c>
      <c r="F39" s="57">
        <f>'BAR BB| Open rates'!F39*0.87*0.9</f>
        <v>217517.4</v>
      </c>
      <c r="G39" s="57">
        <f>'BAR BB| Open rates'!G39*0.87*0.9</f>
        <v>222998.39999999999</v>
      </c>
      <c r="H39" s="57">
        <f>'BAR BB| Open rates'!H39*0.87*0.9</f>
        <v>230828.4</v>
      </c>
      <c r="I39" s="57">
        <f>'BAR BB| Open rates'!I39*0.87*0.9</f>
        <v>238736.7</v>
      </c>
      <c r="J39" s="57">
        <f>'BAR BB| Open rates'!J39*0.87*0.9</f>
        <v>238736.7</v>
      </c>
      <c r="K39" s="57">
        <f>'BAR BB| Open rates'!K39*0.87*0.9</f>
        <v>238736.7</v>
      </c>
      <c r="L39" s="57">
        <f>'BAR BB| Open rates'!L39*0.87*0.9</f>
        <v>232472.7</v>
      </c>
      <c r="M39" s="57">
        <f>'BAR BB| Open rates'!M39*0.87*0.9</f>
        <v>98423.1</v>
      </c>
      <c r="N39" s="57">
        <f>'BAR BB| Open rates'!N39*0.87*0.9</f>
        <v>90593.1</v>
      </c>
      <c r="O39" s="57">
        <f>'BAR BB| Open rates'!O39*0.87*0.9</f>
        <v>67103.100000000006</v>
      </c>
      <c r="P39" s="57">
        <f>'BAR BB| Open rates'!P39*0.87*0.9</f>
        <v>60056.1</v>
      </c>
      <c r="Q39" s="57">
        <f>'BAR BB| Open rates'!Q39*0.87*0.9</f>
        <v>63971.1</v>
      </c>
      <c r="R39" s="57">
        <f>'BAR BB| Open rates'!R39*0.87*0.9</f>
        <v>61622.1</v>
      </c>
      <c r="S39" s="57">
        <f>'BAR BB| Open rates'!S39*0.87*0.9</f>
        <v>61622.1</v>
      </c>
      <c r="T39" s="57">
        <f>'BAR BB| Open rates'!T39*0.87*0.9</f>
        <v>63971.1</v>
      </c>
      <c r="U39" s="57">
        <f>'BAR BB| Open rates'!U39*0.87*0.9</f>
        <v>67103.100000000006</v>
      </c>
      <c r="V39" s="57">
        <f>'BAR BB| Open rates'!V39*0.87*0.9</f>
        <v>67103.100000000006</v>
      </c>
      <c r="W39" s="57">
        <f>'BAR BB| Open rates'!W39*0.87*0.9</f>
        <v>77125.5</v>
      </c>
      <c r="X39" s="57">
        <f>'BAR BB| Open rates'!X39*0.87*0.9</f>
        <v>77125.5</v>
      </c>
      <c r="Y39" s="57">
        <f>'BAR BB| Open rates'!Y39*0.87*0.9</f>
        <v>95995.8</v>
      </c>
      <c r="Z39" s="57">
        <f>'BAR BB| Open rates'!Z39*0.87*0.9</f>
        <v>95995.8</v>
      </c>
      <c r="AA39" s="57">
        <f>'BAR BB| Open rates'!AA39*0.87*0.9</f>
        <v>98579.7</v>
      </c>
      <c r="AB39" s="57">
        <f>'BAR BB| Open rates'!AB39*0.87*0.9</f>
        <v>95995.8</v>
      </c>
      <c r="AC39" s="57">
        <f>'BAR BB| Open rates'!AC39*0.87*0.9</f>
        <v>98579.7</v>
      </c>
      <c r="AD39" s="57">
        <f>'BAR BB| Open rates'!AD39*0.87*0.9</f>
        <v>93881.7</v>
      </c>
      <c r="AE39" s="57">
        <f>'BAR BB| Open rates'!AE39*0.87*0.9</f>
        <v>113691.6</v>
      </c>
      <c r="AF39" s="57">
        <f>'BAR BB| Open rates'!AF39*0.87*0.9</f>
        <v>113691.6</v>
      </c>
      <c r="AG39" s="57">
        <f>'BAR BB| Open rates'!AG39*0.87*0.9</f>
        <v>113691.6</v>
      </c>
      <c r="AH39" s="57">
        <f>'BAR BB| Open rates'!AH39*0.87*0.9</f>
        <v>90671.400000000009</v>
      </c>
      <c r="AI39" s="57">
        <f>'BAR BB| Open rates'!AI39*0.87*0.9</f>
        <v>75011.400000000009</v>
      </c>
      <c r="AJ39" s="57">
        <f>'BAR BB| Open rates'!AJ39*0.87*0.9</f>
        <v>80022.600000000006</v>
      </c>
      <c r="AK39" s="57">
        <f>'BAR BB| Open rates'!AK39*0.87*0.9</f>
        <v>72662.400000000009</v>
      </c>
      <c r="AL39" s="57">
        <f>'BAR BB| Open rates'!AL39*0.87*0.9</f>
        <v>71096.400000000009</v>
      </c>
      <c r="AM39" s="57">
        <f>'BAR BB| Open rates'!AM39*0.87*0.9</f>
        <v>69530.400000000009</v>
      </c>
      <c r="AN39" s="57">
        <f>'BAR BB| Open rates'!AN39*0.87*0.9</f>
        <v>71096.400000000009</v>
      </c>
      <c r="AO39" s="57">
        <f>'BAR BB| Open rates'!AO39*0.87*0.9</f>
        <v>69530.400000000009</v>
      </c>
      <c r="AP39" s="57">
        <f>'BAR BB| Open rates'!AP39*0.87*0.9</f>
        <v>52852.5</v>
      </c>
      <c r="AQ39" s="57">
        <f>'BAR BB| Open rates'!AQ39*0.87*0.9</f>
        <v>51521.4</v>
      </c>
      <c r="AR39" s="57">
        <f>'BAR BB| Open rates'!AR39*0.87*0.9</f>
        <v>49955.4</v>
      </c>
      <c r="AS39" s="57">
        <f>'BAR BB| Open rates'!AS39*0.87*0.9</f>
        <v>49955.4</v>
      </c>
      <c r="AT39" s="57">
        <f>'BAR BB| Open rates'!AT39*0.87*0.9</f>
        <v>49172.4</v>
      </c>
      <c r="AU39" s="57">
        <f>'BAR BB| Open rates'!AU39*0.87*0.9</f>
        <v>49955.4</v>
      </c>
      <c r="AV39" s="57">
        <f>'BAR BB| Open rates'!AV39*0.87*0.9</f>
        <v>49172.4</v>
      </c>
      <c r="AW39" s="57">
        <f>'BAR BB| Open rates'!AW39*0.87*0.9</f>
        <v>49955.4</v>
      </c>
      <c r="AX39" s="57"/>
      <c r="AY39" s="57"/>
      <c r="AZ39" s="57"/>
      <c r="BA39" s="57"/>
      <c r="BB39" s="57"/>
      <c r="BC39" s="57"/>
      <c r="BD39" s="57"/>
      <c r="BE39" s="57"/>
      <c r="BF39" s="57"/>
      <c r="BG39" s="57"/>
      <c r="BH39" s="57"/>
      <c r="BI39" s="57"/>
      <c r="BJ39" s="57"/>
      <c r="BK39" s="57"/>
      <c r="BL39" s="57"/>
      <c r="BM39" s="57"/>
      <c r="BN39" s="57"/>
      <c r="BO39" s="57"/>
      <c r="BP39" s="57"/>
      <c r="BQ39" s="57"/>
      <c r="BR39" s="57"/>
      <c r="BS39" s="57"/>
      <c r="BT39" s="57"/>
      <c r="BU39" s="57"/>
      <c r="BV39" s="57"/>
      <c r="BW39" s="57"/>
      <c r="BX39" s="57"/>
      <c r="BY39" s="57"/>
      <c r="BZ39" s="57"/>
      <c r="CA39" s="57"/>
      <c r="CB39" s="57"/>
      <c r="CC39" s="57"/>
      <c r="CD39" s="57"/>
      <c r="CE39" s="57"/>
      <c r="CF39" s="57"/>
      <c r="CG39" s="57"/>
      <c r="CH39" s="57"/>
      <c r="CI39" s="57"/>
      <c r="CJ39" s="57"/>
      <c r="CK39" s="57"/>
      <c r="CL39" s="57"/>
      <c r="CM39" s="57"/>
      <c r="CN39" s="57"/>
    </row>
    <row r="40" spans="1:92" s="36" customFormat="1" ht="12" hidden="1" customHeight="1" x14ac:dyDescent="0.2">
      <c r="A40" s="236" t="s">
        <v>183</v>
      </c>
      <c r="B40" s="57"/>
      <c r="C40" s="57"/>
      <c r="D40" s="57"/>
      <c r="E40" s="57"/>
      <c r="F40" s="57"/>
      <c r="G40" s="57"/>
      <c r="H40" s="57"/>
      <c r="I40" s="57"/>
      <c r="J40" s="57"/>
      <c r="K40" s="57"/>
      <c r="L40" s="57"/>
      <c r="M40" s="57"/>
      <c r="N40" s="57"/>
      <c r="O40" s="57"/>
      <c r="P40" s="57"/>
      <c r="Q40" s="57"/>
      <c r="R40" s="57"/>
      <c r="S40" s="57"/>
      <c r="T40" s="57"/>
      <c r="U40" s="57"/>
      <c r="V40" s="57"/>
      <c r="W40" s="57"/>
      <c r="X40" s="57"/>
      <c r="Y40" s="57"/>
      <c r="Z40" s="57"/>
    </row>
    <row r="41" spans="1:92" s="36" customFormat="1" ht="12" hidden="1" customHeight="1" x14ac:dyDescent="0.2">
      <c r="A41" s="237">
        <v>1</v>
      </c>
      <c r="B41" s="57"/>
      <c r="C41" s="57">
        <f>'BAR BB| Open rates'!D41*0.87*0.9</f>
        <v>54340.200000000004</v>
      </c>
      <c r="D41" s="57">
        <f>'BAR BB| Open rates'!E41*0.87*0.9</f>
        <v>184631.4</v>
      </c>
      <c r="E41" s="57">
        <f>'BAR BB| Open rates'!F41*0.87*0.9</f>
        <v>213602.4</v>
      </c>
      <c r="F41" s="57">
        <f>'BAR BB| Open rates'!H41*0.87*0.9</f>
        <v>226913.4</v>
      </c>
      <c r="G41" s="57">
        <f>'BAR BB| Open rates'!K41*0.87*0.9</f>
        <v>234821.7</v>
      </c>
      <c r="H41" s="57">
        <f>'BAR BB| Open rates'!L41*0.87*0.9</f>
        <v>228557.7</v>
      </c>
      <c r="I41" s="57">
        <f>'BAR BB| Open rates'!P41*0.87*0.9</f>
        <v>52226.1</v>
      </c>
      <c r="J41" s="57">
        <f>'BAR BB| Open rates'!Q41*0.87*0.9</f>
        <v>56141.1</v>
      </c>
      <c r="K41" s="57">
        <f>'BAR BB| Open rates'!S41*0.87*0.9</f>
        <v>53792.1</v>
      </c>
      <c r="L41" s="57">
        <f>'BAR BB| Open rates'!T41*0.87*0.9</f>
        <v>56141.1</v>
      </c>
      <c r="M41" s="57">
        <f>'BAR BB| Open rates'!U41*0.87*0.9</f>
        <v>59273.1</v>
      </c>
      <c r="N41" s="57"/>
      <c r="O41" s="57">
        <f>'BAR BB| Open rates'!W41*0.87*0.9</f>
        <v>69295.5</v>
      </c>
      <c r="P41" s="57">
        <f>'BAR BB| Open rates'!X41*0.87*0.9</f>
        <v>69295.5</v>
      </c>
      <c r="Q41" s="57">
        <f>'BAR BB| Open rates'!Y41*0.87*0.9</f>
        <v>115570.8</v>
      </c>
      <c r="R41" s="57">
        <f>'BAR BB| Open rates'!AA41*0.87*0.9</f>
        <v>118154.7</v>
      </c>
      <c r="S41" s="57">
        <f>'BAR BB| Open rates'!AB41*0.87*0.9</f>
        <v>115570.8</v>
      </c>
      <c r="T41" s="57">
        <f>'BAR BB| Open rates'!AC41*0.87*0.9</f>
        <v>118154.7</v>
      </c>
      <c r="U41" s="57">
        <f>'BAR BB| Open rates'!AE41*0.87*0.9</f>
        <v>125436.6</v>
      </c>
      <c r="V41" s="57">
        <f>'BAR BB| Open rates'!AG41*0.87*0.9</f>
        <v>125436.6</v>
      </c>
      <c r="W41" s="57">
        <f>'BAR BB| Open rates'!AJ41*0.87*0.9</f>
        <v>83937.600000000006</v>
      </c>
      <c r="X41" s="57">
        <f>'BAR BB| Open rates'!AK41*0.87*0.9</f>
        <v>76577.400000000009</v>
      </c>
      <c r="Y41" s="57">
        <f>'BAR BB| Open rates'!AM41*0.87*0.9</f>
        <v>73445.400000000009</v>
      </c>
      <c r="Z41" s="57">
        <f>'BAR BB| Open rates'!AO41*0.87*0.9</f>
        <v>73445.400000000009</v>
      </c>
    </row>
    <row r="42" spans="1:92" s="36" customFormat="1" ht="12" hidden="1" customHeight="1" x14ac:dyDescent="0.2">
      <c r="A42" s="237">
        <v>2</v>
      </c>
      <c r="B42" s="57"/>
      <c r="C42" s="57">
        <f>'BAR BB| Open rates'!D42*0.87*0.9</f>
        <v>56297.700000000004</v>
      </c>
      <c r="D42" s="57">
        <f>'BAR BB| Open rates'!E42*0.87*0.9</f>
        <v>186980.4</v>
      </c>
      <c r="E42" s="57">
        <f>'BAR BB| Open rates'!F42*0.87*0.9</f>
        <v>215951.4</v>
      </c>
      <c r="F42" s="57">
        <f>'BAR BB| Open rates'!H42*0.87*0.9</f>
        <v>229262.4</v>
      </c>
      <c r="G42" s="57">
        <f>'BAR BB| Open rates'!K42*0.87*0.9</f>
        <v>237170.7</v>
      </c>
      <c r="H42" s="57">
        <f>'BAR BB| Open rates'!L42*0.87*0.9</f>
        <v>230906.7</v>
      </c>
      <c r="I42" s="57">
        <f>'BAR BB| Open rates'!P42*0.87*0.9</f>
        <v>54575.1</v>
      </c>
      <c r="J42" s="57">
        <f>'BAR BB| Open rates'!Q42*0.87*0.9</f>
        <v>58490.1</v>
      </c>
      <c r="K42" s="57">
        <f>'BAR BB| Open rates'!S42*0.87*0.9</f>
        <v>56141.1</v>
      </c>
      <c r="L42" s="57">
        <f>'BAR BB| Open rates'!T42*0.87*0.9</f>
        <v>58490.1</v>
      </c>
      <c r="M42" s="57">
        <f>'BAR BB| Open rates'!U42*0.87*0.9</f>
        <v>61622.1</v>
      </c>
      <c r="N42" s="57"/>
      <c r="O42" s="57">
        <f>'BAR BB| Open rates'!W42*0.87*0.9</f>
        <v>71644.5</v>
      </c>
      <c r="P42" s="57">
        <f>'BAR BB| Open rates'!X42*0.87*0.9</f>
        <v>71644.5</v>
      </c>
      <c r="Q42" s="57">
        <f>'BAR BB| Open rates'!Y42*0.87*0.9</f>
        <v>117919.8</v>
      </c>
      <c r="R42" s="57">
        <f>'BAR BB| Open rates'!AA42*0.87*0.9</f>
        <v>120503.7</v>
      </c>
      <c r="S42" s="57">
        <f>'BAR BB| Open rates'!AB42*0.87*0.9</f>
        <v>117919.8</v>
      </c>
      <c r="T42" s="57">
        <f>'BAR BB| Open rates'!AC42*0.87*0.9</f>
        <v>120503.7</v>
      </c>
      <c r="U42" s="57">
        <f>'BAR BB| Open rates'!AE42*0.87*0.9</f>
        <v>127785.60000000001</v>
      </c>
      <c r="V42" s="57">
        <f>'BAR BB| Open rates'!AG42*0.87*0.9</f>
        <v>127785.60000000001</v>
      </c>
      <c r="W42" s="57">
        <f>'BAR BB| Open rates'!AJ42*0.87*0.9</f>
        <v>86286.6</v>
      </c>
      <c r="X42" s="57">
        <f>'BAR BB| Open rates'!AK42*0.87*0.9</f>
        <v>78926.400000000009</v>
      </c>
      <c r="Y42" s="57">
        <f>'BAR BB| Open rates'!AM42*0.87*0.9</f>
        <v>75794.400000000009</v>
      </c>
      <c r="Z42" s="57">
        <f>'BAR BB| Open rates'!AO42*0.87*0.9</f>
        <v>75794.400000000009</v>
      </c>
    </row>
    <row r="43" spans="1:92" s="36" customFormat="1" ht="12" hidden="1" customHeight="1" x14ac:dyDescent="0.2">
      <c r="A43" s="237">
        <v>3</v>
      </c>
      <c r="B43" s="57"/>
      <c r="C43" s="57">
        <f>'BAR BB| Open rates'!D43*0.87*0.9</f>
        <v>58255.200000000004</v>
      </c>
      <c r="D43" s="57">
        <f>'BAR BB| Open rates'!E43*0.87*0.9</f>
        <v>189329.4</v>
      </c>
      <c r="E43" s="57">
        <f>'BAR BB| Open rates'!F43*0.87*0.9</f>
        <v>218300.4</v>
      </c>
      <c r="F43" s="57">
        <f>'BAR BB| Open rates'!H43*0.87*0.9</f>
        <v>231611.4</v>
      </c>
      <c r="G43" s="57">
        <f>'BAR BB| Open rates'!K43*0.87*0.9</f>
        <v>239519.7</v>
      </c>
      <c r="H43" s="57">
        <f>'BAR BB| Open rates'!L43*0.87*0.9</f>
        <v>233255.7</v>
      </c>
      <c r="I43" s="57">
        <f>'BAR BB| Open rates'!P43*0.87*0.9</f>
        <v>56924.1</v>
      </c>
      <c r="J43" s="57">
        <f>'BAR BB| Open rates'!Q43*0.87*0.9</f>
        <v>60839.1</v>
      </c>
      <c r="K43" s="57">
        <f>'BAR BB| Open rates'!S43*0.87*0.9</f>
        <v>58490.1</v>
      </c>
      <c r="L43" s="57">
        <f>'BAR BB| Open rates'!T43*0.87*0.9</f>
        <v>60839.1</v>
      </c>
      <c r="M43" s="57">
        <f>'BAR BB| Open rates'!U43*0.87*0.9</f>
        <v>63971.1</v>
      </c>
      <c r="N43" s="57"/>
      <c r="O43" s="57">
        <f>'BAR BB| Open rates'!W43*0.87*0.9</f>
        <v>73993.5</v>
      </c>
      <c r="P43" s="57">
        <f>'BAR BB| Open rates'!X43*0.87*0.9</f>
        <v>73993.5</v>
      </c>
      <c r="Q43" s="57">
        <f>'BAR BB| Open rates'!Y43*0.87*0.9</f>
        <v>120268.8</v>
      </c>
      <c r="R43" s="57">
        <f>'BAR BB| Open rates'!AA43*0.87*0.9</f>
        <v>122852.7</v>
      </c>
      <c r="S43" s="57">
        <f>'BAR BB| Open rates'!AB43*0.87*0.9</f>
        <v>120268.8</v>
      </c>
      <c r="T43" s="57">
        <f>'BAR BB| Open rates'!AC43*0.87*0.9</f>
        <v>122852.7</v>
      </c>
      <c r="U43" s="57">
        <f>'BAR BB| Open rates'!AE43*0.87*0.9</f>
        <v>130134.6</v>
      </c>
      <c r="V43" s="57">
        <f>'BAR BB| Open rates'!AG43*0.87*0.9</f>
        <v>130134.6</v>
      </c>
      <c r="W43" s="57">
        <f>'BAR BB| Open rates'!AJ43*0.87*0.9</f>
        <v>88635.6</v>
      </c>
      <c r="X43" s="57">
        <f>'BAR BB| Open rates'!AK43*0.87*0.9</f>
        <v>81275.400000000009</v>
      </c>
      <c r="Y43" s="57">
        <f>'BAR BB| Open rates'!AM43*0.87*0.9</f>
        <v>78143.400000000009</v>
      </c>
      <c r="Z43" s="57">
        <f>'BAR BB| Open rates'!AO43*0.87*0.9</f>
        <v>78143.400000000009</v>
      </c>
    </row>
    <row r="44" spans="1:92" s="36" customFormat="1" ht="12" hidden="1" customHeight="1" x14ac:dyDescent="0.2">
      <c r="A44" s="237">
        <v>4</v>
      </c>
      <c r="B44" s="57"/>
      <c r="C44" s="57">
        <f>'BAR BB| Open rates'!D44*0.87*0.9</f>
        <v>60212.700000000004</v>
      </c>
      <c r="D44" s="57">
        <f>'BAR BB| Open rates'!E44*0.87*0.9</f>
        <v>191678.4</v>
      </c>
      <c r="E44" s="57">
        <f>'BAR BB| Open rates'!F44*0.87*0.9</f>
        <v>220649.4</v>
      </c>
      <c r="F44" s="57">
        <f>'BAR BB| Open rates'!H44*0.87*0.9</f>
        <v>233960.4</v>
      </c>
      <c r="G44" s="57">
        <f>'BAR BB| Open rates'!K44*0.87*0.9</f>
        <v>241868.7</v>
      </c>
      <c r="H44" s="57">
        <f>'BAR BB| Open rates'!L44*0.87*0.9</f>
        <v>235604.7</v>
      </c>
      <c r="I44" s="57">
        <f>'BAR BB| Open rates'!P44*0.87*0.9</f>
        <v>59273.1</v>
      </c>
      <c r="J44" s="57">
        <f>'BAR BB| Open rates'!Q44*0.87*0.9</f>
        <v>63188.1</v>
      </c>
      <c r="K44" s="57">
        <f>'BAR BB| Open rates'!S44*0.87*0.9</f>
        <v>60839.1</v>
      </c>
      <c r="L44" s="57">
        <f>'BAR BB| Open rates'!T44*0.87*0.9</f>
        <v>63188.1</v>
      </c>
      <c r="M44" s="57">
        <f>'BAR BB| Open rates'!U44*0.87*0.9</f>
        <v>66320.100000000006</v>
      </c>
      <c r="N44" s="57"/>
      <c r="O44" s="57">
        <f>'BAR BB| Open rates'!W44*0.87*0.9</f>
        <v>76342.5</v>
      </c>
      <c r="P44" s="57">
        <f>'BAR BB| Open rates'!X44*0.87*0.9</f>
        <v>76342.5</v>
      </c>
      <c r="Q44" s="57">
        <f>'BAR BB| Open rates'!Y44*0.87*0.9</f>
        <v>122617.8</v>
      </c>
      <c r="R44" s="57">
        <f>'BAR BB| Open rates'!AA44*0.87*0.9</f>
        <v>125201.7</v>
      </c>
      <c r="S44" s="57">
        <f>'BAR BB| Open rates'!AB44*0.87*0.9</f>
        <v>122617.8</v>
      </c>
      <c r="T44" s="57">
        <f>'BAR BB| Open rates'!AC44*0.87*0.9</f>
        <v>125201.7</v>
      </c>
      <c r="U44" s="57">
        <f>'BAR BB| Open rates'!AE44*0.87*0.9</f>
        <v>132483.6</v>
      </c>
      <c r="V44" s="57">
        <f>'BAR BB| Open rates'!AG44*0.87*0.9</f>
        <v>132483.6</v>
      </c>
      <c r="W44" s="57">
        <f>'BAR BB| Open rates'!AJ44*0.87*0.9</f>
        <v>90984.6</v>
      </c>
      <c r="X44" s="57">
        <f>'BAR BB| Open rates'!AK44*0.87*0.9</f>
        <v>83624.400000000009</v>
      </c>
      <c r="Y44" s="57">
        <f>'BAR BB| Open rates'!AM44*0.87*0.9</f>
        <v>80492.400000000009</v>
      </c>
      <c r="Z44" s="57">
        <f>'BAR BB| Open rates'!AO44*0.87*0.9</f>
        <v>80492.400000000009</v>
      </c>
    </row>
    <row r="45" spans="1:92" s="36" customFormat="1" ht="12" hidden="1" customHeight="1" x14ac:dyDescent="0.2">
      <c r="A45" s="237">
        <v>5</v>
      </c>
      <c r="B45" s="57"/>
      <c r="C45" s="57">
        <f>'BAR BB| Open rates'!D45*0.87*0.9</f>
        <v>62170.200000000004</v>
      </c>
      <c r="D45" s="57">
        <f>'BAR BB| Open rates'!E45*0.87*0.9</f>
        <v>194027.4</v>
      </c>
      <c r="E45" s="57">
        <f>'BAR BB| Open rates'!F45*0.87*0.9</f>
        <v>222998.39999999999</v>
      </c>
      <c r="F45" s="57">
        <f>'BAR BB| Open rates'!H45*0.87*0.9</f>
        <v>236309.4</v>
      </c>
      <c r="G45" s="57">
        <f>'BAR BB| Open rates'!K45*0.87*0.9</f>
        <v>244217.7</v>
      </c>
      <c r="H45" s="57">
        <f>'BAR BB| Open rates'!L45*0.87*0.9</f>
        <v>237953.7</v>
      </c>
      <c r="I45" s="57">
        <f>'BAR BB| Open rates'!P45*0.87*0.9</f>
        <v>61622.1</v>
      </c>
      <c r="J45" s="57">
        <f>'BAR BB| Open rates'!Q45*0.87*0.9</f>
        <v>65537.100000000006</v>
      </c>
      <c r="K45" s="57">
        <f>'BAR BB| Open rates'!S45*0.87*0.9</f>
        <v>63188.1</v>
      </c>
      <c r="L45" s="57">
        <f>'BAR BB| Open rates'!T45*0.87*0.9</f>
        <v>65537.100000000006</v>
      </c>
      <c r="M45" s="57">
        <f>'BAR BB| Open rates'!U45*0.87*0.9</f>
        <v>68669.100000000006</v>
      </c>
      <c r="N45" s="57"/>
      <c r="O45" s="57">
        <f>'BAR BB| Open rates'!W45*0.87*0.9</f>
        <v>78691.5</v>
      </c>
      <c r="P45" s="57">
        <f>'BAR BB| Open rates'!X45*0.87*0.9</f>
        <v>78691.5</v>
      </c>
      <c r="Q45" s="57">
        <f>'BAR BB| Open rates'!Y45*0.87*0.9</f>
        <v>124966.8</v>
      </c>
      <c r="R45" s="57">
        <f>'BAR BB| Open rates'!AA45*0.87*0.9</f>
        <v>127550.7</v>
      </c>
      <c r="S45" s="57">
        <f>'BAR BB| Open rates'!AB45*0.87*0.9</f>
        <v>124966.8</v>
      </c>
      <c r="T45" s="57">
        <f>'BAR BB| Open rates'!AC45*0.87*0.9</f>
        <v>127550.7</v>
      </c>
      <c r="U45" s="57">
        <f>'BAR BB| Open rates'!AE45*0.87*0.9</f>
        <v>134832.6</v>
      </c>
      <c r="V45" s="57">
        <f>'BAR BB| Open rates'!AG45*0.87*0.9</f>
        <v>134832.6</v>
      </c>
      <c r="W45" s="57">
        <f>'BAR BB| Open rates'!AJ45*0.87*0.9</f>
        <v>93333.6</v>
      </c>
      <c r="X45" s="57">
        <f>'BAR BB| Open rates'!AK45*0.87*0.9</f>
        <v>85973.400000000009</v>
      </c>
      <c r="Y45" s="57">
        <f>'BAR BB| Open rates'!AM45*0.87*0.9</f>
        <v>82841.400000000009</v>
      </c>
      <c r="Z45" s="57">
        <f>'BAR BB| Open rates'!AO45*0.87*0.9</f>
        <v>82841.400000000009</v>
      </c>
    </row>
    <row r="46" spans="1:92" s="36" customFormat="1" ht="12" hidden="1" customHeight="1" x14ac:dyDescent="0.2">
      <c r="A46" s="237">
        <v>6</v>
      </c>
      <c r="B46" s="57"/>
      <c r="C46" s="57">
        <f>'BAR BB| Open rates'!D46*0.87*0.9</f>
        <v>64127.700000000004</v>
      </c>
      <c r="D46" s="57">
        <f>'BAR BB| Open rates'!E46*0.87*0.9</f>
        <v>196376.4</v>
      </c>
      <c r="E46" s="57">
        <f>'BAR BB| Open rates'!F46*0.87*0.9</f>
        <v>225347.4</v>
      </c>
      <c r="F46" s="57">
        <f>'BAR BB| Open rates'!H46*0.87*0.9</f>
        <v>238658.4</v>
      </c>
      <c r="G46" s="57">
        <f>'BAR BB| Open rates'!K46*0.87*0.9</f>
        <v>246566.7</v>
      </c>
      <c r="H46" s="57">
        <f>'BAR BB| Open rates'!L46*0.87*0.9</f>
        <v>240302.7</v>
      </c>
      <c r="I46" s="57">
        <f>'BAR BB| Open rates'!P46*0.87*0.9</f>
        <v>63971.1</v>
      </c>
      <c r="J46" s="57">
        <f>'BAR BB| Open rates'!Q46*0.87*0.9</f>
        <v>67886.100000000006</v>
      </c>
      <c r="K46" s="57">
        <f>'BAR BB| Open rates'!S46*0.87*0.9</f>
        <v>65537.100000000006</v>
      </c>
      <c r="L46" s="57">
        <f>'BAR BB| Open rates'!T46*0.87*0.9</f>
        <v>67886.100000000006</v>
      </c>
      <c r="M46" s="57">
        <f>'BAR BB| Open rates'!U46*0.87*0.9</f>
        <v>71018.100000000006</v>
      </c>
      <c r="N46" s="57"/>
      <c r="O46" s="57">
        <f>'BAR BB| Open rates'!W46*0.87*0.9</f>
        <v>81040.5</v>
      </c>
      <c r="P46" s="57">
        <f>'BAR BB| Open rates'!X46*0.87*0.9</f>
        <v>81040.5</v>
      </c>
      <c r="Q46" s="57">
        <f>'BAR BB| Open rates'!Y46*0.87*0.9</f>
        <v>127315.8</v>
      </c>
      <c r="R46" s="57">
        <f>'BAR BB| Open rates'!AA46*0.87*0.9</f>
        <v>129899.7</v>
      </c>
      <c r="S46" s="57">
        <f>'BAR BB| Open rates'!AB46*0.87*0.9</f>
        <v>127315.8</v>
      </c>
      <c r="T46" s="57">
        <f>'BAR BB| Open rates'!AC46*0.87*0.9</f>
        <v>129899.7</v>
      </c>
      <c r="U46" s="57">
        <f>'BAR BB| Open rates'!AE46*0.87*0.9</f>
        <v>137181.6</v>
      </c>
      <c r="V46" s="57">
        <f>'BAR BB| Open rates'!AG46*0.87*0.9</f>
        <v>137181.6</v>
      </c>
      <c r="W46" s="57">
        <f>'BAR BB| Open rates'!AJ46*0.87*0.9</f>
        <v>95682.6</v>
      </c>
      <c r="X46" s="57">
        <f>'BAR BB| Open rates'!AK46*0.87*0.9</f>
        <v>88322.400000000009</v>
      </c>
      <c r="Y46" s="57">
        <f>'BAR BB| Open rates'!AM46*0.87*0.9</f>
        <v>85190.400000000009</v>
      </c>
      <c r="Z46" s="57">
        <f>'BAR BB| Open rates'!AO46*0.87*0.9</f>
        <v>85190.400000000009</v>
      </c>
    </row>
    <row r="47" spans="1:92" s="36" customFormat="1" ht="12" hidden="1" customHeight="1" x14ac:dyDescent="0.2">
      <c r="A47" s="237">
        <v>7</v>
      </c>
      <c r="B47" s="57"/>
      <c r="C47" s="57">
        <f>'BAR BB| Open rates'!D47*0.87*0.9</f>
        <v>66085.2</v>
      </c>
      <c r="D47" s="57">
        <f>'BAR BB| Open rates'!E47*0.87*0.9</f>
        <v>198725.4</v>
      </c>
      <c r="E47" s="57">
        <f>'BAR BB| Open rates'!F47*0.87*0.9</f>
        <v>227696.4</v>
      </c>
      <c r="F47" s="57">
        <f>'BAR BB| Open rates'!H47*0.87*0.9</f>
        <v>241007.4</v>
      </c>
      <c r="G47" s="57">
        <f>'BAR BB| Open rates'!K47*0.87*0.9</f>
        <v>248915.7</v>
      </c>
      <c r="H47" s="57">
        <f>'BAR BB| Open rates'!L47*0.87*0.9</f>
        <v>242651.7</v>
      </c>
      <c r="I47" s="57">
        <f>'BAR BB| Open rates'!P47*0.87*0.9</f>
        <v>66320.100000000006</v>
      </c>
      <c r="J47" s="57">
        <f>'BAR BB| Open rates'!Q47*0.87*0.9</f>
        <v>70235.100000000006</v>
      </c>
      <c r="K47" s="57">
        <f>'BAR BB| Open rates'!S47*0.87*0.9</f>
        <v>67886.100000000006</v>
      </c>
      <c r="L47" s="57">
        <f>'BAR BB| Open rates'!T47*0.87*0.9</f>
        <v>70235.100000000006</v>
      </c>
      <c r="M47" s="57">
        <f>'BAR BB| Open rates'!U47*0.87*0.9</f>
        <v>73367.100000000006</v>
      </c>
      <c r="N47" s="57"/>
      <c r="O47" s="57">
        <f>'BAR BB| Open rates'!W47*0.87*0.9</f>
        <v>83389.5</v>
      </c>
      <c r="P47" s="57">
        <f>'BAR BB| Open rates'!X47*0.87*0.9</f>
        <v>83389.5</v>
      </c>
      <c r="Q47" s="57">
        <f>'BAR BB| Open rates'!Y47*0.87*0.9</f>
        <v>129664.8</v>
      </c>
      <c r="R47" s="57">
        <f>'BAR BB| Open rates'!AA47*0.87*0.9</f>
        <v>132248.70000000001</v>
      </c>
      <c r="S47" s="57">
        <f>'BAR BB| Open rates'!AB47*0.87*0.9</f>
        <v>129664.8</v>
      </c>
      <c r="T47" s="57">
        <f>'BAR BB| Open rates'!AC47*0.87*0.9</f>
        <v>132248.70000000001</v>
      </c>
      <c r="U47" s="57">
        <f>'BAR BB| Open rates'!AE47*0.87*0.9</f>
        <v>139530.6</v>
      </c>
      <c r="V47" s="57">
        <f>'BAR BB| Open rates'!AG47*0.87*0.9</f>
        <v>139530.6</v>
      </c>
      <c r="W47" s="57">
        <f>'BAR BB| Open rates'!AJ47*0.87*0.9</f>
        <v>98031.6</v>
      </c>
      <c r="X47" s="57">
        <f>'BAR BB| Open rates'!AK47*0.87*0.9</f>
        <v>90671.400000000009</v>
      </c>
      <c r="Y47" s="57">
        <f>'BAR BB| Open rates'!AM47*0.87*0.9</f>
        <v>87539.400000000009</v>
      </c>
      <c r="Z47" s="57">
        <f>'BAR BB| Open rates'!AO47*0.87*0.9</f>
        <v>87539.400000000009</v>
      </c>
    </row>
    <row r="48" spans="1:92" s="36" customFormat="1" ht="12" hidden="1" customHeight="1" x14ac:dyDescent="0.2">
      <c r="A48" s="237">
        <v>8</v>
      </c>
      <c r="B48" s="57"/>
      <c r="C48" s="57">
        <f>'BAR BB| Open rates'!D48*0.87*0.9</f>
        <v>68042.7</v>
      </c>
      <c r="D48" s="57">
        <f>'BAR BB| Open rates'!E48*0.87*0.9</f>
        <v>201074.4</v>
      </c>
      <c r="E48" s="57">
        <f>'BAR BB| Open rates'!F48*0.87*0.9</f>
        <v>230045.4</v>
      </c>
      <c r="F48" s="57">
        <f>'BAR BB| Open rates'!H48*0.87*0.9</f>
        <v>243356.4</v>
      </c>
      <c r="G48" s="57">
        <f>'BAR BB| Open rates'!K48*0.87*0.9</f>
        <v>251264.7</v>
      </c>
      <c r="H48" s="57">
        <f>'BAR BB| Open rates'!L48*0.87*0.9</f>
        <v>245000.7</v>
      </c>
      <c r="I48" s="57">
        <f>'BAR BB| Open rates'!P48*0.87*0.9</f>
        <v>68669.100000000006</v>
      </c>
      <c r="J48" s="57">
        <f>'BAR BB| Open rates'!Q48*0.87*0.9</f>
        <v>72584.100000000006</v>
      </c>
      <c r="K48" s="57">
        <f>'BAR BB| Open rates'!S48*0.87*0.9</f>
        <v>70235.100000000006</v>
      </c>
      <c r="L48" s="57">
        <f>'BAR BB| Open rates'!T48*0.87*0.9</f>
        <v>72584.100000000006</v>
      </c>
      <c r="M48" s="57">
        <f>'BAR BB| Open rates'!U48*0.87*0.9</f>
        <v>75716.100000000006</v>
      </c>
      <c r="N48" s="57"/>
      <c r="O48" s="57">
        <f>'BAR BB| Open rates'!W48*0.87*0.9</f>
        <v>85738.5</v>
      </c>
      <c r="P48" s="57">
        <f>'BAR BB| Open rates'!X48*0.87*0.9</f>
        <v>85738.5</v>
      </c>
      <c r="Q48" s="57">
        <f>'BAR BB| Open rates'!Y48*0.87*0.9</f>
        <v>132013.80000000002</v>
      </c>
      <c r="R48" s="57">
        <f>'BAR BB| Open rates'!AA48*0.87*0.9</f>
        <v>134597.70000000001</v>
      </c>
      <c r="S48" s="57">
        <f>'BAR BB| Open rates'!AB48*0.87*0.9</f>
        <v>132013.80000000002</v>
      </c>
      <c r="T48" s="57">
        <f>'BAR BB| Open rates'!AC48*0.87*0.9</f>
        <v>134597.70000000001</v>
      </c>
      <c r="U48" s="57">
        <f>'BAR BB| Open rates'!AE48*0.87*0.9</f>
        <v>141879.6</v>
      </c>
      <c r="V48" s="57">
        <f>'BAR BB| Open rates'!AG48*0.87*0.9</f>
        <v>141879.6</v>
      </c>
      <c r="W48" s="57">
        <f>'BAR BB| Open rates'!AJ48*0.87*0.9</f>
        <v>100380.6</v>
      </c>
      <c r="X48" s="57">
        <f>'BAR BB| Open rates'!AK48*0.87*0.9</f>
        <v>93020.400000000009</v>
      </c>
      <c r="Y48" s="57">
        <f>'BAR BB| Open rates'!AM48*0.87*0.9</f>
        <v>89888.400000000009</v>
      </c>
      <c r="Z48" s="57">
        <f>'BAR BB| Open rates'!AO48*0.87*0.9</f>
        <v>89888.400000000009</v>
      </c>
    </row>
    <row r="49" spans="1:26" s="36" customFormat="1" ht="12" hidden="1" customHeight="1" x14ac:dyDescent="0.2">
      <c r="A49" s="236" t="s">
        <v>72</v>
      </c>
      <c r="B49" s="57"/>
      <c r="C49" s="57"/>
      <c r="D49" s="57"/>
      <c r="E49" s="57"/>
      <c r="F49" s="57"/>
      <c r="G49" s="57"/>
      <c r="H49" s="57"/>
      <c r="I49" s="57"/>
      <c r="J49" s="57"/>
      <c r="K49" s="57"/>
      <c r="L49" s="57"/>
      <c r="M49" s="57"/>
      <c r="N49" s="57"/>
      <c r="O49" s="57"/>
      <c r="P49" s="57"/>
      <c r="Q49" s="57"/>
      <c r="R49" s="57"/>
      <c r="S49" s="57"/>
      <c r="T49" s="57"/>
      <c r="U49" s="57"/>
      <c r="V49" s="57"/>
      <c r="W49" s="57"/>
      <c r="X49" s="57"/>
      <c r="Y49" s="57"/>
      <c r="Z49" s="57"/>
    </row>
    <row r="50" spans="1:26" s="36" customFormat="1" ht="12" hidden="1" customHeight="1" x14ac:dyDescent="0.2">
      <c r="A50" s="237">
        <v>1</v>
      </c>
      <c r="B50" s="57"/>
      <c r="C50" s="57">
        <f>'BAR BB| Open rates'!D50*0.87*0.9</f>
        <v>74385</v>
      </c>
      <c r="D50" s="57">
        <f>'BAR BB| Open rates'!E50*0.87*0.9</f>
        <v>274050</v>
      </c>
      <c r="E50" s="57">
        <f>'BAR BB| Open rates'!F50*0.87*0.9</f>
        <v>274050</v>
      </c>
      <c r="F50" s="57">
        <f>'BAR BB| Open rates'!H50*0.87*0.9</f>
        <v>274050</v>
      </c>
      <c r="G50" s="57">
        <f>'BAR BB| Open rates'!K50*0.87*0.9</f>
        <v>274050</v>
      </c>
      <c r="H50" s="57">
        <f>'BAR BB| Open rates'!L50*0.87*0.9</f>
        <v>274050</v>
      </c>
      <c r="I50" s="57">
        <f>'BAR BB| Open rates'!P50*0.87*0.9</f>
        <v>90045</v>
      </c>
      <c r="J50" s="57">
        <f>'BAR BB| Open rates'!Q50*0.87*0.9</f>
        <v>90045</v>
      </c>
      <c r="K50" s="57">
        <f>'BAR BB| Open rates'!S50*0.87*0.9</f>
        <v>90045</v>
      </c>
      <c r="L50" s="57">
        <f>'BAR BB| Open rates'!T50*0.87*0.9</f>
        <v>90045</v>
      </c>
      <c r="M50" s="57">
        <f>'BAR BB| Open rates'!U50*0.87*0.9</f>
        <v>90045</v>
      </c>
      <c r="N50" s="57"/>
      <c r="O50" s="57">
        <f>'BAR BB| Open rates'!W50*0.87*0.9</f>
        <v>90045</v>
      </c>
      <c r="P50" s="57">
        <f>'BAR BB| Open rates'!X50*0.87*0.9</f>
        <v>90045</v>
      </c>
      <c r="Q50" s="57">
        <f>'BAR BB| Open rates'!Y50*0.87*0.9</f>
        <v>180090</v>
      </c>
      <c r="R50" s="57">
        <f>'BAR BB| Open rates'!AA50*0.87*0.9</f>
        <v>180090</v>
      </c>
      <c r="S50" s="57">
        <f>'BAR BB| Open rates'!AB50*0.87*0.9</f>
        <v>180090</v>
      </c>
      <c r="T50" s="57">
        <f>'BAR BB| Open rates'!AC50*0.87*0.9</f>
        <v>180090</v>
      </c>
      <c r="U50" s="57">
        <f>'BAR BB| Open rates'!AE50*0.87*0.9</f>
        <v>180090</v>
      </c>
      <c r="V50" s="57">
        <f>'BAR BB| Open rates'!AG50*0.87*0.9</f>
        <v>180090</v>
      </c>
      <c r="W50" s="57">
        <f>'BAR BB| Open rates'!AJ50*0.87*0.9</f>
        <v>90045</v>
      </c>
      <c r="X50" s="57">
        <f>'BAR BB| Open rates'!AK50*0.87*0.9</f>
        <v>90045</v>
      </c>
      <c r="Y50" s="57">
        <f>'BAR BB| Open rates'!AM50*0.87*0.9</f>
        <v>90045</v>
      </c>
      <c r="Z50" s="57">
        <f>'BAR BB| Open rates'!AO50*0.87*0.9</f>
        <v>90045</v>
      </c>
    </row>
    <row r="51" spans="1:26" s="36" customFormat="1" ht="12" hidden="1" customHeight="1" x14ac:dyDescent="0.2">
      <c r="A51" s="237">
        <v>2</v>
      </c>
      <c r="B51" s="57"/>
      <c r="C51" s="57">
        <f>'BAR BB| Open rates'!D51*0.87*0.9</f>
        <v>76342.5</v>
      </c>
      <c r="D51" s="57">
        <f>'BAR BB| Open rates'!E51*0.87*0.9</f>
        <v>276399</v>
      </c>
      <c r="E51" s="57">
        <f>'BAR BB| Open rates'!F51*0.87*0.9</f>
        <v>276399</v>
      </c>
      <c r="F51" s="57">
        <f>'BAR BB| Open rates'!H51*0.87*0.9</f>
        <v>276399</v>
      </c>
      <c r="G51" s="57">
        <f>'BAR BB| Open rates'!K51*0.87*0.9</f>
        <v>276399</v>
      </c>
      <c r="H51" s="57">
        <f>'BAR BB| Open rates'!L51*0.87*0.9</f>
        <v>276399</v>
      </c>
      <c r="I51" s="57">
        <f>'BAR BB| Open rates'!P51*0.87*0.9</f>
        <v>92394</v>
      </c>
      <c r="J51" s="57">
        <f>'BAR BB| Open rates'!Q51*0.87*0.9</f>
        <v>92394</v>
      </c>
      <c r="K51" s="57">
        <f>'BAR BB| Open rates'!S51*0.87*0.9</f>
        <v>92394</v>
      </c>
      <c r="L51" s="57">
        <f>'BAR BB| Open rates'!T51*0.87*0.9</f>
        <v>92394</v>
      </c>
      <c r="M51" s="57">
        <f>'BAR BB| Open rates'!U51*0.87*0.9</f>
        <v>92394</v>
      </c>
      <c r="N51" s="57"/>
      <c r="O51" s="57">
        <f>'BAR BB| Open rates'!W51*0.87*0.9</f>
        <v>92394</v>
      </c>
      <c r="P51" s="57">
        <f>'BAR BB| Open rates'!X51*0.87*0.9</f>
        <v>92394</v>
      </c>
      <c r="Q51" s="57">
        <f>'BAR BB| Open rates'!Y51*0.87*0.9</f>
        <v>182439</v>
      </c>
      <c r="R51" s="57">
        <f>'BAR BB| Open rates'!AA51*0.87*0.9</f>
        <v>182439</v>
      </c>
      <c r="S51" s="57">
        <f>'BAR BB| Open rates'!AB51*0.87*0.9</f>
        <v>182439</v>
      </c>
      <c r="T51" s="57">
        <f>'BAR BB| Open rates'!AC51*0.87*0.9</f>
        <v>182439</v>
      </c>
      <c r="U51" s="57">
        <f>'BAR BB| Open rates'!AE51*0.87*0.9</f>
        <v>182439</v>
      </c>
      <c r="V51" s="57">
        <f>'BAR BB| Open rates'!AG51*0.87*0.9</f>
        <v>182439</v>
      </c>
      <c r="W51" s="57">
        <f>'BAR BB| Open rates'!AJ51*0.87*0.9</f>
        <v>92394</v>
      </c>
      <c r="X51" s="57">
        <f>'BAR BB| Open rates'!AK51*0.87*0.9</f>
        <v>92394</v>
      </c>
      <c r="Y51" s="57">
        <f>'BAR BB| Open rates'!AM51*0.87*0.9</f>
        <v>92394</v>
      </c>
      <c r="Z51" s="57">
        <f>'BAR BB| Open rates'!AO51*0.87*0.9</f>
        <v>92394</v>
      </c>
    </row>
    <row r="52" spans="1:26" s="36" customFormat="1" ht="12" hidden="1" customHeight="1" x14ac:dyDescent="0.2">
      <c r="A52" s="236" t="s">
        <v>184</v>
      </c>
      <c r="B52" s="57"/>
      <c r="C52" s="57"/>
      <c r="D52" s="57"/>
      <c r="E52" s="57"/>
      <c r="F52" s="57"/>
      <c r="G52" s="57"/>
      <c r="H52" s="57"/>
      <c r="I52" s="57"/>
      <c r="J52" s="57"/>
      <c r="K52" s="57"/>
      <c r="L52" s="57"/>
      <c r="M52" s="57"/>
      <c r="N52" s="57"/>
      <c r="O52" s="57"/>
      <c r="P52" s="57"/>
      <c r="Q52" s="57"/>
      <c r="R52" s="57"/>
      <c r="S52" s="57"/>
      <c r="T52" s="57"/>
      <c r="U52" s="57"/>
      <c r="V52" s="57"/>
      <c r="W52" s="57"/>
      <c r="X52" s="57"/>
      <c r="Y52" s="57"/>
      <c r="Z52" s="57"/>
    </row>
    <row r="53" spans="1:26" s="36" customFormat="1" ht="12" hidden="1" customHeight="1" x14ac:dyDescent="0.2">
      <c r="A53" s="237">
        <v>1</v>
      </c>
      <c r="B53" s="57"/>
      <c r="C53" s="57">
        <f>'BAR BB| Open rates'!D53*0.87*0.9</f>
        <v>62640</v>
      </c>
      <c r="D53" s="57">
        <f>'BAR BB| Open rates'!E53*0.87*0.9</f>
        <v>250560</v>
      </c>
      <c r="E53" s="57">
        <f>'BAR BB| Open rates'!F53*0.87*0.9</f>
        <v>250560</v>
      </c>
      <c r="F53" s="57">
        <f>'BAR BB| Open rates'!H53*0.87*0.9</f>
        <v>250560</v>
      </c>
      <c r="G53" s="57">
        <f>'BAR BB| Open rates'!K53*0.87*0.9</f>
        <v>250560</v>
      </c>
      <c r="H53" s="57">
        <f>'BAR BB| Open rates'!L53*0.87*0.9</f>
        <v>250560</v>
      </c>
      <c r="I53" s="57">
        <f>'BAR BB| Open rates'!P53*0.87*0.9</f>
        <v>78300</v>
      </c>
      <c r="J53" s="57">
        <f>'BAR BB| Open rates'!Q53*0.87*0.9</f>
        <v>78300</v>
      </c>
      <c r="K53" s="57">
        <f>'BAR BB| Open rates'!S53*0.87*0.9</f>
        <v>78300</v>
      </c>
      <c r="L53" s="57">
        <f>'BAR BB| Open rates'!T53*0.87*0.9</f>
        <v>78300</v>
      </c>
      <c r="M53" s="57">
        <f>'BAR BB| Open rates'!U53*0.87*0.9</f>
        <v>78300</v>
      </c>
      <c r="N53" s="57"/>
      <c r="O53" s="57">
        <f>'BAR BB| Open rates'!W53*0.87*0.9</f>
        <v>78300</v>
      </c>
      <c r="P53" s="57">
        <f>'BAR BB| Open rates'!X53*0.87*0.9</f>
        <v>78300</v>
      </c>
      <c r="Q53" s="57">
        <f>'BAR BB| Open rates'!Y53*0.87*0.9</f>
        <v>117450</v>
      </c>
      <c r="R53" s="57">
        <f>'BAR BB| Open rates'!AA53*0.87*0.9</f>
        <v>117450</v>
      </c>
      <c r="S53" s="57">
        <f>'BAR BB| Open rates'!AB53*0.87*0.9</f>
        <v>117450</v>
      </c>
      <c r="T53" s="57">
        <f>'BAR BB| Open rates'!AC53*0.87*0.9</f>
        <v>117450</v>
      </c>
      <c r="U53" s="57">
        <f>'BAR BB| Open rates'!AE53*0.87*0.9</f>
        <v>160515</v>
      </c>
      <c r="V53" s="57">
        <f>'BAR BB| Open rates'!AG53*0.87*0.9</f>
        <v>160515</v>
      </c>
      <c r="W53" s="57">
        <f>'BAR BB| Open rates'!AJ53*0.87*0.9</f>
        <v>78300</v>
      </c>
      <c r="X53" s="57">
        <f>'BAR BB| Open rates'!AK53*0.87*0.9</f>
        <v>78300</v>
      </c>
      <c r="Y53" s="57">
        <f>'BAR BB| Open rates'!AM53*0.87*0.9</f>
        <v>78300</v>
      </c>
      <c r="Z53" s="57">
        <f>'BAR BB| Open rates'!AO53*0.87*0.9</f>
        <v>78300</v>
      </c>
    </row>
    <row r="54" spans="1:26" s="36" customFormat="1" ht="12" hidden="1" customHeight="1" x14ac:dyDescent="0.2">
      <c r="A54" s="237">
        <v>2</v>
      </c>
      <c r="B54" s="57"/>
      <c r="C54" s="57">
        <f>'BAR BB| Open rates'!D54*0.87*0.9</f>
        <v>64597.5</v>
      </c>
      <c r="D54" s="57">
        <f>'BAR BB| Open rates'!E54*0.87*0.9</f>
        <v>252909</v>
      </c>
      <c r="E54" s="57">
        <f>'BAR BB| Open rates'!F54*0.87*0.9</f>
        <v>252909</v>
      </c>
      <c r="F54" s="57">
        <f>'BAR BB| Open rates'!H54*0.87*0.9</f>
        <v>252909</v>
      </c>
      <c r="G54" s="57">
        <f>'BAR BB| Open rates'!K54*0.87*0.9</f>
        <v>252909</v>
      </c>
      <c r="H54" s="57">
        <f>'BAR BB| Open rates'!L54*0.87*0.9</f>
        <v>252909</v>
      </c>
      <c r="I54" s="57">
        <f>'BAR BB| Open rates'!P54*0.87*0.9</f>
        <v>80649</v>
      </c>
      <c r="J54" s="57">
        <f>'BAR BB| Open rates'!Q54*0.87*0.9</f>
        <v>80649</v>
      </c>
      <c r="K54" s="57">
        <f>'BAR BB| Open rates'!S54*0.87*0.9</f>
        <v>80649</v>
      </c>
      <c r="L54" s="57">
        <f>'BAR BB| Open rates'!T54*0.87*0.9</f>
        <v>80649</v>
      </c>
      <c r="M54" s="57">
        <f>'BAR BB| Open rates'!U54*0.87*0.9</f>
        <v>80649</v>
      </c>
      <c r="N54" s="57"/>
      <c r="O54" s="57">
        <f>'BAR BB| Open rates'!W54*0.87*0.9</f>
        <v>80649</v>
      </c>
      <c r="P54" s="57">
        <f>'BAR BB| Open rates'!X54*0.87*0.9</f>
        <v>80649</v>
      </c>
      <c r="Q54" s="57">
        <f>'BAR BB| Open rates'!Y54*0.87*0.9</f>
        <v>119799</v>
      </c>
      <c r="R54" s="57">
        <f>'BAR BB| Open rates'!AA54*0.87*0.9</f>
        <v>119799</v>
      </c>
      <c r="S54" s="57">
        <f>'BAR BB| Open rates'!AB54*0.87*0.9</f>
        <v>119799</v>
      </c>
      <c r="T54" s="57">
        <f>'BAR BB| Open rates'!AC54*0.87*0.9</f>
        <v>119799</v>
      </c>
      <c r="U54" s="57">
        <f>'BAR BB| Open rates'!AE54*0.87*0.9</f>
        <v>162864</v>
      </c>
      <c r="V54" s="57">
        <f>'BAR BB| Open rates'!AG54*0.87*0.9</f>
        <v>162864</v>
      </c>
      <c r="W54" s="57">
        <f>'BAR BB| Open rates'!AJ54*0.87*0.9</f>
        <v>80649</v>
      </c>
      <c r="X54" s="57">
        <f>'BAR BB| Open rates'!AK54*0.87*0.9</f>
        <v>80649</v>
      </c>
      <c r="Y54" s="57">
        <f>'BAR BB| Open rates'!AM54*0.87*0.9</f>
        <v>80649</v>
      </c>
      <c r="Z54" s="57">
        <f>'BAR BB| Open rates'!AO54*0.87*0.9</f>
        <v>80649</v>
      </c>
    </row>
    <row r="55" spans="1:26" s="36" customFormat="1" ht="12" hidden="1" customHeight="1" x14ac:dyDescent="0.2">
      <c r="A55" s="237">
        <v>3</v>
      </c>
      <c r="B55" s="57"/>
      <c r="C55" s="57">
        <f>'BAR BB| Open rates'!D55*0.87*0.9</f>
        <v>66555</v>
      </c>
      <c r="D55" s="57">
        <f>'BAR BB| Open rates'!E55*0.87*0.9</f>
        <v>255258</v>
      </c>
      <c r="E55" s="57">
        <f>'BAR BB| Open rates'!F55*0.87*0.9</f>
        <v>255258</v>
      </c>
      <c r="F55" s="57">
        <f>'BAR BB| Open rates'!H55*0.87*0.9</f>
        <v>255258</v>
      </c>
      <c r="G55" s="57">
        <f>'BAR BB| Open rates'!K55*0.87*0.9</f>
        <v>255258</v>
      </c>
      <c r="H55" s="57">
        <f>'BAR BB| Open rates'!L55*0.87*0.9</f>
        <v>255258</v>
      </c>
      <c r="I55" s="57">
        <f>'BAR BB| Open rates'!P55*0.87*0.9</f>
        <v>82998</v>
      </c>
      <c r="J55" s="57">
        <f>'BAR BB| Open rates'!Q55*0.87*0.9</f>
        <v>82998</v>
      </c>
      <c r="K55" s="57">
        <f>'BAR BB| Open rates'!S55*0.87*0.9</f>
        <v>82998</v>
      </c>
      <c r="L55" s="57">
        <f>'BAR BB| Open rates'!T55*0.87*0.9</f>
        <v>82998</v>
      </c>
      <c r="M55" s="57">
        <f>'BAR BB| Open rates'!U55*0.87*0.9</f>
        <v>82998</v>
      </c>
      <c r="N55" s="57"/>
      <c r="O55" s="57">
        <f>'BAR BB| Open rates'!W55*0.87*0.9</f>
        <v>82998</v>
      </c>
      <c r="P55" s="57">
        <f>'BAR BB| Open rates'!X55*0.87*0.9</f>
        <v>82998</v>
      </c>
      <c r="Q55" s="57">
        <f>'BAR BB| Open rates'!Y55*0.87*0.9</f>
        <v>122148</v>
      </c>
      <c r="R55" s="57">
        <f>'BAR BB| Open rates'!AA55*0.87*0.9</f>
        <v>122148</v>
      </c>
      <c r="S55" s="57">
        <f>'BAR BB| Open rates'!AB55*0.87*0.9</f>
        <v>122148</v>
      </c>
      <c r="T55" s="57">
        <f>'BAR BB| Open rates'!AC55*0.87*0.9</f>
        <v>122148</v>
      </c>
      <c r="U55" s="57">
        <f>'BAR BB| Open rates'!AE55*0.87*0.9</f>
        <v>165213</v>
      </c>
      <c r="V55" s="57">
        <f>'BAR BB| Open rates'!AG55*0.87*0.9</f>
        <v>165213</v>
      </c>
      <c r="W55" s="57">
        <f>'BAR BB| Open rates'!AJ55*0.87*0.9</f>
        <v>82998</v>
      </c>
      <c r="X55" s="57">
        <f>'BAR BB| Open rates'!AK55*0.87*0.9</f>
        <v>82998</v>
      </c>
      <c r="Y55" s="57">
        <f>'BAR BB| Open rates'!AM55*0.87*0.9</f>
        <v>82998</v>
      </c>
      <c r="Z55" s="57">
        <f>'BAR BB| Open rates'!AO55*0.87*0.9</f>
        <v>82998</v>
      </c>
    </row>
    <row r="56" spans="1:26" s="36" customFormat="1" ht="12" hidden="1" customHeight="1" x14ac:dyDescent="0.2">
      <c r="A56" s="237">
        <v>4</v>
      </c>
      <c r="B56" s="57"/>
      <c r="C56" s="57">
        <f>'BAR BB| Open rates'!D56*0.87*0.9</f>
        <v>68512.5</v>
      </c>
      <c r="D56" s="57">
        <f>'BAR BB| Open rates'!E56*0.87*0.9</f>
        <v>257607</v>
      </c>
      <c r="E56" s="57">
        <f>'BAR BB| Open rates'!F56*0.87*0.9</f>
        <v>257607</v>
      </c>
      <c r="F56" s="57">
        <f>'BAR BB| Open rates'!H56*0.87*0.9</f>
        <v>257607</v>
      </c>
      <c r="G56" s="57">
        <f>'BAR BB| Open rates'!K56*0.87*0.9</f>
        <v>257607</v>
      </c>
      <c r="H56" s="57">
        <f>'BAR BB| Open rates'!L56*0.87*0.9</f>
        <v>257607</v>
      </c>
      <c r="I56" s="57">
        <f>'BAR BB| Open rates'!P56*0.87*0.9</f>
        <v>85347</v>
      </c>
      <c r="J56" s="57">
        <f>'BAR BB| Open rates'!Q56*0.87*0.9</f>
        <v>85347</v>
      </c>
      <c r="K56" s="57">
        <f>'BAR BB| Open rates'!S56*0.87*0.9</f>
        <v>85347</v>
      </c>
      <c r="L56" s="57">
        <f>'BAR BB| Open rates'!T56*0.87*0.9</f>
        <v>85347</v>
      </c>
      <c r="M56" s="57">
        <f>'BAR BB| Open rates'!U56*0.87*0.9</f>
        <v>85347</v>
      </c>
      <c r="N56" s="57"/>
      <c r="O56" s="57">
        <f>'BAR BB| Open rates'!W56*0.87*0.9</f>
        <v>85347</v>
      </c>
      <c r="P56" s="57">
        <f>'BAR BB| Open rates'!X56*0.87*0.9</f>
        <v>85347</v>
      </c>
      <c r="Q56" s="57">
        <f>'BAR BB| Open rates'!Y56*0.87*0.9</f>
        <v>124497</v>
      </c>
      <c r="R56" s="57">
        <f>'BAR BB| Open rates'!AA56*0.87*0.9</f>
        <v>124497</v>
      </c>
      <c r="S56" s="57">
        <f>'BAR BB| Open rates'!AB56*0.87*0.9</f>
        <v>124497</v>
      </c>
      <c r="T56" s="57">
        <f>'BAR BB| Open rates'!AC56*0.87*0.9</f>
        <v>124497</v>
      </c>
      <c r="U56" s="57">
        <f>'BAR BB| Open rates'!AE56*0.87*0.9</f>
        <v>167562</v>
      </c>
      <c r="V56" s="57">
        <f>'BAR BB| Open rates'!AG56*0.87*0.9</f>
        <v>167562</v>
      </c>
      <c r="W56" s="57">
        <f>'BAR BB| Open rates'!AJ56*0.87*0.9</f>
        <v>85347</v>
      </c>
      <c r="X56" s="57">
        <f>'BAR BB| Open rates'!AK56*0.87*0.9</f>
        <v>85347</v>
      </c>
      <c r="Y56" s="57">
        <f>'BAR BB| Open rates'!AM56*0.87*0.9</f>
        <v>85347</v>
      </c>
      <c r="Z56" s="57">
        <f>'BAR BB| Open rates'!AO56*0.87*0.9</f>
        <v>85347</v>
      </c>
    </row>
    <row r="57" spans="1:26" s="33" customFormat="1" hidden="1" x14ac:dyDescent="0.2">
      <c r="A57" s="237">
        <v>5</v>
      </c>
      <c r="B57" s="57"/>
      <c r="C57" s="57">
        <f>'BAR BB| Open rates'!D57*0.87*0.9</f>
        <v>70470</v>
      </c>
      <c r="D57" s="57">
        <f>'BAR BB| Open rates'!E57*0.87*0.9</f>
        <v>259956</v>
      </c>
      <c r="E57" s="57">
        <f>'BAR BB| Open rates'!F57*0.87*0.9</f>
        <v>259956</v>
      </c>
      <c r="F57" s="57">
        <f>'BAR BB| Open rates'!H57*0.87*0.9</f>
        <v>259956</v>
      </c>
      <c r="G57" s="57">
        <f>'BAR BB| Open rates'!K57*0.87*0.9</f>
        <v>259956</v>
      </c>
      <c r="H57" s="57">
        <f>'BAR BB| Open rates'!L57*0.87*0.9</f>
        <v>259956</v>
      </c>
      <c r="I57" s="57">
        <f>'BAR BB| Open rates'!P57*0.87*0.9</f>
        <v>87696</v>
      </c>
      <c r="J57" s="57">
        <f>'BAR BB| Open rates'!Q57*0.87*0.9</f>
        <v>87696</v>
      </c>
      <c r="K57" s="57">
        <f>'BAR BB| Open rates'!S57*0.87*0.9</f>
        <v>87696</v>
      </c>
      <c r="L57" s="57">
        <f>'BAR BB| Open rates'!T57*0.87*0.9</f>
        <v>87696</v>
      </c>
      <c r="M57" s="57">
        <f>'BAR BB| Open rates'!U57*0.87*0.9</f>
        <v>87696</v>
      </c>
      <c r="N57" s="57"/>
      <c r="O57" s="57">
        <f>'BAR BB| Open rates'!W57*0.87*0.9</f>
        <v>87696</v>
      </c>
      <c r="P57" s="57">
        <f>'BAR BB| Open rates'!X57*0.87*0.9</f>
        <v>87696</v>
      </c>
      <c r="Q57" s="57">
        <f>'BAR BB| Open rates'!Y57*0.87*0.9</f>
        <v>126846</v>
      </c>
      <c r="R57" s="57">
        <f>'BAR BB| Open rates'!AA57*0.87*0.9</f>
        <v>126846</v>
      </c>
      <c r="S57" s="57">
        <f>'BAR BB| Open rates'!AB57*0.87*0.9</f>
        <v>126846</v>
      </c>
      <c r="T57" s="57">
        <f>'BAR BB| Open rates'!AC57*0.87*0.9</f>
        <v>126846</v>
      </c>
      <c r="U57" s="57">
        <f>'BAR BB| Open rates'!AE57*0.87*0.9</f>
        <v>169911</v>
      </c>
      <c r="V57" s="57">
        <f>'BAR BB| Open rates'!AG57*0.87*0.9</f>
        <v>169911</v>
      </c>
      <c r="W57" s="57">
        <f>'BAR BB| Open rates'!AJ57*0.87*0.9</f>
        <v>87696</v>
      </c>
      <c r="X57" s="57">
        <f>'BAR BB| Open rates'!AK57*0.87*0.9</f>
        <v>87696</v>
      </c>
      <c r="Y57" s="57">
        <f>'BAR BB| Open rates'!AM57*0.87*0.9</f>
        <v>87696</v>
      </c>
      <c r="Z57" s="57">
        <f>'BAR BB| Open rates'!AO57*0.87*0.9</f>
        <v>87696</v>
      </c>
    </row>
    <row r="58" spans="1:26" s="33" customFormat="1" hidden="1" x14ac:dyDescent="0.2">
      <c r="A58" s="237">
        <v>6</v>
      </c>
      <c r="B58" s="57"/>
      <c r="C58" s="57">
        <f>'BAR BB| Open rates'!D58*0.87*0.9</f>
        <v>72427.5</v>
      </c>
      <c r="D58" s="57">
        <f>'BAR BB| Open rates'!E58*0.87*0.9</f>
        <v>262305</v>
      </c>
      <c r="E58" s="57">
        <f>'BAR BB| Open rates'!F58*0.87*0.9</f>
        <v>262305</v>
      </c>
      <c r="F58" s="57">
        <f>'BAR BB| Open rates'!H58*0.87*0.9</f>
        <v>262305</v>
      </c>
      <c r="G58" s="57">
        <f>'BAR BB| Open rates'!K58*0.87*0.9</f>
        <v>262305</v>
      </c>
      <c r="H58" s="57">
        <f>'BAR BB| Open rates'!L58*0.87*0.9</f>
        <v>262305</v>
      </c>
      <c r="I58" s="57">
        <f>'BAR BB| Open rates'!P58*0.87*0.9</f>
        <v>90045</v>
      </c>
      <c r="J58" s="57">
        <f>'BAR BB| Open rates'!Q58*0.87*0.9</f>
        <v>90045</v>
      </c>
      <c r="K58" s="57">
        <f>'BAR BB| Open rates'!S58*0.87*0.9</f>
        <v>90045</v>
      </c>
      <c r="L58" s="57">
        <f>'BAR BB| Open rates'!T58*0.87*0.9</f>
        <v>90045</v>
      </c>
      <c r="M58" s="57">
        <f>'BAR BB| Open rates'!U58*0.87*0.9</f>
        <v>90045</v>
      </c>
      <c r="N58" s="57"/>
      <c r="O58" s="57">
        <f>'BAR BB| Open rates'!W58*0.87*0.9</f>
        <v>90045</v>
      </c>
      <c r="P58" s="57">
        <f>'BAR BB| Open rates'!X58*0.87*0.9</f>
        <v>90045</v>
      </c>
      <c r="Q58" s="57">
        <f>'BAR BB| Open rates'!Y58*0.87*0.9</f>
        <v>129195</v>
      </c>
      <c r="R58" s="57">
        <f>'BAR BB| Open rates'!AA58*0.87*0.9</f>
        <v>129195</v>
      </c>
      <c r="S58" s="57">
        <f>'BAR BB| Open rates'!AB58*0.87*0.9</f>
        <v>129195</v>
      </c>
      <c r="T58" s="57">
        <f>'BAR BB| Open rates'!AC58*0.87*0.9</f>
        <v>129195</v>
      </c>
      <c r="U58" s="57">
        <f>'BAR BB| Open rates'!AE58*0.87*0.9</f>
        <v>172260</v>
      </c>
      <c r="V58" s="57">
        <f>'BAR BB| Open rates'!AG58*0.87*0.9</f>
        <v>172260</v>
      </c>
      <c r="W58" s="57">
        <f>'BAR BB| Open rates'!AJ58*0.87*0.9</f>
        <v>90045</v>
      </c>
      <c r="X58" s="57">
        <f>'BAR BB| Open rates'!AK58*0.87*0.9</f>
        <v>90045</v>
      </c>
      <c r="Y58" s="57">
        <f>'BAR BB| Open rates'!AM58*0.87*0.9</f>
        <v>90045</v>
      </c>
      <c r="Z58" s="57">
        <f>'BAR BB| Open rates'!AO58*0.87*0.9</f>
        <v>90045</v>
      </c>
    </row>
    <row r="59" spans="1:26" s="33" customFormat="1" hidden="1" x14ac:dyDescent="0.2">
      <c r="A59" s="251"/>
    </row>
    <row r="60" spans="1:26" s="33" customFormat="1" x14ac:dyDescent="0.2">
      <c r="A60" s="340" t="s">
        <v>172</v>
      </c>
    </row>
    <row r="61" spans="1:26" s="33" customFormat="1" x14ac:dyDescent="0.2">
      <c r="A61" s="340"/>
    </row>
    <row r="62" spans="1:26" s="31" customFormat="1" ht="13.5" customHeight="1" x14ac:dyDescent="0.2"/>
    <row r="63" spans="1:26" s="6" customFormat="1" ht="12.75" customHeight="1" x14ac:dyDescent="0.2">
      <c r="A63" s="174" t="s">
        <v>74</v>
      </c>
    </row>
    <row r="64" spans="1:26" s="6" customFormat="1" ht="12.75" customHeight="1" x14ac:dyDescent="0.2">
      <c r="A64" s="172" t="s">
        <v>75</v>
      </c>
    </row>
    <row r="65" spans="1:1" s="6" customFormat="1" ht="12.75" customHeight="1" x14ac:dyDescent="0.2">
      <c r="A65" s="172" t="s">
        <v>383</v>
      </c>
    </row>
    <row r="66" spans="1:1" s="6" customFormat="1" ht="12.75" customHeight="1" x14ac:dyDescent="0.2">
      <c r="A66" s="173" t="s">
        <v>76</v>
      </c>
    </row>
    <row r="67" spans="1:1" s="6" customFormat="1" ht="12.75" customHeight="1" x14ac:dyDescent="0.2">
      <c r="A67" s="173" t="s">
        <v>77</v>
      </c>
    </row>
    <row r="68" spans="1:1" s="6" customFormat="1" ht="12.75" customHeight="1" x14ac:dyDescent="0.2">
      <c r="A68" s="173" t="s">
        <v>78</v>
      </c>
    </row>
    <row r="69" spans="1:1" s="36" customFormat="1" ht="23.25" customHeight="1" x14ac:dyDescent="0.2">
      <c r="A69" s="175" t="s">
        <v>79</v>
      </c>
    </row>
    <row r="70" spans="1:1" s="36" customFormat="1" ht="25.5" customHeight="1" x14ac:dyDescent="0.2">
      <c r="A70" s="175" t="s">
        <v>187</v>
      </c>
    </row>
    <row r="71" spans="1:1" s="33" customFormat="1" x14ac:dyDescent="0.2">
      <c r="A71" s="89"/>
    </row>
    <row r="72" spans="1:1" s="33" customFormat="1" x14ac:dyDescent="0.2">
      <c r="A72" s="171" t="s">
        <v>81</v>
      </c>
    </row>
    <row r="73" spans="1:1" s="33" customFormat="1" ht="96" x14ac:dyDescent="0.2">
      <c r="A73" s="176" t="s">
        <v>96</v>
      </c>
    </row>
    <row r="74" spans="1:1" s="33" customFormat="1" x14ac:dyDescent="0.2"/>
    <row r="75" spans="1:1" s="33" customFormat="1" x14ac:dyDescent="0.2">
      <c r="A75" s="171" t="s">
        <v>83</v>
      </c>
    </row>
    <row r="76" spans="1:1" s="33" customFormat="1" ht="30" customHeight="1" x14ac:dyDescent="0.2">
      <c r="A76" s="262" t="s">
        <v>416</v>
      </c>
    </row>
    <row r="77" spans="1:1" s="33" customFormat="1" ht="48" x14ac:dyDescent="0.2">
      <c r="A77" s="213" t="s">
        <v>417</v>
      </c>
    </row>
    <row r="78" spans="1:1" s="33" customFormat="1" x14ac:dyDescent="0.2"/>
    <row r="79" spans="1:1" s="33" customFormat="1" ht="24" x14ac:dyDescent="0.2">
      <c r="A79" s="179" t="s">
        <v>174</v>
      </c>
    </row>
    <row r="80" spans="1:1" s="33" customFormat="1" x14ac:dyDescent="0.2"/>
    <row r="81" s="33" customFormat="1" x14ac:dyDescent="0.2"/>
    <row r="82" s="33" customFormat="1" x14ac:dyDescent="0.2"/>
    <row r="83" s="33" customFormat="1" x14ac:dyDescent="0.2"/>
    <row r="84" s="33" customFormat="1" x14ac:dyDescent="0.2"/>
    <row r="85" s="33" customFormat="1" x14ac:dyDescent="0.2"/>
    <row r="86" s="33" customFormat="1" x14ac:dyDescent="0.2"/>
    <row r="87" s="33" customFormat="1" x14ac:dyDescent="0.2"/>
    <row r="88" s="33" customFormat="1" x14ac:dyDescent="0.2"/>
    <row r="89" s="33" customFormat="1" x14ac:dyDescent="0.2"/>
    <row r="90" s="33" customFormat="1" x14ac:dyDescent="0.2"/>
    <row r="91" s="33" customFormat="1" x14ac:dyDescent="0.2"/>
    <row r="92" s="33" customFormat="1" x14ac:dyDescent="0.2"/>
    <row r="93" s="33" customFormat="1" x14ac:dyDescent="0.2"/>
  </sheetData>
  <mergeCells count="1">
    <mergeCell ref="A60:A61"/>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CN94"/>
  <sheetViews>
    <sheetView workbookViewId="0">
      <pane xSplit="1" ySplit="4" topLeftCell="BY8" activePane="bottomRight" state="frozen"/>
      <selection pane="topRight" activeCell="B1" sqref="B1"/>
      <selection pane="bottomLeft" activeCell="A5" sqref="A5"/>
      <selection pane="bottomRight" activeCell="CG33" sqref="CG33"/>
    </sheetView>
  </sheetViews>
  <sheetFormatPr defaultColWidth="9.85546875" defaultRowHeight="12.75" x14ac:dyDescent="0.2"/>
  <cols>
    <col min="1" max="1" width="36.85546875" style="32" customWidth="1"/>
    <col min="2" max="3" width="9.85546875" style="32"/>
    <col min="4" max="4" width="9.85546875" style="32" customWidth="1"/>
    <col min="5" max="10" width="9.85546875" style="32" hidden="1" customWidth="1"/>
    <col min="11" max="12" width="0" style="32" hidden="1" customWidth="1"/>
    <col min="13" max="16384" width="9.85546875" style="32"/>
  </cols>
  <sheetData>
    <row r="1" spans="1:92" x14ac:dyDescent="0.2">
      <c r="A1" s="63" t="s">
        <v>61</v>
      </c>
    </row>
    <row r="2" spans="1:92" x14ac:dyDescent="0.2">
      <c r="A2" s="11" t="s">
        <v>185</v>
      </c>
    </row>
    <row r="3" spans="1:92" s="33" customFormat="1" ht="26.25" customHeight="1" x14ac:dyDescent="0.2">
      <c r="A3" s="64" t="s">
        <v>97</v>
      </c>
      <c r="B3" s="113">
        <f>'BAR BB| Open rates'!B3</f>
        <v>46017</v>
      </c>
      <c r="C3" s="113">
        <f>'BAR BB| Open rates'!C3</f>
        <v>46018</v>
      </c>
      <c r="D3" s="113">
        <f>'BAR BB| Open rates'!D3</f>
        <v>46019</v>
      </c>
      <c r="E3" s="113">
        <f>'BAR BB| Open rates'!E3</f>
        <v>46020</v>
      </c>
      <c r="F3" s="113">
        <f>'BAR BB| Open rates'!F3</f>
        <v>46021</v>
      </c>
      <c r="G3" s="113">
        <f>'BAR BB| Open rates'!G3</f>
        <v>46022</v>
      </c>
      <c r="H3" s="113">
        <f>'BAR BB| Open rates'!H3</f>
        <v>46023</v>
      </c>
      <c r="I3" s="113">
        <f>'BAR BB| Open rates'!I3</f>
        <v>46024</v>
      </c>
      <c r="J3" s="113">
        <f>'BAR BB| Open rates'!J3</f>
        <v>46027</v>
      </c>
      <c r="K3" s="113">
        <f>'BAR BB| Open rates'!K3</f>
        <v>46028</v>
      </c>
      <c r="L3" s="113">
        <f>'BAR BB| Open rates'!L3</f>
        <v>46030</v>
      </c>
      <c r="M3" s="113">
        <f>'BAR BB| Open rates'!M3</f>
        <v>46031</v>
      </c>
      <c r="N3" s="113">
        <f>'BAR BB| Open rates'!N3</f>
        <v>46032</v>
      </c>
      <c r="O3" s="113">
        <f>'BAR BB| Open rates'!O3</f>
        <v>46033</v>
      </c>
      <c r="P3" s="113">
        <f>'BAR BB| Open rates'!P3</f>
        <v>46034</v>
      </c>
      <c r="Q3" s="113">
        <f>'BAR BB| Open rates'!Q3</f>
        <v>46038</v>
      </c>
      <c r="R3" s="113">
        <f>'BAR BB| Open rates'!R3</f>
        <v>45675</v>
      </c>
      <c r="S3" s="113">
        <f>'BAR BB| Open rates'!S3</f>
        <v>46041</v>
      </c>
      <c r="T3" s="113">
        <f>'BAR BB| Open rates'!T3</f>
        <v>46045</v>
      </c>
      <c r="U3" s="113">
        <f>'BAR BB| Open rates'!U3</f>
        <v>46047</v>
      </c>
      <c r="V3" s="113">
        <f>'BAR BB| Open rates'!V3</f>
        <v>46049</v>
      </c>
      <c r="W3" s="113">
        <f>'BAR BB| Open rates'!W3</f>
        <v>46052</v>
      </c>
      <c r="X3" s="113">
        <f>'BAR BB| Open rates'!X3</f>
        <v>46054</v>
      </c>
      <c r="Y3" s="113">
        <f>'BAR BB| Open rates'!Y3</f>
        <v>46056</v>
      </c>
      <c r="Z3" s="113">
        <f>'BAR BB| Open rates'!Z3</f>
        <v>46058</v>
      </c>
      <c r="AA3" s="113">
        <f>'BAR BB| Open rates'!AA3</f>
        <v>46059</v>
      </c>
      <c r="AB3" s="113">
        <f>'BAR BB| Open rates'!AB3</f>
        <v>46061</v>
      </c>
      <c r="AC3" s="113">
        <f>'BAR BB| Open rates'!AC3</f>
        <v>46066</v>
      </c>
      <c r="AD3" s="113">
        <f>'BAR BB| Open rates'!AD3</f>
        <v>46068</v>
      </c>
      <c r="AE3" s="113">
        <f>'BAR BB| Open rates'!AE3</f>
        <v>46072</v>
      </c>
      <c r="AF3" s="113">
        <f>'BAR BB| Open rates'!AF3</f>
        <v>46077</v>
      </c>
      <c r="AG3" s="113">
        <f>'BAR BB| Open rates'!AG3</f>
        <v>46078</v>
      </c>
      <c r="AH3" s="113">
        <f>'BAR BB| Open rates'!AH3</f>
        <v>46082</v>
      </c>
      <c r="AI3" s="113">
        <f>'BAR BB| Open rates'!AI3</f>
        <v>46083</v>
      </c>
      <c r="AJ3" s="113">
        <f>'BAR BB| Open rates'!AJ3</f>
        <v>46087</v>
      </c>
      <c r="AK3" s="113">
        <f>'BAR BB| Open rates'!AK3</f>
        <v>46091</v>
      </c>
      <c r="AL3" s="113">
        <f>'BAR BB| Open rates'!AL3</f>
        <v>46096</v>
      </c>
      <c r="AM3" s="113">
        <f>'BAR BB| Open rates'!AM3</f>
        <v>46098</v>
      </c>
      <c r="AN3" s="113">
        <f>'BAR BB| Open rates'!AN3</f>
        <v>46101</v>
      </c>
      <c r="AO3" s="113">
        <f>'BAR BB| Open rates'!AO3</f>
        <v>46103</v>
      </c>
      <c r="AP3" s="113">
        <f>'BAR BB| Open rates'!AP3</f>
        <v>46113</v>
      </c>
      <c r="AQ3" s="113">
        <f>'BAR BB| Open rates'!AQ3</f>
        <v>46118</v>
      </c>
      <c r="AR3" s="113">
        <f>'BAR BB| Open rates'!AR3</f>
        <v>46124</v>
      </c>
      <c r="AS3" s="113">
        <f>'BAR BB| Open rates'!AS3</f>
        <v>46125</v>
      </c>
      <c r="AT3" s="113">
        <f>'BAR BB| Open rates'!AT3</f>
        <v>46131</v>
      </c>
      <c r="AU3" s="113">
        <f>'BAR BB| Open rates'!AU3</f>
        <v>46136</v>
      </c>
      <c r="AV3" s="113">
        <f>'BAR BB| Open rates'!AV3</f>
        <v>46138</v>
      </c>
      <c r="AW3" s="113">
        <f>'BAR BB| Open rates'!AW3</f>
        <v>46142</v>
      </c>
      <c r="AX3" s="113">
        <f>'BAR BB| Open rates'!AX3</f>
        <v>46143</v>
      </c>
      <c r="AY3" s="113">
        <f>'BAR BB| Open rates'!AY3</f>
        <v>46146</v>
      </c>
      <c r="AZ3" s="113">
        <f>'BAR BB| Open rates'!AZ3</f>
        <v>46150</v>
      </c>
      <c r="BA3" s="113">
        <f>'BAR BB| Open rates'!BA3</f>
        <v>46153</v>
      </c>
      <c r="BB3" s="113">
        <f>'BAR BB| Open rates'!BB3</f>
        <v>46154</v>
      </c>
      <c r="BC3" s="113">
        <f>'BAR BB| Open rates'!BC3</f>
        <v>46157</v>
      </c>
      <c r="BD3" s="113">
        <f>'BAR BB| Open rates'!BD3</f>
        <v>46159</v>
      </c>
      <c r="BE3" s="113">
        <f>'BAR BB| Open rates'!BE3</f>
        <v>46164</v>
      </c>
      <c r="BF3" s="113">
        <f>'BAR BB| Open rates'!BF3</f>
        <v>46166</v>
      </c>
      <c r="BG3" s="113">
        <f>'BAR BB| Open rates'!BG3</f>
        <v>46171</v>
      </c>
      <c r="BH3" s="113">
        <f>'BAR BB| Open rates'!BH3</f>
        <v>46174</v>
      </c>
      <c r="BI3" s="113">
        <f>'BAR BB| Open rates'!BI3</f>
        <v>46178</v>
      </c>
      <c r="BJ3" s="113">
        <f>'BAR BB| Open rates'!BJ3</f>
        <v>46188</v>
      </c>
      <c r="BK3" s="113">
        <f>'BAR BB| Open rates'!BK3</f>
        <v>46194</v>
      </c>
      <c r="BL3" s="113">
        <f>'BAR BB| Open rates'!BL3</f>
        <v>46199</v>
      </c>
      <c r="BM3" s="113">
        <f>'BAR BB| Open rates'!BM3</f>
        <v>46201</v>
      </c>
      <c r="BN3" s="113">
        <f>'BAR BB| Open rates'!BN3</f>
        <v>46204</v>
      </c>
      <c r="BO3" s="113">
        <f>'BAR BB| Open rates'!BO3</f>
        <v>46206</v>
      </c>
      <c r="BP3" s="113">
        <f>'BAR BB| Open rates'!BP3</f>
        <v>46208</v>
      </c>
      <c r="BQ3" s="113">
        <f>'BAR BB| Open rates'!BQ3</f>
        <v>46213</v>
      </c>
      <c r="BR3" s="113">
        <f>'BAR BB| Open rates'!BR3</f>
        <v>46215</v>
      </c>
      <c r="BS3" s="113">
        <f>'BAR BB| Open rates'!BS3</f>
        <v>46220</v>
      </c>
      <c r="BT3" s="113">
        <f>'BAR BB| Open rates'!BT3</f>
        <v>46222</v>
      </c>
      <c r="BU3" s="113">
        <f>'BAR BB| Open rates'!BU3</f>
        <v>46227</v>
      </c>
      <c r="BV3" s="113">
        <f>'BAR BB| Open rates'!BV3</f>
        <v>46229</v>
      </c>
      <c r="BW3" s="113">
        <f>'BAR BB| Open rates'!BW3</f>
        <v>46234</v>
      </c>
      <c r="BX3" s="113">
        <f>'BAR BB| Open rates'!BX3</f>
        <v>46236</v>
      </c>
      <c r="BY3" s="113">
        <f>'BAR BB| Open rates'!BY3</f>
        <v>46241</v>
      </c>
      <c r="BZ3" s="113">
        <f>'BAR BB| Open rates'!BZ3</f>
        <v>46243</v>
      </c>
      <c r="CA3" s="113">
        <f>'BAR BB| Open rates'!CA3</f>
        <v>46248</v>
      </c>
      <c r="CB3" s="113">
        <f>'BAR BB| Open rates'!CB3</f>
        <v>46250</v>
      </c>
      <c r="CC3" s="113">
        <f>'BAR BB| Open rates'!CC3</f>
        <v>46255</v>
      </c>
      <c r="CD3" s="113">
        <f>'BAR BB| Open rates'!CD3</f>
        <v>46257</v>
      </c>
      <c r="CE3" s="113">
        <f>'BAR BB| Open rates'!CE3</f>
        <v>46262</v>
      </c>
      <c r="CF3" s="113">
        <f>'BAR BB| Open rates'!CF3</f>
        <v>46264</v>
      </c>
      <c r="CG3" s="113">
        <f>'BAR BB| Open rates'!CG3</f>
        <v>46269</v>
      </c>
      <c r="CH3" s="113">
        <f>'BAR BB| Open rates'!CH3</f>
        <v>46271</v>
      </c>
      <c r="CI3" s="113">
        <f>'BAR BB| Open rates'!CI3</f>
        <v>46276</v>
      </c>
      <c r="CJ3" s="113">
        <f>'BAR BB| Open rates'!CJ3</f>
        <v>46278</v>
      </c>
      <c r="CK3" s="113">
        <f>'BAR BB| Open rates'!CK3</f>
        <v>46283</v>
      </c>
      <c r="CL3" s="113">
        <f>'BAR BB| Open rates'!CL3</f>
        <v>46285</v>
      </c>
      <c r="CM3" s="113">
        <f>'BAR BB| Open rates'!CM3</f>
        <v>46290</v>
      </c>
      <c r="CN3" s="113">
        <f>'BAR BB| Open rates'!CN3</f>
        <v>46292</v>
      </c>
    </row>
    <row r="4" spans="1:92" s="33" customFormat="1" ht="26.25" customHeight="1" x14ac:dyDescent="0.2">
      <c r="A4" s="104"/>
      <c r="B4" s="115">
        <f>'BAR BB| Open rates'!B4</f>
        <v>46017</v>
      </c>
      <c r="C4" s="115">
        <f>'BAR BB| Open rates'!C4</f>
        <v>46018</v>
      </c>
      <c r="D4" s="115">
        <f>'BAR BB| Open rates'!D4</f>
        <v>46019</v>
      </c>
      <c r="E4" s="115">
        <f>'BAR BB| Open rates'!E4</f>
        <v>46020</v>
      </c>
      <c r="F4" s="115">
        <f>'BAR BB| Open rates'!F4</f>
        <v>46021</v>
      </c>
      <c r="G4" s="115">
        <f>'BAR BB| Open rates'!G4</f>
        <v>46022</v>
      </c>
      <c r="H4" s="115">
        <f>'BAR BB| Open rates'!H4</f>
        <v>46023</v>
      </c>
      <c r="I4" s="115">
        <f>'BAR BB| Open rates'!I4</f>
        <v>46026</v>
      </c>
      <c r="J4" s="115">
        <f>'BAR BB| Open rates'!J4</f>
        <v>46027</v>
      </c>
      <c r="K4" s="115">
        <f>'BAR BB| Open rates'!K4</f>
        <v>46029</v>
      </c>
      <c r="L4" s="115">
        <f>'BAR BB| Open rates'!L4</f>
        <v>46030</v>
      </c>
      <c r="M4" s="115">
        <f>'BAR BB| Open rates'!M4</f>
        <v>46031</v>
      </c>
      <c r="N4" s="115">
        <f>'BAR BB| Open rates'!N4</f>
        <v>46032</v>
      </c>
      <c r="O4" s="115">
        <f>'BAR BB| Open rates'!O4</f>
        <v>46033</v>
      </c>
      <c r="P4" s="115">
        <f>'BAR BB| Open rates'!P4</f>
        <v>46037</v>
      </c>
      <c r="Q4" s="115">
        <f>'BAR BB| Open rates'!Q4</f>
        <v>46039</v>
      </c>
      <c r="R4" s="115">
        <f>'BAR BB| Open rates'!R4</f>
        <v>45675</v>
      </c>
      <c r="S4" s="115">
        <f>'BAR BB| Open rates'!S4</f>
        <v>46044</v>
      </c>
      <c r="T4" s="115">
        <f>'BAR BB| Open rates'!T4</f>
        <v>46046</v>
      </c>
      <c r="U4" s="115">
        <f>'BAR BB| Open rates'!U4</f>
        <v>46048</v>
      </c>
      <c r="V4" s="115">
        <f>'BAR BB| Open rates'!V4</f>
        <v>46051</v>
      </c>
      <c r="W4" s="115">
        <f>'BAR BB| Open rates'!W4</f>
        <v>46053</v>
      </c>
      <c r="X4" s="115">
        <f>'BAR BB| Open rates'!X4</f>
        <v>46055</v>
      </c>
      <c r="Y4" s="115">
        <f>'BAR BB| Open rates'!Y4</f>
        <v>46057</v>
      </c>
      <c r="Z4" s="115">
        <f>'BAR BB| Open rates'!Z4</f>
        <v>46058</v>
      </c>
      <c r="AA4" s="115">
        <f>'BAR BB| Open rates'!AA4</f>
        <v>46060</v>
      </c>
      <c r="AB4" s="115">
        <f>'BAR BB| Open rates'!AB4</f>
        <v>46065</v>
      </c>
      <c r="AC4" s="115">
        <f>'BAR BB| Open rates'!AC4</f>
        <v>46067</v>
      </c>
      <c r="AD4" s="115">
        <f>'BAR BB| Open rates'!AD4</f>
        <v>46071</v>
      </c>
      <c r="AE4" s="115">
        <f>'BAR BB| Open rates'!AE4</f>
        <v>46076</v>
      </c>
      <c r="AF4" s="115">
        <f>'BAR BB| Open rates'!AF4</f>
        <v>46077</v>
      </c>
      <c r="AG4" s="115">
        <f>'BAR BB| Open rates'!AG4</f>
        <v>46081</v>
      </c>
      <c r="AH4" s="115">
        <f>'BAR BB| Open rates'!AH4</f>
        <v>46082</v>
      </c>
      <c r="AI4" s="115">
        <f>'BAR BB| Open rates'!AI4</f>
        <v>46086</v>
      </c>
      <c r="AJ4" s="115">
        <f>'BAR BB| Open rates'!AJ4</f>
        <v>46090</v>
      </c>
      <c r="AK4" s="115">
        <f>'BAR BB| Open rates'!AK4</f>
        <v>46095</v>
      </c>
      <c r="AL4" s="115">
        <f>'BAR BB| Open rates'!AL4</f>
        <v>46097</v>
      </c>
      <c r="AM4" s="115">
        <f>'BAR BB| Open rates'!AM4</f>
        <v>46100</v>
      </c>
      <c r="AN4" s="115">
        <f>'BAR BB| Open rates'!AN4</f>
        <v>46102</v>
      </c>
      <c r="AO4" s="115">
        <f>'BAR BB| Open rates'!AO4</f>
        <v>46112</v>
      </c>
      <c r="AP4" s="115">
        <f>'BAR BB| Open rates'!AP4</f>
        <v>46117</v>
      </c>
      <c r="AQ4" s="115">
        <f>'BAR BB| Open rates'!AQ4</f>
        <v>46123</v>
      </c>
      <c r="AR4" s="115">
        <f>'BAR BB| Open rates'!AR4</f>
        <v>46124</v>
      </c>
      <c r="AS4" s="115">
        <f>'BAR BB| Open rates'!AS4</f>
        <v>46130</v>
      </c>
      <c r="AT4" s="115">
        <f>'BAR BB| Open rates'!AT4</f>
        <v>46135</v>
      </c>
      <c r="AU4" s="115">
        <f>'BAR BB| Open rates'!AU4</f>
        <v>46137</v>
      </c>
      <c r="AV4" s="115">
        <f>'BAR BB| Open rates'!AV4</f>
        <v>46141</v>
      </c>
      <c r="AW4" s="115">
        <f>'BAR BB| Open rates'!AW4</f>
        <v>46142</v>
      </c>
      <c r="AX4" s="115">
        <f>'BAR BB| Open rates'!AX4</f>
        <v>46145</v>
      </c>
      <c r="AY4" s="115">
        <f>'BAR BB| Open rates'!AY4</f>
        <v>46149</v>
      </c>
      <c r="AZ4" s="115">
        <f>'BAR BB| Open rates'!AZ4</f>
        <v>46152</v>
      </c>
      <c r="BA4" s="115">
        <f>'BAR BB| Open rates'!BA4</f>
        <v>46153</v>
      </c>
      <c r="BB4" s="115">
        <f>'BAR BB| Open rates'!BB4</f>
        <v>46156</v>
      </c>
      <c r="BC4" s="115">
        <f>'BAR BB| Open rates'!BC4</f>
        <v>46158</v>
      </c>
      <c r="BD4" s="115">
        <f>'BAR BB| Open rates'!BD4</f>
        <v>46163</v>
      </c>
      <c r="BE4" s="115">
        <f>'BAR BB| Open rates'!BE4</f>
        <v>46165</v>
      </c>
      <c r="BF4" s="115">
        <f>'BAR BB| Open rates'!BF4</f>
        <v>46170</v>
      </c>
      <c r="BG4" s="115">
        <f>'BAR BB| Open rates'!BG4</f>
        <v>46173</v>
      </c>
      <c r="BH4" s="115">
        <f>'BAR BB| Open rates'!BH4</f>
        <v>46177</v>
      </c>
      <c r="BI4" s="115">
        <f>'BAR BB| Open rates'!BI4</f>
        <v>46187</v>
      </c>
      <c r="BJ4" s="115">
        <f>'BAR BB| Open rates'!BJ4</f>
        <v>46193</v>
      </c>
      <c r="BK4" s="115">
        <f>'BAR BB| Open rates'!BK4</f>
        <v>46198</v>
      </c>
      <c r="BL4" s="115">
        <f>'BAR BB| Open rates'!BL4</f>
        <v>46200</v>
      </c>
      <c r="BM4" s="115">
        <f>'BAR BB| Open rates'!BM4</f>
        <v>46203</v>
      </c>
      <c r="BN4" s="115">
        <f>'BAR BB| Open rates'!BN4</f>
        <v>46205</v>
      </c>
      <c r="BO4" s="115">
        <f>'BAR BB| Open rates'!BO4</f>
        <v>46207</v>
      </c>
      <c r="BP4" s="115">
        <f>'BAR BB| Open rates'!BP4</f>
        <v>46212</v>
      </c>
      <c r="BQ4" s="115">
        <f>'BAR BB| Open rates'!BQ4</f>
        <v>46214</v>
      </c>
      <c r="BR4" s="115">
        <f>'BAR BB| Open rates'!BR4</f>
        <v>46219</v>
      </c>
      <c r="BS4" s="115">
        <f>'BAR BB| Open rates'!BS4</f>
        <v>46221</v>
      </c>
      <c r="BT4" s="115">
        <f>'BAR BB| Open rates'!BT4</f>
        <v>46226</v>
      </c>
      <c r="BU4" s="115">
        <f>'BAR BB| Open rates'!BU4</f>
        <v>46228</v>
      </c>
      <c r="BV4" s="115">
        <f>'BAR BB| Open rates'!BV4</f>
        <v>46233</v>
      </c>
      <c r="BW4" s="115">
        <f>'BAR BB| Open rates'!BW4</f>
        <v>46235</v>
      </c>
      <c r="BX4" s="115">
        <f>'BAR BB| Open rates'!BX4</f>
        <v>46240</v>
      </c>
      <c r="BY4" s="115">
        <f>'BAR BB| Open rates'!BY4</f>
        <v>46242</v>
      </c>
      <c r="BZ4" s="115">
        <f>'BAR BB| Open rates'!BZ4</f>
        <v>46247</v>
      </c>
      <c r="CA4" s="115">
        <f>'BAR BB| Open rates'!CA4</f>
        <v>46249</v>
      </c>
      <c r="CB4" s="115">
        <f>'BAR BB| Open rates'!CB4</f>
        <v>46254</v>
      </c>
      <c r="CC4" s="115">
        <f>'BAR BB| Open rates'!CC4</f>
        <v>46256</v>
      </c>
      <c r="CD4" s="115">
        <f>'BAR BB| Open rates'!CD4</f>
        <v>46261</v>
      </c>
      <c r="CE4" s="115">
        <f>'BAR BB| Open rates'!CE4</f>
        <v>46263</v>
      </c>
      <c r="CF4" s="115">
        <f>'BAR BB| Open rates'!CF4</f>
        <v>46268</v>
      </c>
      <c r="CG4" s="115">
        <f>'BAR BB| Open rates'!CG4</f>
        <v>46270</v>
      </c>
      <c r="CH4" s="115">
        <f>'BAR BB| Open rates'!CH4</f>
        <v>46275</v>
      </c>
      <c r="CI4" s="115">
        <f>'BAR BB| Open rates'!CI4</f>
        <v>46277</v>
      </c>
      <c r="CJ4" s="115">
        <f>'BAR BB| Open rates'!CJ4</f>
        <v>46282</v>
      </c>
      <c r="CK4" s="115">
        <f>'BAR BB| Open rates'!CK4</f>
        <v>46284</v>
      </c>
      <c r="CL4" s="115">
        <f>'BAR BB| Open rates'!CL4</f>
        <v>46289</v>
      </c>
      <c r="CM4" s="115">
        <f>'BAR BB| Open rates'!CM4</f>
        <v>46291</v>
      </c>
      <c r="CN4" s="115">
        <f>'BAR BB| Open rates'!CN4</f>
        <v>46295</v>
      </c>
    </row>
    <row r="5" spans="1:92" s="36" customFormat="1" ht="12" customHeight="1" x14ac:dyDescent="0.2">
      <c r="A5" s="184" t="s">
        <v>63</v>
      </c>
    </row>
    <row r="6" spans="1:92" s="36" customFormat="1" ht="12" customHeight="1" x14ac:dyDescent="0.2">
      <c r="A6" s="183">
        <v>1</v>
      </c>
      <c r="B6" s="57">
        <f>'BAR BB| Open rates'!B6*0.87*0.9+25</f>
        <v>18660.400000000001</v>
      </c>
      <c r="C6" s="57">
        <f>'BAR BB| Open rates'!C6*0.87*0.9+25</f>
        <v>23358.400000000001</v>
      </c>
      <c r="D6" s="57">
        <f>'BAR BB| Open rates'!D6*0.87*0.9+25</f>
        <v>20226.400000000001</v>
      </c>
      <c r="E6" s="57">
        <f>'BAR BB| Open rates'!E6*0.87*0.9+25</f>
        <v>20226.400000000001</v>
      </c>
      <c r="F6" s="57">
        <f>'BAR BB| Open rates'!F6*0.87*0.9+25</f>
        <v>49197.4</v>
      </c>
      <c r="G6" s="57">
        <f>'BAR BB| Open rates'!G6*0.87*0.9+25</f>
        <v>54678.400000000001</v>
      </c>
      <c r="H6" s="57">
        <f>'BAR BB| Open rates'!H6*0.87*0.9+25</f>
        <v>62508.4</v>
      </c>
      <c r="I6" s="57">
        <f>'BAR BB| Open rates'!I6*0.87*0.9+25</f>
        <v>70416.7</v>
      </c>
      <c r="J6" s="57">
        <f>'BAR BB| Open rates'!J6*0.87*0.9+25</f>
        <v>70416.7</v>
      </c>
      <c r="K6" s="57">
        <f>'BAR BB| Open rates'!K6*0.87*0.9+25</f>
        <v>70416.7</v>
      </c>
      <c r="L6" s="57">
        <f>'BAR BB| Open rates'!L6*0.87*0.9+25</f>
        <v>64152.700000000004</v>
      </c>
      <c r="M6" s="57">
        <f>'BAR BB| Open rates'!M6*0.87*0.9+25</f>
        <v>54678.400000000001</v>
      </c>
      <c r="N6" s="57">
        <f>'BAR BB| Open rates'!N6*0.87*0.9+25</f>
        <v>46848.4</v>
      </c>
      <c r="O6" s="57">
        <f>'BAR BB| Open rates'!O6*0.87*0.9+25</f>
        <v>23358.400000000001</v>
      </c>
      <c r="P6" s="57">
        <f>'BAR BB| Open rates'!P6*0.87*0.9+25</f>
        <v>16311.4</v>
      </c>
      <c r="Q6" s="57">
        <f>'BAR BB| Open rates'!Q6*0.87*0.9+25</f>
        <v>20226.400000000001</v>
      </c>
      <c r="R6" s="57">
        <f>'BAR BB| Open rates'!R6*0.87*0.9+25</f>
        <v>17877.400000000001</v>
      </c>
      <c r="S6" s="57">
        <f>'BAR BB| Open rates'!S6*0.87*0.9+25</f>
        <v>17877.400000000001</v>
      </c>
      <c r="T6" s="57">
        <f>'BAR BB| Open rates'!T6*0.87*0.9+25</f>
        <v>20226.400000000001</v>
      </c>
      <c r="U6" s="57">
        <f>'BAR BB| Open rates'!U6*0.87*0.9+25</f>
        <v>23358.400000000001</v>
      </c>
      <c r="V6" s="57">
        <f>'BAR BB| Open rates'!V6*0.87*0.9+25</f>
        <v>23358.400000000001</v>
      </c>
      <c r="W6" s="57">
        <f>'BAR BB| Open rates'!W6*0.87*0.9+25</f>
        <v>33380.800000000003</v>
      </c>
      <c r="X6" s="57">
        <f>'BAR BB| Open rates'!X6*0.87*0.9+25</f>
        <v>33380.800000000003</v>
      </c>
      <c r="Y6" s="57">
        <f>'BAR BB| Open rates'!Y6*0.87*0.9+25</f>
        <v>33380.800000000003</v>
      </c>
      <c r="Z6" s="57">
        <f>'BAR BB| Open rates'!Z6*0.87*0.9+25</f>
        <v>33380.800000000003</v>
      </c>
      <c r="AA6" s="57">
        <f>'BAR BB| Open rates'!AA6*0.87*0.9+25</f>
        <v>35964.700000000004</v>
      </c>
      <c r="AB6" s="57">
        <f>'BAR BB| Open rates'!AB6*0.87*0.9+25</f>
        <v>33380.800000000003</v>
      </c>
      <c r="AC6" s="57">
        <f>'BAR BB| Open rates'!AC6*0.87*0.9+25</f>
        <v>35964.700000000004</v>
      </c>
      <c r="AD6" s="57">
        <f>'BAR BB| Open rates'!AD6*0.87*0.9+25</f>
        <v>31266.7</v>
      </c>
      <c r="AE6" s="57">
        <f>'BAR BB| Open rates'!AE6*0.87*0.9+25</f>
        <v>43246.6</v>
      </c>
      <c r="AF6" s="57">
        <f>'BAR BB| Open rates'!AF6*0.87*0.9+25</f>
        <v>43246.6</v>
      </c>
      <c r="AG6" s="57">
        <f>'BAR BB| Open rates'!AG6*0.87*0.9+25</f>
        <v>43246.6</v>
      </c>
      <c r="AH6" s="57">
        <f>'BAR BB| Open rates'!AH6*0.87*0.9+25</f>
        <v>20226.400000000001</v>
      </c>
      <c r="AI6" s="57">
        <f>'BAR BB| Open rates'!AI6*0.87*0.9+25</f>
        <v>20226.400000000001</v>
      </c>
      <c r="AJ6" s="57">
        <f>'BAR BB| Open rates'!AJ6*0.87*0.9+25</f>
        <v>25237.600000000002</v>
      </c>
      <c r="AK6" s="57">
        <f>'BAR BB| Open rates'!AK6*0.87*0.9+25</f>
        <v>17877.400000000001</v>
      </c>
      <c r="AL6" s="57">
        <f>'BAR BB| Open rates'!AL6*0.87*0.9+25</f>
        <v>16311.4</v>
      </c>
      <c r="AM6" s="57">
        <f>'BAR BB| Open rates'!AM6*0.87*0.9+25</f>
        <v>14745.4</v>
      </c>
      <c r="AN6" s="57">
        <f>'BAR BB| Open rates'!AN6*0.87*0.9+25</f>
        <v>16311.4</v>
      </c>
      <c r="AO6" s="57">
        <f>'BAR BB| Open rates'!AO6*0.87*0.9+25</f>
        <v>14745.4</v>
      </c>
      <c r="AP6" s="57">
        <f>'BAR BB| Open rates'!AP6*0.87*0.9+25</f>
        <v>13022.800000000001</v>
      </c>
      <c r="AQ6" s="57">
        <f>'BAR BB| Open rates'!AQ6*0.87*0.9+25</f>
        <v>11691.7</v>
      </c>
      <c r="AR6" s="57">
        <f>'BAR BB| Open rates'!AR6*0.87*0.9+25</f>
        <v>10125.700000000001</v>
      </c>
      <c r="AS6" s="57">
        <f>'BAR BB| Open rates'!AS6*0.87*0.9+25</f>
        <v>10125.700000000001</v>
      </c>
      <c r="AT6" s="57">
        <f>'BAR BB| Open rates'!AT6*0.87*0.9+25</f>
        <v>9342.7000000000007</v>
      </c>
      <c r="AU6" s="57">
        <f>'BAR BB| Open rates'!AU6*0.87*0.9+25</f>
        <v>10125.700000000001</v>
      </c>
      <c r="AV6" s="57">
        <f>'BAR BB| Open rates'!AV6*0.87*0.9+25</f>
        <v>9342.7000000000007</v>
      </c>
      <c r="AW6" s="57">
        <f>'BAR BB| Open rates'!AW6*0.87*0.9+25</f>
        <v>10125.700000000001</v>
      </c>
      <c r="AX6" s="57">
        <f>'BAR BB| Open rates'!AX6*0.87*0.9+25</f>
        <v>17094.400000000001</v>
      </c>
      <c r="AY6" s="57">
        <f>'BAR BB| Open rates'!AY6*0.87*0.9+25</f>
        <v>13022.800000000001</v>
      </c>
      <c r="AZ6" s="57">
        <f>'BAR BB| Open rates'!AZ6*0.87*0.9+25</f>
        <v>17094.400000000001</v>
      </c>
      <c r="BA6" s="57">
        <f>'BAR BB| Open rates'!BA6*0.87*0.9+25</f>
        <v>14745.4</v>
      </c>
      <c r="BB6" s="57">
        <f>'BAR BB| Open rates'!BB6*0.87*0.9+25</f>
        <v>11691.7</v>
      </c>
      <c r="BC6" s="57">
        <f>'BAR BB| Open rates'!BC6*0.87*0.9+25</f>
        <v>13022.800000000001</v>
      </c>
      <c r="BD6" s="57">
        <f>'BAR BB| Open rates'!BD6*0.87*0.9+25</f>
        <v>11691.7</v>
      </c>
      <c r="BE6" s="57">
        <f>'BAR BB| Open rates'!BE6*0.87*0.9+25</f>
        <v>13022.800000000001</v>
      </c>
      <c r="BF6" s="57">
        <f>'BAR BB| Open rates'!BF6*0.87*0.9+25</f>
        <v>11691.7</v>
      </c>
      <c r="BG6" s="57">
        <f>'BAR BB| Open rates'!BG6*0.87*0.9+25</f>
        <v>13022.800000000001</v>
      </c>
      <c r="BH6" s="57">
        <f>'BAR BB| Open rates'!BH6*0.87*0.9+25</f>
        <v>13022.800000000001</v>
      </c>
      <c r="BI6" s="57">
        <f>'BAR BB| Open rates'!BI6*0.87*0.9+25</f>
        <v>16311.4</v>
      </c>
      <c r="BJ6" s="57">
        <f>'BAR BB| Open rates'!BJ6*0.87*0.9+25</f>
        <v>31266.7</v>
      </c>
      <c r="BK6" s="57">
        <f>'BAR BB| Open rates'!BK6*0.87*0.9+25</f>
        <v>13022.800000000001</v>
      </c>
      <c r="BL6" s="57">
        <f>'BAR BB| Open rates'!BL6*0.87*0.9+25</f>
        <v>14745.4</v>
      </c>
      <c r="BM6" s="57">
        <f>'BAR BB| Open rates'!BM6*0.87*0.9+25</f>
        <v>13022.800000000001</v>
      </c>
      <c r="BN6" s="57">
        <f>'BAR BB| Open rates'!BN6*0.87*0.9+25</f>
        <v>16311.4</v>
      </c>
      <c r="BO6" s="57">
        <f>'BAR BB| Open rates'!BO6*0.87*0.9+25</f>
        <v>17877.400000000001</v>
      </c>
      <c r="BP6" s="57">
        <f>'BAR BB| Open rates'!BP6*0.87*0.9+25</f>
        <v>16311.4</v>
      </c>
      <c r="BQ6" s="57">
        <f>'BAR BB| Open rates'!BQ6*0.87*0.9+25</f>
        <v>17877.400000000001</v>
      </c>
      <c r="BR6" s="57">
        <f>'BAR BB| Open rates'!BR6*0.87*0.9+25</f>
        <v>16311.4</v>
      </c>
      <c r="BS6" s="57">
        <f>'BAR BB| Open rates'!BS6*0.87*0.9+25</f>
        <v>17877.400000000001</v>
      </c>
      <c r="BT6" s="57">
        <f>'BAR BB| Open rates'!BT6*0.87*0.9+25</f>
        <v>16311.4</v>
      </c>
      <c r="BU6" s="57">
        <f>'BAR BB| Open rates'!BU6*0.87*0.9+25</f>
        <v>17877.400000000001</v>
      </c>
      <c r="BV6" s="57">
        <f>'BAR BB| Open rates'!BV6*0.87*0.9+25</f>
        <v>16311.4</v>
      </c>
      <c r="BW6" s="57">
        <f>'BAR BB| Open rates'!BW6*0.87*0.9+25</f>
        <v>17877.400000000001</v>
      </c>
      <c r="BX6" s="57">
        <f>'BAR BB| Open rates'!BX6*0.87*0.9+25</f>
        <v>16311.4</v>
      </c>
      <c r="BY6" s="57">
        <f>'BAR BB| Open rates'!BY6*0.87*0.9+25</f>
        <v>17877.400000000001</v>
      </c>
      <c r="BZ6" s="57">
        <f>'BAR BB| Open rates'!BZ6*0.87*0.9+25</f>
        <v>16311.4</v>
      </c>
      <c r="CA6" s="57">
        <f>'BAR BB| Open rates'!CA6*0.87*0.9+25</f>
        <v>17877.400000000001</v>
      </c>
      <c r="CB6" s="57">
        <f>'BAR BB| Open rates'!CB6*0.87*0.9+25</f>
        <v>16311.4</v>
      </c>
      <c r="CC6" s="57">
        <f>'BAR BB| Open rates'!CC6*0.87*0.9+25</f>
        <v>17877.400000000001</v>
      </c>
      <c r="CD6" s="57">
        <f>'BAR BB| Open rates'!CD6*0.87*0.9+25</f>
        <v>13022.800000000001</v>
      </c>
      <c r="CE6" s="57">
        <f>'BAR BB| Open rates'!CE6*0.87*0.9+25</f>
        <v>14745.4</v>
      </c>
      <c r="CF6" s="57">
        <f>'BAR BB| Open rates'!CF6*0.87*0.9+25</f>
        <v>13022.800000000001</v>
      </c>
      <c r="CG6" s="57">
        <f>'BAR BB| Open rates'!CG6*0.87*0.9+25</f>
        <v>14745.4</v>
      </c>
      <c r="CH6" s="57">
        <f>'BAR BB| Open rates'!CH6*0.87*0.9+25</f>
        <v>13022.800000000001</v>
      </c>
      <c r="CI6" s="57">
        <f>'BAR BB| Open rates'!CI6*0.87*0.9+25</f>
        <v>14745.4</v>
      </c>
      <c r="CJ6" s="57">
        <f>'BAR BB| Open rates'!CJ6*0.87*0.9+25</f>
        <v>13022.800000000001</v>
      </c>
      <c r="CK6" s="57">
        <f>'BAR BB| Open rates'!CK6*0.87*0.9+25</f>
        <v>14745.4</v>
      </c>
      <c r="CL6" s="57">
        <f>'BAR BB| Open rates'!CL6*0.87*0.9+25</f>
        <v>13022.800000000001</v>
      </c>
      <c r="CM6" s="57">
        <f>'BAR BB| Open rates'!CM6*0.87*0.9+25</f>
        <v>14745.4</v>
      </c>
      <c r="CN6" s="57">
        <f>'BAR BB| Open rates'!CN6*0.87*0.9+25</f>
        <v>13022.800000000001</v>
      </c>
    </row>
    <row r="7" spans="1:92" s="36" customFormat="1" ht="12" customHeight="1" x14ac:dyDescent="0.2">
      <c r="A7" s="183">
        <v>2</v>
      </c>
      <c r="B7" s="57">
        <f>'BAR BB| Open rates'!B7*0.87*0.9+25</f>
        <v>20617.900000000001</v>
      </c>
      <c r="C7" s="57">
        <f>'BAR BB| Open rates'!C7*0.87*0.9+25</f>
        <v>25315.9</v>
      </c>
      <c r="D7" s="57">
        <f>'BAR BB| Open rates'!D7*0.87*0.9+25</f>
        <v>22575.4</v>
      </c>
      <c r="E7" s="57">
        <f>'BAR BB| Open rates'!E7*0.87*0.9+25</f>
        <v>22575.4</v>
      </c>
      <c r="F7" s="57">
        <f>'BAR BB| Open rates'!F7*0.87*0.9+25</f>
        <v>51546.400000000001</v>
      </c>
      <c r="G7" s="57">
        <f>'BAR BB| Open rates'!G7*0.87*0.9+25</f>
        <v>57027.4</v>
      </c>
      <c r="H7" s="57">
        <f>'BAR BB| Open rates'!H7*0.87*0.9+25</f>
        <v>64857.4</v>
      </c>
      <c r="I7" s="57">
        <f>'BAR BB| Open rates'!I7*0.87*0.9+25</f>
        <v>72765.7</v>
      </c>
      <c r="J7" s="57">
        <f>'BAR BB| Open rates'!J7*0.87*0.9+25</f>
        <v>72765.7</v>
      </c>
      <c r="K7" s="57">
        <f>'BAR BB| Open rates'!K7*0.87*0.9+25</f>
        <v>72765.7</v>
      </c>
      <c r="L7" s="57">
        <f>'BAR BB| Open rates'!L7*0.87*0.9+25</f>
        <v>66501.7</v>
      </c>
      <c r="M7" s="57">
        <f>'BAR BB| Open rates'!M7*0.87*0.9+25</f>
        <v>57027.4</v>
      </c>
      <c r="N7" s="57">
        <f>'BAR BB| Open rates'!N7*0.87*0.9+25</f>
        <v>49197.4</v>
      </c>
      <c r="O7" s="57">
        <f>'BAR BB| Open rates'!O7*0.87*0.9+25</f>
        <v>25707.4</v>
      </c>
      <c r="P7" s="57">
        <f>'BAR BB| Open rates'!P7*0.87*0.9+25</f>
        <v>18660.400000000001</v>
      </c>
      <c r="Q7" s="57">
        <f>'BAR BB| Open rates'!Q7*0.87*0.9+25</f>
        <v>22575.4</v>
      </c>
      <c r="R7" s="57">
        <f>'BAR BB| Open rates'!R7*0.87*0.9+25</f>
        <v>20226.400000000001</v>
      </c>
      <c r="S7" s="57">
        <f>'BAR BB| Open rates'!S7*0.87*0.9+25</f>
        <v>20226.400000000001</v>
      </c>
      <c r="T7" s="57">
        <f>'BAR BB| Open rates'!T7*0.87*0.9+25</f>
        <v>22575.4</v>
      </c>
      <c r="U7" s="57">
        <f>'BAR BB| Open rates'!U7*0.87*0.9+25</f>
        <v>25707.4</v>
      </c>
      <c r="V7" s="57">
        <f>'BAR BB| Open rates'!V7*0.87*0.9+25</f>
        <v>25707.4</v>
      </c>
      <c r="W7" s="57">
        <f>'BAR BB| Open rates'!W7*0.87*0.9+25</f>
        <v>35729.800000000003</v>
      </c>
      <c r="X7" s="57">
        <f>'BAR BB| Open rates'!X7*0.87*0.9+25</f>
        <v>35729.800000000003</v>
      </c>
      <c r="Y7" s="57">
        <f>'BAR BB| Open rates'!Y7*0.87*0.9+25</f>
        <v>35729.800000000003</v>
      </c>
      <c r="Z7" s="57">
        <f>'BAR BB| Open rates'!Z7*0.87*0.9+25</f>
        <v>35729.800000000003</v>
      </c>
      <c r="AA7" s="57">
        <f>'BAR BB| Open rates'!AA7*0.87*0.9+25</f>
        <v>38313.700000000004</v>
      </c>
      <c r="AB7" s="57">
        <f>'BAR BB| Open rates'!AB7*0.87*0.9+25</f>
        <v>35729.800000000003</v>
      </c>
      <c r="AC7" s="57">
        <f>'BAR BB| Open rates'!AC7*0.87*0.9+25</f>
        <v>38313.700000000004</v>
      </c>
      <c r="AD7" s="57">
        <f>'BAR BB| Open rates'!AD7*0.87*0.9+25</f>
        <v>33615.700000000004</v>
      </c>
      <c r="AE7" s="57">
        <f>'BAR BB| Open rates'!AE7*0.87*0.9+25</f>
        <v>45595.6</v>
      </c>
      <c r="AF7" s="57">
        <f>'BAR BB| Open rates'!AF7*0.87*0.9+25</f>
        <v>45595.6</v>
      </c>
      <c r="AG7" s="57">
        <f>'BAR BB| Open rates'!AG7*0.87*0.9+25</f>
        <v>45595.6</v>
      </c>
      <c r="AH7" s="57">
        <f>'BAR BB| Open rates'!AH7*0.87*0.9+25</f>
        <v>22575.4</v>
      </c>
      <c r="AI7" s="57">
        <f>'BAR BB| Open rates'!AI7*0.87*0.9+25</f>
        <v>22575.4</v>
      </c>
      <c r="AJ7" s="57">
        <f>'BAR BB| Open rates'!AJ7*0.87*0.9+25</f>
        <v>27586.600000000002</v>
      </c>
      <c r="AK7" s="57">
        <f>'BAR BB| Open rates'!AK7*0.87*0.9+25</f>
        <v>20226.400000000001</v>
      </c>
      <c r="AL7" s="57">
        <f>'BAR BB| Open rates'!AL7*0.87*0.9+25</f>
        <v>18660.400000000001</v>
      </c>
      <c r="AM7" s="57">
        <f>'BAR BB| Open rates'!AM7*0.87*0.9+25</f>
        <v>17094.400000000001</v>
      </c>
      <c r="AN7" s="57">
        <f>'BAR BB| Open rates'!AN7*0.87*0.9+25</f>
        <v>18660.400000000001</v>
      </c>
      <c r="AO7" s="57">
        <f>'BAR BB| Open rates'!AO7*0.87*0.9+25</f>
        <v>17094.400000000001</v>
      </c>
      <c r="AP7" s="57">
        <f>'BAR BB| Open rates'!AP7*0.87*0.9+25</f>
        <v>15371.800000000001</v>
      </c>
      <c r="AQ7" s="57">
        <f>'BAR BB| Open rates'!AQ7*0.87*0.9+25</f>
        <v>14040.7</v>
      </c>
      <c r="AR7" s="57">
        <f>'BAR BB| Open rates'!AR7*0.87*0.9+25</f>
        <v>12474.7</v>
      </c>
      <c r="AS7" s="57">
        <f>'BAR BB| Open rates'!AS7*0.87*0.9+25</f>
        <v>12474.7</v>
      </c>
      <c r="AT7" s="57">
        <f>'BAR BB| Open rates'!AT7*0.87*0.9+25</f>
        <v>11691.7</v>
      </c>
      <c r="AU7" s="57">
        <f>'BAR BB| Open rates'!AU7*0.87*0.9+25</f>
        <v>12474.7</v>
      </c>
      <c r="AV7" s="57">
        <f>'BAR BB| Open rates'!AV7*0.87*0.9+25</f>
        <v>11691.7</v>
      </c>
      <c r="AW7" s="57">
        <f>'BAR BB| Open rates'!AW7*0.87*0.9+25</f>
        <v>12474.7</v>
      </c>
      <c r="AX7" s="57">
        <f>'BAR BB| Open rates'!AX7*0.87*0.9+25</f>
        <v>19443.400000000001</v>
      </c>
      <c r="AY7" s="57">
        <f>'BAR BB| Open rates'!AY7*0.87*0.9+25</f>
        <v>15371.800000000001</v>
      </c>
      <c r="AZ7" s="57">
        <f>'BAR BB| Open rates'!AZ7*0.87*0.9+25</f>
        <v>19443.400000000001</v>
      </c>
      <c r="BA7" s="57">
        <f>'BAR BB| Open rates'!BA7*0.87*0.9+25</f>
        <v>17094.400000000001</v>
      </c>
      <c r="BB7" s="57">
        <f>'BAR BB| Open rates'!BB7*0.87*0.9+25</f>
        <v>14040.7</v>
      </c>
      <c r="BC7" s="57">
        <f>'BAR BB| Open rates'!BC7*0.87*0.9+25</f>
        <v>15371.800000000001</v>
      </c>
      <c r="BD7" s="57">
        <f>'BAR BB| Open rates'!BD7*0.87*0.9+25</f>
        <v>14040.7</v>
      </c>
      <c r="BE7" s="57">
        <f>'BAR BB| Open rates'!BE7*0.87*0.9+25</f>
        <v>15371.800000000001</v>
      </c>
      <c r="BF7" s="57">
        <f>'BAR BB| Open rates'!BF7*0.87*0.9+25</f>
        <v>14040.7</v>
      </c>
      <c r="BG7" s="57">
        <f>'BAR BB| Open rates'!BG7*0.87*0.9+25</f>
        <v>15371.800000000001</v>
      </c>
      <c r="BH7" s="57">
        <f>'BAR BB| Open rates'!BH7*0.87*0.9+25</f>
        <v>15371.800000000001</v>
      </c>
      <c r="BI7" s="57">
        <f>'BAR BB| Open rates'!BI7*0.87*0.9+25</f>
        <v>18660.400000000001</v>
      </c>
      <c r="BJ7" s="57">
        <f>'BAR BB| Open rates'!BJ7*0.87*0.9+25</f>
        <v>33615.700000000004</v>
      </c>
      <c r="BK7" s="57">
        <f>'BAR BB| Open rates'!BK7*0.87*0.9+25</f>
        <v>15371.800000000001</v>
      </c>
      <c r="BL7" s="57">
        <f>'BAR BB| Open rates'!BL7*0.87*0.9+25</f>
        <v>17094.400000000001</v>
      </c>
      <c r="BM7" s="57">
        <f>'BAR BB| Open rates'!BM7*0.87*0.9+25</f>
        <v>15371.800000000001</v>
      </c>
      <c r="BN7" s="57">
        <f>'BAR BB| Open rates'!BN7*0.87*0.9+25</f>
        <v>18660.400000000001</v>
      </c>
      <c r="BO7" s="57">
        <f>'BAR BB| Open rates'!BO7*0.87*0.9+25</f>
        <v>20226.400000000001</v>
      </c>
      <c r="BP7" s="57">
        <f>'BAR BB| Open rates'!BP7*0.87*0.9+25</f>
        <v>18660.400000000001</v>
      </c>
      <c r="BQ7" s="57">
        <f>'BAR BB| Open rates'!BQ7*0.87*0.9+25</f>
        <v>20226.400000000001</v>
      </c>
      <c r="BR7" s="57">
        <f>'BAR BB| Open rates'!BR7*0.87*0.9+25</f>
        <v>18660.400000000001</v>
      </c>
      <c r="BS7" s="57">
        <f>'BAR BB| Open rates'!BS7*0.87*0.9+25</f>
        <v>20226.400000000001</v>
      </c>
      <c r="BT7" s="57">
        <f>'BAR BB| Open rates'!BT7*0.87*0.9+25</f>
        <v>18660.400000000001</v>
      </c>
      <c r="BU7" s="57">
        <f>'BAR BB| Open rates'!BU7*0.87*0.9+25</f>
        <v>20226.400000000001</v>
      </c>
      <c r="BV7" s="57">
        <f>'BAR BB| Open rates'!BV7*0.87*0.9+25</f>
        <v>18660.400000000001</v>
      </c>
      <c r="BW7" s="57">
        <f>'BAR BB| Open rates'!BW7*0.87*0.9+25</f>
        <v>20226.400000000001</v>
      </c>
      <c r="BX7" s="57">
        <f>'BAR BB| Open rates'!BX7*0.87*0.9+25</f>
        <v>18660.400000000001</v>
      </c>
      <c r="BY7" s="57">
        <f>'BAR BB| Open rates'!BY7*0.87*0.9+25</f>
        <v>20226.400000000001</v>
      </c>
      <c r="BZ7" s="57">
        <f>'BAR BB| Open rates'!BZ7*0.87*0.9+25</f>
        <v>18660.400000000001</v>
      </c>
      <c r="CA7" s="57">
        <f>'BAR BB| Open rates'!CA7*0.87*0.9+25</f>
        <v>20226.400000000001</v>
      </c>
      <c r="CB7" s="57">
        <f>'BAR BB| Open rates'!CB7*0.87*0.9+25</f>
        <v>18660.400000000001</v>
      </c>
      <c r="CC7" s="57">
        <f>'BAR BB| Open rates'!CC7*0.87*0.9+25</f>
        <v>20226.400000000001</v>
      </c>
      <c r="CD7" s="57">
        <f>'BAR BB| Open rates'!CD7*0.87*0.9+25</f>
        <v>15371.800000000001</v>
      </c>
      <c r="CE7" s="57">
        <f>'BAR BB| Open rates'!CE7*0.87*0.9+25</f>
        <v>17094.400000000001</v>
      </c>
      <c r="CF7" s="57">
        <f>'BAR BB| Open rates'!CF7*0.87*0.9+25</f>
        <v>15371.800000000001</v>
      </c>
      <c r="CG7" s="57">
        <f>'BAR BB| Open rates'!CG7*0.87*0.9+25</f>
        <v>17094.400000000001</v>
      </c>
      <c r="CH7" s="57">
        <f>'BAR BB| Open rates'!CH7*0.87*0.9+25</f>
        <v>15371.800000000001</v>
      </c>
      <c r="CI7" s="57">
        <f>'BAR BB| Open rates'!CI7*0.87*0.9+25</f>
        <v>17094.400000000001</v>
      </c>
      <c r="CJ7" s="57">
        <f>'BAR BB| Open rates'!CJ7*0.87*0.9+25</f>
        <v>15371.800000000001</v>
      </c>
      <c r="CK7" s="57">
        <f>'BAR BB| Open rates'!CK7*0.87*0.9+25</f>
        <v>17094.400000000001</v>
      </c>
      <c r="CL7" s="57">
        <f>'BAR BB| Open rates'!CL7*0.87*0.9+25</f>
        <v>15371.800000000001</v>
      </c>
      <c r="CM7" s="57">
        <f>'BAR BB| Open rates'!CM7*0.87*0.9+25</f>
        <v>17094.400000000001</v>
      </c>
      <c r="CN7" s="57">
        <f>'BAR BB| Open rates'!CN7*0.87*0.9+25</f>
        <v>15371.800000000001</v>
      </c>
    </row>
    <row r="8" spans="1:92" s="36" customFormat="1" ht="12" customHeight="1" x14ac:dyDescent="0.2">
      <c r="A8" s="236" t="s">
        <v>175</v>
      </c>
      <c r="B8" s="57"/>
      <c r="C8" s="57"/>
      <c r="D8" s="57"/>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c r="BA8" s="57"/>
      <c r="BB8" s="57"/>
      <c r="BC8" s="57"/>
      <c r="BD8" s="57"/>
      <c r="BE8" s="57"/>
      <c r="BF8" s="57"/>
      <c r="BG8" s="57"/>
      <c r="BH8" s="57"/>
      <c r="BI8" s="57"/>
      <c r="BJ8" s="57"/>
      <c r="BK8" s="57"/>
      <c r="BL8" s="57"/>
      <c r="BM8" s="57"/>
      <c r="BN8" s="57"/>
      <c r="BO8" s="57"/>
      <c r="BP8" s="57"/>
      <c r="BQ8" s="57"/>
      <c r="BR8" s="57"/>
      <c r="BS8" s="57"/>
      <c r="BT8" s="57"/>
      <c r="BU8" s="57"/>
      <c r="BV8" s="57"/>
      <c r="BW8" s="57"/>
      <c r="BX8" s="57"/>
      <c r="BY8" s="57"/>
      <c r="BZ8" s="57"/>
      <c r="CA8" s="57"/>
      <c r="CB8" s="57"/>
      <c r="CC8" s="57"/>
      <c r="CD8" s="57"/>
      <c r="CE8" s="57"/>
      <c r="CF8" s="57"/>
      <c r="CG8" s="57"/>
      <c r="CH8" s="57"/>
      <c r="CI8" s="57"/>
      <c r="CJ8" s="57"/>
      <c r="CK8" s="57"/>
      <c r="CL8" s="57"/>
      <c r="CM8" s="57"/>
      <c r="CN8" s="57"/>
    </row>
    <row r="9" spans="1:92" s="36" customFormat="1" ht="12" customHeight="1" x14ac:dyDescent="0.2">
      <c r="A9" s="237">
        <v>1</v>
      </c>
      <c r="B9" s="57">
        <f>'BAR BB| Open rates'!B9*0.87*0.9+25</f>
        <v>21009.4</v>
      </c>
      <c r="C9" s="57">
        <f>'BAR BB| Open rates'!C9*0.87*0.9+25</f>
        <v>25707.4</v>
      </c>
      <c r="D9" s="57">
        <f>'BAR BB| Open rates'!D9*0.87*0.9+25</f>
        <v>22575.4</v>
      </c>
      <c r="E9" s="57">
        <f>'BAR BB| Open rates'!E9*0.87*0.9+25</f>
        <v>28056.400000000001</v>
      </c>
      <c r="F9" s="57">
        <f>'BAR BB| Open rates'!F9*0.87*0.9+25</f>
        <v>57027.4</v>
      </c>
      <c r="G9" s="57">
        <f>'BAR BB| Open rates'!G9*0.87*0.9+25</f>
        <v>62508.4</v>
      </c>
      <c r="H9" s="57">
        <f>'BAR BB| Open rates'!H9*0.87*0.9+25</f>
        <v>70338.400000000009</v>
      </c>
      <c r="I9" s="57">
        <f>'BAR BB| Open rates'!I9*0.87*0.9+25</f>
        <v>78246.7</v>
      </c>
      <c r="J9" s="57">
        <f>'BAR BB| Open rates'!J9*0.87*0.9+25</f>
        <v>78246.7</v>
      </c>
      <c r="K9" s="57">
        <f>'BAR BB| Open rates'!K9*0.87*0.9+25</f>
        <v>78246.7</v>
      </c>
      <c r="L9" s="57">
        <f>'BAR BB| Open rates'!L9*0.87*0.9+25</f>
        <v>71982.7</v>
      </c>
      <c r="M9" s="57">
        <f>'BAR BB| Open rates'!M9*0.87*0.9+25</f>
        <v>57027.4</v>
      </c>
      <c r="N9" s="57">
        <f>'BAR BB| Open rates'!N9*0.87*0.9+25</f>
        <v>49197.4</v>
      </c>
      <c r="O9" s="57">
        <f>'BAR BB| Open rates'!O9*0.87*0.9+25</f>
        <v>25707.4</v>
      </c>
      <c r="P9" s="57">
        <f>'BAR BB| Open rates'!P9*0.87*0.9+25</f>
        <v>18660.400000000001</v>
      </c>
      <c r="Q9" s="57">
        <f>'BAR BB| Open rates'!Q9*0.87*0.9+25</f>
        <v>22575.4</v>
      </c>
      <c r="R9" s="57">
        <f>'BAR BB| Open rates'!R9*0.87*0.9+25</f>
        <v>20226.400000000001</v>
      </c>
      <c r="S9" s="57">
        <f>'BAR BB| Open rates'!S9*0.87*0.9+25</f>
        <v>20226.400000000001</v>
      </c>
      <c r="T9" s="57">
        <f>'BAR BB| Open rates'!T9*0.87*0.9+25</f>
        <v>22575.4</v>
      </c>
      <c r="U9" s="57">
        <f>'BAR BB| Open rates'!U9*0.87*0.9+25</f>
        <v>25707.4</v>
      </c>
      <c r="V9" s="57">
        <f>'BAR BB| Open rates'!V9*0.87*0.9+25</f>
        <v>25707.4</v>
      </c>
      <c r="W9" s="57">
        <f>'BAR BB| Open rates'!W9*0.87*0.9+25</f>
        <v>35729.800000000003</v>
      </c>
      <c r="X9" s="57">
        <f>'BAR BB| Open rates'!X9*0.87*0.9+25</f>
        <v>35729.800000000003</v>
      </c>
      <c r="Y9" s="57">
        <f>'BAR BB| Open rates'!Y9*0.87*0.9+25</f>
        <v>35729.800000000003</v>
      </c>
      <c r="Z9" s="57">
        <f>'BAR BB| Open rates'!Z9*0.87*0.9+25</f>
        <v>35729.800000000003</v>
      </c>
      <c r="AA9" s="57">
        <f>'BAR BB| Open rates'!AA9*0.87*0.9+25</f>
        <v>38313.700000000004</v>
      </c>
      <c r="AB9" s="57">
        <f>'BAR BB| Open rates'!AB9*0.87*0.9+25</f>
        <v>35729.800000000003</v>
      </c>
      <c r="AC9" s="57">
        <f>'BAR BB| Open rates'!AC9*0.87*0.9+25</f>
        <v>38313.700000000004</v>
      </c>
      <c r="AD9" s="57">
        <f>'BAR BB| Open rates'!AD9*0.87*0.9+25</f>
        <v>33615.700000000004</v>
      </c>
      <c r="AE9" s="57">
        <f>'BAR BB| Open rates'!AE9*0.87*0.9+25</f>
        <v>45595.6</v>
      </c>
      <c r="AF9" s="57">
        <f>'BAR BB| Open rates'!AF9*0.87*0.9+25</f>
        <v>45595.6</v>
      </c>
      <c r="AG9" s="57">
        <f>'BAR BB| Open rates'!AG9*0.87*0.9+25</f>
        <v>45595.6</v>
      </c>
      <c r="AH9" s="57">
        <f>'BAR BB| Open rates'!AH9*0.87*0.9+25</f>
        <v>22575.4</v>
      </c>
      <c r="AI9" s="57">
        <f>'BAR BB| Open rates'!AI9*0.87*0.9+25</f>
        <v>22575.4</v>
      </c>
      <c r="AJ9" s="57">
        <f>'BAR BB| Open rates'!AJ9*0.87*0.9+25</f>
        <v>27586.600000000002</v>
      </c>
      <c r="AK9" s="57">
        <f>'BAR BB| Open rates'!AK9*0.87*0.9+25</f>
        <v>20226.400000000001</v>
      </c>
      <c r="AL9" s="57">
        <f>'BAR BB| Open rates'!AL9*0.87*0.9+25</f>
        <v>18660.400000000001</v>
      </c>
      <c r="AM9" s="57">
        <f>'BAR BB| Open rates'!AM9*0.87*0.9+25</f>
        <v>17094.400000000001</v>
      </c>
      <c r="AN9" s="57">
        <f>'BAR BB| Open rates'!AN9*0.87*0.9+25</f>
        <v>18660.400000000001</v>
      </c>
      <c r="AO9" s="57">
        <f>'BAR BB| Open rates'!AO9*0.87*0.9+25</f>
        <v>17094.400000000001</v>
      </c>
      <c r="AP9" s="57">
        <f>'BAR BB| Open rates'!AP9*0.87*0.9+25</f>
        <v>15371.800000000001</v>
      </c>
      <c r="AQ9" s="57">
        <f>'BAR BB| Open rates'!AQ9*0.87*0.9+25</f>
        <v>14040.7</v>
      </c>
      <c r="AR9" s="57">
        <f>'BAR BB| Open rates'!AR9*0.87*0.9+25</f>
        <v>12474.7</v>
      </c>
      <c r="AS9" s="57">
        <f>'BAR BB| Open rates'!AS9*0.87*0.9+25</f>
        <v>12474.7</v>
      </c>
      <c r="AT9" s="57">
        <f>'BAR BB| Open rates'!AT9*0.87*0.9+25</f>
        <v>11691.7</v>
      </c>
      <c r="AU9" s="57">
        <f>'BAR BB| Open rates'!AU9*0.87*0.9+25</f>
        <v>12474.7</v>
      </c>
      <c r="AV9" s="57">
        <f>'BAR BB| Open rates'!AV9*0.87*0.9+25</f>
        <v>11691.7</v>
      </c>
      <c r="AW9" s="57">
        <f>'BAR BB| Open rates'!AW9*0.87*0.9+25</f>
        <v>12474.7</v>
      </c>
      <c r="AX9" s="57">
        <f>'BAR BB| Open rates'!AX9*0.87*0.9+25</f>
        <v>19443.400000000001</v>
      </c>
      <c r="AY9" s="57">
        <f>'BAR BB| Open rates'!AY9*0.87*0.9+25</f>
        <v>15371.800000000001</v>
      </c>
      <c r="AZ9" s="57">
        <f>'BAR BB| Open rates'!AZ9*0.87*0.9+25</f>
        <v>19443.400000000001</v>
      </c>
      <c r="BA9" s="57">
        <f>'BAR BB| Open rates'!BA9*0.87*0.9+25</f>
        <v>17094.400000000001</v>
      </c>
      <c r="BB9" s="57">
        <f>'BAR BB| Open rates'!BB9*0.87*0.9+25</f>
        <v>14040.7</v>
      </c>
      <c r="BC9" s="57">
        <f>'BAR BB| Open rates'!BC9*0.87*0.9+25</f>
        <v>15371.800000000001</v>
      </c>
      <c r="BD9" s="57">
        <f>'BAR BB| Open rates'!BD9*0.87*0.9+25</f>
        <v>14040.7</v>
      </c>
      <c r="BE9" s="57">
        <f>'BAR BB| Open rates'!BE9*0.87*0.9+25</f>
        <v>15371.800000000001</v>
      </c>
      <c r="BF9" s="57">
        <f>'BAR BB| Open rates'!BF9*0.87*0.9+25</f>
        <v>14040.7</v>
      </c>
      <c r="BG9" s="57">
        <f>'BAR BB| Open rates'!BG9*0.87*0.9+25</f>
        <v>15371.800000000001</v>
      </c>
      <c r="BH9" s="57">
        <f>'BAR BB| Open rates'!BH9*0.87*0.9+25</f>
        <v>15371.800000000001</v>
      </c>
      <c r="BI9" s="57">
        <f>'BAR BB| Open rates'!BI9*0.87*0.9+25</f>
        <v>18660.400000000001</v>
      </c>
      <c r="BJ9" s="57">
        <f>'BAR BB| Open rates'!BJ9*0.87*0.9+25</f>
        <v>33615.700000000004</v>
      </c>
      <c r="BK9" s="57">
        <f>'BAR BB| Open rates'!BK9*0.87*0.9+25</f>
        <v>15371.800000000001</v>
      </c>
      <c r="BL9" s="57">
        <f>'BAR BB| Open rates'!BL9*0.87*0.9+25</f>
        <v>17094.400000000001</v>
      </c>
      <c r="BM9" s="57">
        <f>'BAR BB| Open rates'!BM9*0.87*0.9+25</f>
        <v>15371.800000000001</v>
      </c>
      <c r="BN9" s="57">
        <f>'BAR BB| Open rates'!BN9*0.87*0.9+25</f>
        <v>18660.400000000001</v>
      </c>
      <c r="BO9" s="57">
        <f>'BAR BB| Open rates'!BO9*0.87*0.9+25</f>
        <v>20226.400000000001</v>
      </c>
      <c r="BP9" s="57">
        <f>'BAR BB| Open rates'!BP9*0.87*0.9+25</f>
        <v>18660.400000000001</v>
      </c>
      <c r="BQ9" s="57">
        <f>'BAR BB| Open rates'!BQ9*0.87*0.9+25</f>
        <v>20226.400000000001</v>
      </c>
      <c r="BR9" s="57">
        <f>'BAR BB| Open rates'!BR9*0.87*0.9+25</f>
        <v>18660.400000000001</v>
      </c>
      <c r="BS9" s="57">
        <f>'BAR BB| Open rates'!BS9*0.87*0.9+25</f>
        <v>20226.400000000001</v>
      </c>
      <c r="BT9" s="57">
        <f>'BAR BB| Open rates'!BT9*0.87*0.9+25</f>
        <v>18660.400000000001</v>
      </c>
      <c r="BU9" s="57">
        <f>'BAR BB| Open rates'!BU9*0.87*0.9+25</f>
        <v>20226.400000000001</v>
      </c>
      <c r="BV9" s="57">
        <f>'BAR BB| Open rates'!BV9*0.87*0.9+25</f>
        <v>18660.400000000001</v>
      </c>
      <c r="BW9" s="57">
        <f>'BAR BB| Open rates'!BW9*0.87*0.9+25</f>
        <v>20226.400000000001</v>
      </c>
      <c r="BX9" s="57">
        <f>'BAR BB| Open rates'!BX9*0.87*0.9+25</f>
        <v>18660.400000000001</v>
      </c>
      <c r="BY9" s="57">
        <f>'BAR BB| Open rates'!BY9*0.87*0.9+25</f>
        <v>20226.400000000001</v>
      </c>
      <c r="BZ9" s="57">
        <f>'BAR BB| Open rates'!BZ9*0.87*0.9+25</f>
        <v>18660.400000000001</v>
      </c>
      <c r="CA9" s="57">
        <f>'BAR BB| Open rates'!CA9*0.87*0.9+25</f>
        <v>20226.400000000001</v>
      </c>
      <c r="CB9" s="57">
        <f>'BAR BB| Open rates'!CB9*0.87*0.9+25</f>
        <v>18660.400000000001</v>
      </c>
      <c r="CC9" s="57">
        <f>'BAR BB| Open rates'!CC9*0.87*0.9+25</f>
        <v>20226.400000000001</v>
      </c>
      <c r="CD9" s="57">
        <f>'BAR BB| Open rates'!CD9*0.87*0.9+25</f>
        <v>15371.800000000001</v>
      </c>
      <c r="CE9" s="57">
        <f>'BAR BB| Open rates'!CE9*0.87*0.9+25</f>
        <v>17094.400000000001</v>
      </c>
      <c r="CF9" s="57">
        <f>'BAR BB| Open rates'!CF9*0.87*0.9+25</f>
        <v>15371.800000000001</v>
      </c>
      <c r="CG9" s="57">
        <f>'BAR BB| Open rates'!CG9*0.87*0.9+25</f>
        <v>17094.400000000001</v>
      </c>
      <c r="CH9" s="57">
        <f>'BAR BB| Open rates'!CH9*0.87*0.9+25</f>
        <v>15371.800000000001</v>
      </c>
      <c r="CI9" s="57">
        <f>'BAR BB| Open rates'!CI9*0.87*0.9+25</f>
        <v>17094.400000000001</v>
      </c>
      <c r="CJ9" s="57">
        <f>'BAR BB| Open rates'!CJ9*0.87*0.9+25</f>
        <v>15371.800000000001</v>
      </c>
      <c r="CK9" s="57">
        <f>'BAR BB| Open rates'!CK9*0.87*0.9+25</f>
        <v>17094.400000000001</v>
      </c>
      <c r="CL9" s="57">
        <f>'BAR BB| Open rates'!CL9*0.87*0.9+25</f>
        <v>15371.800000000001</v>
      </c>
      <c r="CM9" s="57">
        <f>'BAR BB| Open rates'!CM9*0.87*0.9+25</f>
        <v>17094.400000000001</v>
      </c>
      <c r="CN9" s="57">
        <f>'BAR BB| Open rates'!CN9*0.87*0.9+25</f>
        <v>15371.800000000001</v>
      </c>
    </row>
    <row r="10" spans="1:92" s="36" customFormat="1" ht="12" customHeight="1" x14ac:dyDescent="0.2">
      <c r="A10" s="237">
        <v>2</v>
      </c>
      <c r="B10" s="57">
        <f>'BAR BB| Open rates'!B10*0.87*0.9+25</f>
        <v>22966.9</v>
      </c>
      <c r="C10" s="57">
        <f>'BAR BB| Open rates'!C10*0.87*0.9+25</f>
        <v>27664.9</v>
      </c>
      <c r="D10" s="57">
        <f>'BAR BB| Open rates'!D10*0.87*0.9+25</f>
        <v>24532.9</v>
      </c>
      <c r="E10" s="57">
        <f>'BAR BB| Open rates'!E10*0.87*0.9+25</f>
        <v>30405.4</v>
      </c>
      <c r="F10" s="57">
        <f>'BAR BB| Open rates'!F10*0.87*0.9+25</f>
        <v>59376.4</v>
      </c>
      <c r="G10" s="57">
        <f>'BAR BB| Open rates'!G10*0.87*0.9+25</f>
        <v>64857.4</v>
      </c>
      <c r="H10" s="57">
        <f>'BAR BB| Open rates'!H10*0.87*0.9+25</f>
        <v>72687.400000000009</v>
      </c>
      <c r="I10" s="57">
        <f>'BAR BB| Open rates'!I10*0.87*0.9+25</f>
        <v>80595.7</v>
      </c>
      <c r="J10" s="57">
        <f>'BAR BB| Open rates'!J10*0.87*0.9+25</f>
        <v>80595.7</v>
      </c>
      <c r="K10" s="57">
        <f>'BAR BB| Open rates'!K10*0.87*0.9+25</f>
        <v>80595.7</v>
      </c>
      <c r="L10" s="57">
        <f>'BAR BB| Open rates'!L10*0.87*0.9+25</f>
        <v>74331.7</v>
      </c>
      <c r="M10" s="57">
        <f>'BAR BB| Open rates'!M10*0.87*0.9+25</f>
        <v>59376.4</v>
      </c>
      <c r="N10" s="57">
        <f>'BAR BB| Open rates'!N10*0.87*0.9+25</f>
        <v>51546.400000000001</v>
      </c>
      <c r="O10" s="57">
        <f>'BAR BB| Open rates'!O10*0.87*0.9+25</f>
        <v>28056.400000000001</v>
      </c>
      <c r="P10" s="57">
        <f>'BAR BB| Open rates'!P10*0.87*0.9+25</f>
        <v>21009.4</v>
      </c>
      <c r="Q10" s="57">
        <f>'BAR BB| Open rates'!Q10*0.87*0.9+25</f>
        <v>24924.400000000001</v>
      </c>
      <c r="R10" s="57">
        <f>'BAR BB| Open rates'!R10*0.87*0.9+25</f>
        <v>22575.4</v>
      </c>
      <c r="S10" s="57">
        <f>'BAR BB| Open rates'!S10*0.87*0.9+25</f>
        <v>22575.4</v>
      </c>
      <c r="T10" s="57">
        <f>'BAR BB| Open rates'!T10*0.87*0.9+25</f>
        <v>24924.400000000001</v>
      </c>
      <c r="U10" s="57">
        <f>'BAR BB| Open rates'!U10*0.87*0.9+25</f>
        <v>28056.400000000001</v>
      </c>
      <c r="V10" s="57">
        <f>'BAR BB| Open rates'!V10*0.87*0.9+25</f>
        <v>28056.400000000001</v>
      </c>
      <c r="W10" s="57">
        <f>'BAR BB| Open rates'!W10*0.87*0.9+25</f>
        <v>38078.800000000003</v>
      </c>
      <c r="X10" s="57">
        <f>'BAR BB| Open rates'!X10*0.87*0.9+25</f>
        <v>38078.800000000003</v>
      </c>
      <c r="Y10" s="57">
        <f>'BAR BB| Open rates'!Y10*0.87*0.9+25</f>
        <v>38078.800000000003</v>
      </c>
      <c r="Z10" s="57">
        <f>'BAR BB| Open rates'!Z10*0.87*0.9+25</f>
        <v>38078.800000000003</v>
      </c>
      <c r="AA10" s="57">
        <f>'BAR BB| Open rates'!AA10*0.87*0.9+25</f>
        <v>40662.700000000004</v>
      </c>
      <c r="AB10" s="57">
        <f>'BAR BB| Open rates'!AB10*0.87*0.9+25</f>
        <v>38078.800000000003</v>
      </c>
      <c r="AC10" s="57">
        <f>'BAR BB| Open rates'!AC10*0.87*0.9+25</f>
        <v>40662.700000000004</v>
      </c>
      <c r="AD10" s="57">
        <f>'BAR BB| Open rates'!AD10*0.87*0.9+25</f>
        <v>35964.700000000004</v>
      </c>
      <c r="AE10" s="57">
        <f>'BAR BB| Open rates'!AE10*0.87*0.9+25</f>
        <v>47944.6</v>
      </c>
      <c r="AF10" s="57">
        <f>'BAR BB| Open rates'!AF10*0.87*0.9+25</f>
        <v>47944.6</v>
      </c>
      <c r="AG10" s="57">
        <f>'BAR BB| Open rates'!AG10*0.87*0.9+25</f>
        <v>47944.6</v>
      </c>
      <c r="AH10" s="57">
        <f>'BAR BB| Open rates'!AH10*0.87*0.9+25</f>
        <v>24924.400000000001</v>
      </c>
      <c r="AI10" s="57">
        <f>'BAR BB| Open rates'!AI10*0.87*0.9+25</f>
        <v>24924.400000000001</v>
      </c>
      <c r="AJ10" s="57">
        <f>'BAR BB| Open rates'!AJ10*0.87*0.9+25</f>
        <v>29935.600000000002</v>
      </c>
      <c r="AK10" s="57">
        <f>'BAR BB| Open rates'!AK10*0.87*0.9+25</f>
        <v>22575.4</v>
      </c>
      <c r="AL10" s="57">
        <f>'BAR BB| Open rates'!AL10*0.87*0.9+25</f>
        <v>21009.4</v>
      </c>
      <c r="AM10" s="57">
        <f>'BAR BB| Open rates'!AM10*0.87*0.9+25</f>
        <v>19443.400000000001</v>
      </c>
      <c r="AN10" s="57">
        <f>'BAR BB| Open rates'!AN10*0.87*0.9+25</f>
        <v>21009.4</v>
      </c>
      <c r="AO10" s="57">
        <f>'BAR BB| Open rates'!AO10*0.87*0.9+25</f>
        <v>19443.400000000001</v>
      </c>
      <c r="AP10" s="57">
        <f>'BAR BB| Open rates'!AP10*0.87*0.9+25</f>
        <v>17720.8</v>
      </c>
      <c r="AQ10" s="57">
        <f>'BAR BB| Open rates'!AQ10*0.87*0.9+25</f>
        <v>16389.7</v>
      </c>
      <c r="AR10" s="57">
        <f>'BAR BB| Open rates'!AR10*0.87*0.9+25</f>
        <v>14823.7</v>
      </c>
      <c r="AS10" s="57">
        <f>'BAR BB| Open rates'!AS10*0.87*0.9+25</f>
        <v>14823.7</v>
      </c>
      <c r="AT10" s="57">
        <f>'BAR BB| Open rates'!AT10*0.87*0.9+25</f>
        <v>14040.7</v>
      </c>
      <c r="AU10" s="57">
        <f>'BAR BB| Open rates'!AU10*0.87*0.9+25</f>
        <v>14823.7</v>
      </c>
      <c r="AV10" s="57">
        <f>'BAR BB| Open rates'!AV10*0.87*0.9+25</f>
        <v>14040.7</v>
      </c>
      <c r="AW10" s="57">
        <f>'BAR BB| Open rates'!AW10*0.87*0.9+25</f>
        <v>14823.7</v>
      </c>
      <c r="AX10" s="57">
        <f>'BAR BB| Open rates'!AX10*0.87*0.9+25</f>
        <v>21792.400000000001</v>
      </c>
      <c r="AY10" s="57">
        <f>'BAR BB| Open rates'!AY10*0.87*0.9+25</f>
        <v>17720.8</v>
      </c>
      <c r="AZ10" s="57">
        <f>'BAR BB| Open rates'!AZ10*0.87*0.9+25</f>
        <v>21792.400000000001</v>
      </c>
      <c r="BA10" s="57">
        <f>'BAR BB| Open rates'!BA10*0.87*0.9+25</f>
        <v>19443.400000000001</v>
      </c>
      <c r="BB10" s="57">
        <f>'BAR BB| Open rates'!BB10*0.87*0.9+25</f>
        <v>16389.7</v>
      </c>
      <c r="BC10" s="57">
        <f>'BAR BB| Open rates'!BC10*0.87*0.9+25</f>
        <v>17720.8</v>
      </c>
      <c r="BD10" s="57">
        <f>'BAR BB| Open rates'!BD10*0.87*0.9+25</f>
        <v>16389.7</v>
      </c>
      <c r="BE10" s="57">
        <f>'BAR BB| Open rates'!BE10*0.87*0.9+25</f>
        <v>17720.8</v>
      </c>
      <c r="BF10" s="57">
        <f>'BAR BB| Open rates'!BF10*0.87*0.9+25</f>
        <v>16389.7</v>
      </c>
      <c r="BG10" s="57">
        <f>'BAR BB| Open rates'!BG10*0.87*0.9+25</f>
        <v>17720.8</v>
      </c>
      <c r="BH10" s="57">
        <f>'BAR BB| Open rates'!BH10*0.87*0.9+25</f>
        <v>17720.8</v>
      </c>
      <c r="BI10" s="57">
        <f>'BAR BB| Open rates'!BI10*0.87*0.9+25</f>
        <v>21009.4</v>
      </c>
      <c r="BJ10" s="57">
        <f>'BAR BB| Open rates'!BJ10*0.87*0.9+25</f>
        <v>35964.700000000004</v>
      </c>
      <c r="BK10" s="57">
        <f>'BAR BB| Open rates'!BK10*0.87*0.9+25</f>
        <v>17720.8</v>
      </c>
      <c r="BL10" s="57">
        <f>'BAR BB| Open rates'!BL10*0.87*0.9+25</f>
        <v>19443.400000000001</v>
      </c>
      <c r="BM10" s="57">
        <f>'BAR BB| Open rates'!BM10*0.87*0.9+25</f>
        <v>17720.8</v>
      </c>
      <c r="BN10" s="57">
        <f>'BAR BB| Open rates'!BN10*0.87*0.9+25</f>
        <v>21009.4</v>
      </c>
      <c r="BO10" s="57">
        <f>'BAR BB| Open rates'!BO10*0.87*0.9+25</f>
        <v>22575.4</v>
      </c>
      <c r="BP10" s="57">
        <f>'BAR BB| Open rates'!BP10*0.87*0.9+25</f>
        <v>21009.4</v>
      </c>
      <c r="BQ10" s="57">
        <f>'BAR BB| Open rates'!BQ10*0.87*0.9+25</f>
        <v>22575.4</v>
      </c>
      <c r="BR10" s="57">
        <f>'BAR BB| Open rates'!BR10*0.87*0.9+25</f>
        <v>21009.4</v>
      </c>
      <c r="BS10" s="57">
        <f>'BAR BB| Open rates'!BS10*0.87*0.9+25</f>
        <v>22575.4</v>
      </c>
      <c r="BT10" s="57">
        <f>'BAR BB| Open rates'!BT10*0.87*0.9+25</f>
        <v>21009.4</v>
      </c>
      <c r="BU10" s="57">
        <f>'BAR BB| Open rates'!BU10*0.87*0.9+25</f>
        <v>22575.4</v>
      </c>
      <c r="BV10" s="57">
        <f>'BAR BB| Open rates'!BV10*0.87*0.9+25</f>
        <v>21009.4</v>
      </c>
      <c r="BW10" s="57">
        <f>'BAR BB| Open rates'!BW10*0.87*0.9+25</f>
        <v>22575.4</v>
      </c>
      <c r="BX10" s="57">
        <f>'BAR BB| Open rates'!BX10*0.87*0.9+25</f>
        <v>21009.4</v>
      </c>
      <c r="BY10" s="57">
        <f>'BAR BB| Open rates'!BY10*0.87*0.9+25</f>
        <v>22575.4</v>
      </c>
      <c r="BZ10" s="57">
        <f>'BAR BB| Open rates'!BZ10*0.87*0.9+25</f>
        <v>21009.4</v>
      </c>
      <c r="CA10" s="57">
        <f>'BAR BB| Open rates'!CA10*0.87*0.9+25</f>
        <v>22575.4</v>
      </c>
      <c r="CB10" s="57">
        <f>'BAR BB| Open rates'!CB10*0.87*0.9+25</f>
        <v>21009.4</v>
      </c>
      <c r="CC10" s="57">
        <f>'BAR BB| Open rates'!CC10*0.87*0.9+25</f>
        <v>22575.4</v>
      </c>
      <c r="CD10" s="57">
        <f>'BAR BB| Open rates'!CD10*0.87*0.9+25</f>
        <v>17720.8</v>
      </c>
      <c r="CE10" s="57">
        <f>'BAR BB| Open rates'!CE10*0.87*0.9+25</f>
        <v>19443.400000000001</v>
      </c>
      <c r="CF10" s="57">
        <f>'BAR BB| Open rates'!CF10*0.87*0.9+25</f>
        <v>17720.8</v>
      </c>
      <c r="CG10" s="57">
        <f>'BAR BB| Open rates'!CG10*0.87*0.9+25</f>
        <v>19443.400000000001</v>
      </c>
      <c r="CH10" s="57">
        <f>'BAR BB| Open rates'!CH10*0.87*0.9+25</f>
        <v>17720.8</v>
      </c>
      <c r="CI10" s="57">
        <f>'BAR BB| Open rates'!CI10*0.87*0.9+25</f>
        <v>19443.400000000001</v>
      </c>
      <c r="CJ10" s="57">
        <f>'BAR BB| Open rates'!CJ10*0.87*0.9+25</f>
        <v>17720.8</v>
      </c>
      <c r="CK10" s="57">
        <f>'BAR BB| Open rates'!CK10*0.87*0.9+25</f>
        <v>19443.400000000001</v>
      </c>
      <c r="CL10" s="57">
        <f>'BAR BB| Open rates'!CL10*0.87*0.9+25</f>
        <v>17720.8</v>
      </c>
      <c r="CM10" s="57">
        <f>'BAR BB| Open rates'!CM10*0.87*0.9+25</f>
        <v>19443.400000000001</v>
      </c>
      <c r="CN10" s="57">
        <f>'BAR BB| Open rates'!CN10*0.87*0.9+25</f>
        <v>17720.8</v>
      </c>
    </row>
    <row r="11" spans="1:92" s="36" customFormat="1" ht="12" customHeight="1" x14ac:dyDescent="0.2">
      <c r="A11" s="236" t="s">
        <v>176</v>
      </c>
      <c r="B11" s="57"/>
      <c r="C11" s="57"/>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7"/>
      <c r="BM11" s="57"/>
      <c r="BN11" s="57"/>
      <c r="BO11" s="57"/>
      <c r="BP11" s="57"/>
      <c r="BQ11" s="57"/>
      <c r="BR11" s="57"/>
      <c r="BS11" s="57"/>
      <c r="BT11" s="57"/>
      <c r="BU11" s="57"/>
      <c r="BV11" s="57"/>
      <c r="BW11" s="57"/>
      <c r="BX11" s="57"/>
      <c r="BY11" s="57"/>
      <c r="BZ11" s="57"/>
      <c r="CA11" s="57"/>
      <c r="CB11" s="57"/>
      <c r="CC11" s="57"/>
      <c r="CD11" s="57"/>
      <c r="CE11" s="57"/>
      <c r="CF11" s="57"/>
      <c r="CG11" s="57"/>
      <c r="CH11" s="57"/>
      <c r="CI11" s="57"/>
      <c r="CJ11" s="57"/>
      <c r="CK11" s="57"/>
      <c r="CL11" s="57"/>
      <c r="CM11" s="57"/>
      <c r="CN11" s="57"/>
    </row>
    <row r="12" spans="1:92" s="36" customFormat="1" ht="12" customHeight="1" x14ac:dyDescent="0.2">
      <c r="A12" s="237">
        <v>1</v>
      </c>
      <c r="B12" s="57">
        <f>'BAR BB| Open rates'!B12*0.87*0.9+25</f>
        <v>24063.100000000002</v>
      </c>
      <c r="C12" s="57">
        <f>'BAR BB| Open rates'!C12*0.87*0.9+25</f>
        <v>28761.100000000002</v>
      </c>
      <c r="D12" s="57">
        <f>'BAR BB| Open rates'!D12*0.87*0.9+25</f>
        <v>25629.100000000002</v>
      </c>
      <c r="E12" s="57">
        <f>'BAR BB| Open rates'!E12*0.87*0.9+25</f>
        <v>51546.400000000001</v>
      </c>
      <c r="F12" s="57">
        <f>'BAR BB| Open rates'!F12*0.87*0.9+25</f>
        <v>80517.400000000009</v>
      </c>
      <c r="G12" s="57">
        <f>'BAR BB| Open rates'!G12*0.87*0.9+25</f>
        <v>85998.400000000009</v>
      </c>
      <c r="H12" s="57">
        <f>'BAR BB| Open rates'!H12*0.87*0.9+25</f>
        <v>93828.400000000009</v>
      </c>
      <c r="I12" s="57">
        <f>'BAR BB| Open rates'!I12*0.87*0.9+25</f>
        <v>101736.7</v>
      </c>
      <c r="J12" s="57">
        <f>'BAR BB| Open rates'!J12*0.87*0.9+25</f>
        <v>101736.7</v>
      </c>
      <c r="K12" s="57">
        <f>'BAR BB| Open rates'!K12*0.87*0.9+25</f>
        <v>101736.7</v>
      </c>
      <c r="L12" s="57">
        <f>'BAR BB| Open rates'!L12*0.87*0.9+25</f>
        <v>95472.7</v>
      </c>
      <c r="M12" s="57">
        <f>'BAR BB| Open rates'!M12*0.87*0.9+25</f>
        <v>61725.4</v>
      </c>
      <c r="N12" s="57">
        <f>'BAR BB| Open rates'!N12*0.87*0.9+25</f>
        <v>53895.4</v>
      </c>
      <c r="O12" s="57">
        <f>'BAR BB| Open rates'!O12*0.87*0.9+25</f>
        <v>30405.4</v>
      </c>
      <c r="P12" s="57">
        <f>'BAR BB| Open rates'!P12*0.87*0.9+25</f>
        <v>23358.400000000001</v>
      </c>
      <c r="Q12" s="57">
        <f>'BAR BB| Open rates'!Q12*0.87*0.9+25</f>
        <v>27273.4</v>
      </c>
      <c r="R12" s="57">
        <f>'BAR BB| Open rates'!R12*0.87*0.9+25</f>
        <v>24924.400000000001</v>
      </c>
      <c r="S12" s="57">
        <f>'BAR BB| Open rates'!S12*0.87*0.9+25</f>
        <v>24924.400000000001</v>
      </c>
      <c r="T12" s="57">
        <f>'BAR BB| Open rates'!T12*0.87*0.9+25</f>
        <v>27273.4</v>
      </c>
      <c r="U12" s="57">
        <f>'BAR BB| Open rates'!U12*0.87*0.9+25</f>
        <v>30405.4</v>
      </c>
      <c r="V12" s="57">
        <f>'BAR BB| Open rates'!V12*0.87*0.9+25</f>
        <v>30405.4</v>
      </c>
      <c r="W12" s="57">
        <f>'BAR BB| Open rates'!W12*0.87*0.9+25</f>
        <v>40427.800000000003</v>
      </c>
      <c r="X12" s="57">
        <f>'BAR BB| Open rates'!X12*0.87*0.9+25</f>
        <v>40427.800000000003</v>
      </c>
      <c r="Y12" s="57">
        <f>'BAR BB| Open rates'!Y12*0.87*0.9+25</f>
        <v>40662.700000000004</v>
      </c>
      <c r="Z12" s="57">
        <f>'BAR BB| Open rates'!Z12*0.87*0.9+25</f>
        <v>40662.700000000004</v>
      </c>
      <c r="AA12" s="57">
        <f>'BAR BB| Open rates'!AA12*0.87*0.9+25</f>
        <v>43246.6</v>
      </c>
      <c r="AB12" s="57">
        <f>'BAR BB| Open rates'!AB12*0.87*0.9+25</f>
        <v>40662.700000000004</v>
      </c>
      <c r="AC12" s="57">
        <f>'BAR BB| Open rates'!AC12*0.87*0.9+25</f>
        <v>43246.6</v>
      </c>
      <c r="AD12" s="57">
        <f>'BAR BB| Open rates'!AD12*0.87*0.9+25</f>
        <v>38548.6</v>
      </c>
      <c r="AE12" s="57">
        <f>'BAR BB| Open rates'!AE12*0.87*0.9+25</f>
        <v>54991.6</v>
      </c>
      <c r="AF12" s="57">
        <f>'BAR BB| Open rates'!AF12*0.87*0.9+25</f>
        <v>54991.6</v>
      </c>
      <c r="AG12" s="57">
        <f>'BAR BB| Open rates'!AG12*0.87*0.9+25</f>
        <v>54991.6</v>
      </c>
      <c r="AH12" s="57">
        <f>'BAR BB| Open rates'!AH12*0.87*0.9+25</f>
        <v>31971.4</v>
      </c>
      <c r="AI12" s="57">
        <f>'BAR BB| Open rates'!AI12*0.87*0.9+25</f>
        <v>25629.100000000002</v>
      </c>
      <c r="AJ12" s="57">
        <f>'BAR BB| Open rates'!AJ12*0.87*0.9+25</f>
        <v>30640.3</v>
      </c>
      <c r="AK12" s="57">
        <f>'BAR BB| Open rates'!AK12*0.87*0.9+25</f>
        <v>23280.100000000002</v>
      </c>
      <c r="AL12" s="57">
        <f>'BAR BB| Open rates'!AL12*0.87*0.9+25</f>
        <v>21714.100000000002</v>
      </c>
      <c r="AM12" s="57">
        <f>'BAR BB| Open rates'!AM12*0.87*0.9+25</f>
        <v>20148.100000000002</v>
      </c>
      <c r="AN12" s="57">
        <f>'BAR BB| Open rates'!AN12*0.87*0.9+25</f>
        <v>21714.100000000002</v>
      </c>
      <c r="AO12" s="57">
        <f>'BAR BB| Open rates'!AO12*0.87*0.9+25</f>
        <v>20148.100000000002</v>
      </c>
      <c r="AP12" s="57">
        <f>'BAR BB| Open rates'!AP12*0.87*0.9+25</f>
        <v>18425.5</v>
      </c>
      <c r="AQ12" s="57">
        <f>'BAR BB| Open rates'!AQ12*0.87*0.9+25</f>
        <v>17094.400000000001</v>
      </c>
      <c r="AR12" s="57">
        <f>'BAR BB| Open rates'!AR12*0.87*0.9+25</f>
        <v>15528.4</v>
      </c>
      <c r="AS12" s="57">
        <f>'BAR BB| Open rates'!AS12*0.87*0.9+25</f>
        <v>15528.4</v>
      </c>
      <c r="AT12" s="57">
        <f>'BAR BB| Open rates'!AT12*0.87*0.9+25</f>
        <v>14745.4</v>
      </c>
      <c r="AU12" s="57">
        <f>'BAR BB| Open rates'!AU12*0.87*0.9+25</f>
        <v>15528.4</v>
      </c>
      <c r="AV12" s="57">
        <f>'BAR BB| Open rates'!AV12*0.87*0.9+25</f>
        <v>14745.4</v>
      </c>
      <c r="AW12" s="57">
        <f>'BAR BB| Open rates'!AW12*0.87*0.9+25</f>
        <v>15528.4</v>
      </c>
      <c r="AX12" s="57">
        <f>'BAR BB| Open rates'!AX12*0.87*0.9+25</f>
        <v>22497.100000000002</v>
      </c>
      <c r="AY12" s="57">
        <f>'BAR BB| Open rates'!AY12*0.87*0.9+25</f>
        <v>18425.5</v>
      </c>
      <c r="AZ12" s="57">
        <f>'BAR BB| Open rates'!AZ12*0.87*0.9+25</f>
        <v>22497.100000000002</v>
      </c>
      <c r="BA12" s="57">
        <f>'BAR BB| Open rates'!BA12*0.87*0.9+25</f>
        <v>20148.100000000002</v>
      </c>
      <c r="BB12" s="57">
        <f>'BAR BB| Open rates'!BB12*0.87*0.9+25</f>
        <v>17094.400000000001</v>
      </c>
      <c r="BC12" s="57">
        <f>'BAR BB| Open rates'!BC12*0.87*0.9+25</f>
        <v>18425.5</v>
      </c>
      <c r="BD12" s="57">
        <f>'BAR BB| Open rates'!BD12*0.87*0.9+25</f>
        <v>17094.400000000001</v>
      </c>
      <c r="BE12" s="57">
        <f>'BAR BB| Open rates'!BE12*0.87*0.9+25</f>
        <v>18425.5</v>
      </c>
      <c r="BF12" s="57">
        <f>'BAR BB| Open rates'!BF12*0.87*0.9+25</f>
        <v>17094.400000000001</v>
      </c>
      <c r="BG12" s="57">
        <f>'BAR BB| Open rates'!BG12*0.87*0.9+25</f>
        <v>18425.5</v>
      </c>
      <c r="BH12" s="57">
        <f>'BAR BB| Open rates'!BH12*0.87*0.9+25</f>
        <v>18425.5</v>
      </c>
      <c r="BI12" s="57">
        <f>'BAR BB| Open rates'!BI12*0.87*0.9+25</f>
        <v>21714.100000000002</v>
      </c>
      <c r="BJ12" s="57">
        <f>'BAR BB| Open rates'!BJ12*0.87*0.9+25</f>
        <v>36669.4</v>
      </c>
      <c r="BK12" s="57">
        <f>'BAR BB| Open rates'!BK12*0.87*0.9+25</f>
        <v>18425.5</v>
      </c>
      <c r="BL12" s="57">
        <f>'BAR BB| Open rates'!BL12*0.87*0.9+25</f>
        <v>20148.100000000002</v>
      </c>
      <c r="BM12" s="57">
        <f>'BAR BB| Open rates'!BM12*0.87*0.9+25</f>
        <v>18425.5</v>
      </c>
      <c r="BN12" s="57">
        <f>'BAR BB| Open rates'!BN12*0.87*0.9+25</f>
        <v>21714.100000000002</v>
      </c>
      <c r="BO12" s="57">
        <f>'BAR BB| Open rates'!BO12*0.87*0.9+25</f>
        <v>23280.100000000002</v>
      </c>
      <c r="BP12" s="57">
        <f>'BAR BB| Open rates'!BP12*0.87*0.9+25</f>
        <v>21714.100000000002</v>
      </c>
      <c r="BQ12" s="57">
        <f>'BAR BB| Open rates'!BQ12*0.87*0.9+25</f>
        <v>23280.100000000002</v>
      </c>
      <c r="BR12" s="57">
        <f>'BAR BB| Open rates'!BR12*0.87*0.9+25</f>
        <v>21714.100000000002</v>
      </c>
      <c r="BS12" s="57">
        <f>'BAR BB| Open rates'!BS12*0.87*0.9+25</f>
        <v>23280.100000000002</v>
      </c>
      <c r="BT12" s="57">
        <f>'BAR BB| Open rates'!BT12*0.87*0.9+25</f>
        <v>21714.100000000002</v>
      </c>
      <c r="BU12" s="57">
        <f>'BAR BB| Open rates'!BU12*0.87*0.9+25</f>
        <v>23280.100000000002</v>
      </c>
      <c r="BV12" s="57">
        <f>'BAR BB| Open rates'!BV12*0.87*0.9+25</f>
        <v>21714.100000000002</v>
      </c>
      <c r="BW12" s="57">
        <f>'BAR BB| Open rates'!BW12*0.87*0.9+25</f>
        <v>23280.100000000002</v>
      </c>
      <c r="BX12" s="57">
        <f>'BAR BB| Open rates'!BX12*0.87*0.9+25</f>
        <v>21714.100000000002</v>
      </c>
      <c r="BY12" s="57">
        <f>'BAR BB| Open rates'!BY12*0.87*0.9+25</f>
        <v>23280.100000000002</v>
      </c>
      <c r="BZ12" s="57">
        <f>'BAR BB| Open rates'!BZ12*0.87*0.9+25</f>
        <v>21714.100000000002</v>
      </c>
      <c r="CA12" s="57">
        <f>'BAR BB| Open rates'!CA12*0.87*0.9+25</f>
        <v>23280.100000000002</v>
      </c>
      <c r="CB12" s="57">
        <f>'BAR BB| Open rates'!CB12*0.87*0.9+25</f>
        <v>21714.100000000002</v>
      </c>
      <c r="CC12" s="57">
        <f>'BAR BB| Open rates'!CC12*0.87*0.9+25</f>
        <v>23280.100000000002</v>
      </c>
      <c r="CD12" s="57">
        <f>'BAR BB| Open rates'!CD12*0.87*0.9+25</f>
        <v>18425.5</v>
      </c>
      <c r="CE12" s="57">
        <f>'BAR BB| Open rates'!CE12*0.87*0.9+25</f>
        <v>20148.100000000002</v>
      </c>
      <c r="CF12" s="57">
        <f>'BAR BB| Open rates'!CF12*0.87*0.9+25</f>
        <v>18425.5</v>
      </c>
      <c r="CG12" s="57">
        <f>'BAR BB| Open rates'!CG12*0.87*0.9+25</f>
        <v>20148.100000000002</v>
      </c>
      <c r="CH12" s="57">
        <f>'BAR BB| Open rates'!CH12*0.87*0.9+25</f>
        <v>18425.5</v>
      </c>
      <c r="CI12" s="57">
        <f>'BAR BB| Open rates'!CI12*0.87*0.9+25</f>
        <v>20148.100000000002</v>
      </c>
      <c r="CJ12" s="57">
        <f>'BAR BB| Open rates'!CJ12*0.87*0.9+25</f>
        <v>18425.5</v>
      </c>
      <c r="CK12" s="57">
        <f>'BAR BB| Open rates'!CK12*0.87*0.9+25</f>
        <v>20148.100000000002</v>
      </c>
      <c r="CL12" s="57">
        <f>'BAR BB| Open rates'!CL12*0.87*0.9+25</f>
        <v>18425.5</v>
      </c>
      <c r="CM12" s="57">
        <f>'BAR BB| Open rates'!CM12*0.87*0.9+25</f>
        <v>20148.100000000002</v>
      </c>
      <c r="CN12" s="57">
        <f>'BAR BB| Open rates'!CN12*0.87*0.9+25</f>
        <v>18425.5</v>
      </c>
    </row>
    <row r="13" spans="1:92" s="36" customFormat="1" ht="12" customHeight="1" x14ac:dyDescent="0.2">
      <c r="A13" s="237">
        <v>2</v>
      </c>
      <c r="B13" s="57">
        <f>'BAR BB| Open rates'!B13*0.87*0.9+25</f>
        <v>26020.600000000002</v>
      </c>
      <c r="C13" s="57">
        <f>'BAR BB| Open rates'!C13*0.87*0.9+25</f>
        <v>30718.600000000002</v>
      </c>
      <c r="D13" s="57">
        <f>'BAR BB| Open rates'!D13*0.87*0.9+25</f>
        <v>27586.600000000002</v>
      </c>
      <c r="E13" s="57">
        <f>'BAR BB| Open rates'!E13*0.87*0.9+25</f>
        <v>53895.4</v>
      </c>
      <c r="F13" s="57">
        <f>'BAR BB| Open rates'!F13*0.87*0.9+25</f>
        <v>82866.400000000009</v>
      </c>
      <c r="G13" s="57">
        <f>'BAR BB| Open rates'!G13*0.87*0.9+25</f>
        <v>88347.400000000009</v>
      </c>
      <c r="H13" s="57">
        <f>'BAR BB| Open rates'!H13*0.87*0.9+25</f>
        <v>96177.400000000009</v>
      </c>
      <c r="I13" s="57">
        <f>'BAR BB| Open rates'!I13*0.87*0.9+25</f>
        <v>104085.7</v>
      </c>
      <c r="J13" s="57">
        <f>'BAR BB| Open rates'!J13*0.87*0.9+25</f>
        <v>104085.7</v>
      </c>
      <c r="K13" s="57">
        <f>'BAR BB| Open rates'!K13*0.87*0.9+25</f>
        <v>104085.7</v>
      </c>
      <c r="L13" s="57">
        <f>'BAR BB| Open rates'!L13*0.87*0.9+25</f>
        <v>97821.7</v>
      </c>
      <c r="M13" s="57">
        <f>'BAR BB| Open rates'!M13*0.87*0.9+25</f>
        <v>64074.400000000001</v>
      </c>
      <c r="N13" s="57">
        <f>'BAR BB| Open rates'!N13*0.87*0.9+25</f>
        <v>56244.4</v>
      </c>
      <c r="O13" s="57">
        <f>'BAR BB| Open rates'!O13*0.87*0.9+25</f>
        <v>32754.400000000001</v>
      </c>
      <c r="P13" s="57">
        <f>'BAR BB| Open rates'!P13*0.87*0.9+25</f>
        <v>25707.4</v>
      </c>
      <c r="Q13" s="57">
        <f>'BAR BB| Open rates'!Q13*0.87*0.9+25</f>
        <v>29622.400000000001</v>
      </c>
      <c r="R13" s="57">
        <f>'BAR BB| Open rates'!R13*0.87*0.9+25</f>
        <v>27273.4</v>
      </c>
      <c r="S13" s="57">
        <f>'BAR BB| Open rates'!S13*0.87*0.9+25</f>
        <v>27273.4</v>
      </c>
      <c r="T13" s="57">
        <f>'BAR BB| Open rates'!T13*0.87*0.9+25</f>
        <v>29622.400000000001</v>
      </c>
      <c r="U13" s="57">
        <f>'BAR BB| Open rates'!U13*0.87*0.9+25</f>
        <v>32754.400000000001</v>
      </c>
      <c r="V13" s="57">
        <f>'BAR BB| Open rates'!V13*0.87*0.9+25</f>
        <v>32754.400000000001</v>
      </c>
      <c r="W13" s="57">
        <f>'BAR BB| Open rates'!W13*0.87*0.9+25</f>
        <v>42776.800000000003</v>
      </c>
      <c r="X13" s="57">
        <f>'BAR BB| Open rates'!X13*0.87*0.9+25</f>
        <v>42776.800000000003</v>
      </c>
      <c r="Y13" s="57">
        <f>'BAR BB| Open rates'!Y13*0.87*0.9+25</f>
        <v>43011.700000000004</v>
      </c>
      <c r="Z13" s="57">
        <f>'BAR BB| Open rates'!Z13*0.87*0.9+25</f>
        <v>43011.700000000004</v>
      </c>
      <c r="AA13" s="57">
        <f>'BAR BB| Open rates'!AA13*0.87*0.9+25</f>
        <v>45595.6</v>
      </c>
      <c r="AB13" s="57">
        <f>'BAR BB| Open rates'!AB13*0.87*0.9+25</f>
        <v>43011.700000000004</v>
      </c>
      <c r="AC13" s="57">
        <f>'BAR BB| Open rates'!AC13*0.87*0.9+25</f>
        <v>45595.6</v>
      </c>
      <c r="AD13" s="57">
        <f>'BAR BB| Open rates'!AD13*0.87*0.9+25</f>
        <v>40897.599999999999</v>
      </c>
      <c r="AE13" s="57">
        <f>'BAR BB| Open rates'!AE13*0.87*0.9+25</f>
        <v>57340.6</v>
      </c>
      <c r="AF13" s="57">
        <f>'BAR BB| Open rates'!AF13*0.87*0.9+25</f>
        <v>57340.6</v>
      </c>
      <c r="AG13" s="57">
        <f>'BAR BB| Open rates'!AG13*0.87*0.9+25</f>
        <v>57340.6</v>
      </c>
      <c r="AH13" s="57">
        <f>'BAR BB| Open rates'!AH13*0.87*0.9+25</f>
        <v>34320.400000000001</v>
      </c>
      <c r="AI13" s="57">
        <f>'BAR BB| Open rates'!AI13*0.87*0.9+25</f>
        <v>27978.100000000002</v>
      </c>
      <c r="AJ13" s="57">
        <f>'BAR BB| Open rates'!AJ13*0.87*0.9+25</f>
        <v>32989.300000000003</v>
      </c>
      <c r="AK13" s="57">
        <f>'BAR BB| Open rates'!AK13*0.87*0.9+25</f>
        <v>25629.100000000002</v>
      </c>
      <c r="AL13" s="57">
        <f>'BAR BB| Open rates'!AL13*0.87*0.9+25</f>
        <v>24063.100000000002</v>
      </c>
      <c r="AM13" s="57">
        <f>'BAR BB| Open rates'!AM13*0.87*0.9+25</f>
        <v>22497.100000000002</v>
      </c>
      <c r="AN13" s="57">
        <f>'BAR BB| Open rates'!AN13*0.87*0.9+25</f>
        <v>24063.100000000002</v>
      </c>
      <c r="AO13" s="57">
        <f>'BAR BB| Open rates'!AO13*0.87*0.9+25</f>
        <v>22497.100000000002</v>
      </c>
      <c r="AP13" s="57">
        <f>'BAR BB| Open rates'!AP13*0.87*0.9+25</f>
        <v>20774.5</v>
      </c>
      <c r="AQ13" s="57">
        <f>'BAR BB| Open rates'!AQ13*0.87*0.9+25</f>
        <v>19443.400000000001</v>
      </c>
      <c r="AR13" s="57">
        <f>'BAR BB| Open rates'!AR13*0.87*0.9+25</f>
        <v>17877.400000000001</v>
      </c>
      <c r="AS13" s="57">
        <f>'BAR BB| Open rates'!AS13*0.87*0.9+25</f>
        <v>17877.400000000001</v>
      </c>
      <c r="AT13" s="57">
        <f>'BAR BB| Open rates'!AT13*0.87*0.9+25</f>
        <v>17094.400000000001</v>
      </c>
      <c r="AU13" s="57">
        <f>'BAR BB| Open rates'!AU13*0.87*0.9+25</f>
        <v>17877.400000000001</v>
      </c>
      <c r="AV13" s="57">
        <f>'BAR BB| Open rates'!AV13*0.87*0.9+25</f>
        <v>17094.400000000001</v>
      </c>
      <c r="AW13" s="57">
        <f>'BAR BB| Open rates'!AW13*0.87*0.9+25</f>
        <v>17877.400000000001</v>
      </c>
      <c r="AX13" s="57">
        <f>'BAR BB| Open rates'!AX13*0.87*0.9+25</f>
        <v>24846.100000000002</v>
      </c>
      <c r="AY13" s="57">
        <f>'BAR BB| Open rates'!AY13*0.87*0.9+25</f>
        <v>20774.5</v>
      </c>
      <c r="AZ13" s="57">
        <f>'BAR BB| Open rates'!AZ13*0.87*0.9+25</f>
        <v>24846.100000000002</v>
      </c>
      <c r="BA13" s="57">
        <f>'BAR BB| Open rates'!BA13*0.87*0.9+25</f>
        <v>22497.100000000002</v>
      </c>
      <c r="BB13" s="57">
        <f>'BAR BB| Open rates'!BB13*0.87*0.9+25</f>
        <v>19443.400000000001</v>
      </c>
      <c r="BC13" s="57">
        <f>'BAR BB| Open rates'!BC13*0.87*0.9+25</f>
        <v>20774.5</v>
      </c>
      <c r="BD13" s="57">
        <f>'BAR BB| Open rates'!BD13*0.87*0.9+25</f>
        <v>19443.400000000001</v>
      </c>
      <c r="BE13" s="57">
        <f>'BAR BB| Open rates'!BE13*0.87*0.9+25</f>
        <v>20774.5</v>
      </c>
      <c r="BF13" s="57">
        <f>'BAR BB| Open rates'!BF13*0.87*0.9+25</f>
        <v>19443.400000000001</v>
      </c>
      <c r="BG13" s="57">
        <f>'BAR BB| Open rates'!BG13*0.87*0.9+25</f>
        <v>20774.5</v>
      </c>
      <c r="BH13" s="57">
        <f>'BAR BB| Open rates'!BH13*0.87*0.9+25</f>
        <v>20774.5</v>
      </c>
      <c r="BI13" s="57">
        <f>'BAR BB| Open rates'!BI13*0.87*0.9+25</f>
        <v>24063.100000000002</v>
      </c>
      <c r="BJ13" s="57">
        <f>'BAR BB| Open rates'!BJ13*0.87*0.9+25</f>
        <v>39018.400000000001</v>
      </c>
      <c r="BK13" s="57">
        <f>'BAR BB| Open rates'!BK13*0.87*0.9+25</f>
        <v>20774.5</v>
      </c>
      <c r="BL13" s="57">
        <f>'BAR BB| Open rates'!BL13*0.87*0.9+25</f>
        <v>22497.100000000002</v>
      </c>
      <c r="BM13" s="57">
        <f>'BAR BB| Open rates'!BM13*0.87*0.9+25</f>
        <v>20774.5</v>
      </c>
      <c r="BN13" s="57">
        <f>'BAR BB| Open rates'!BN13*0.87*0.9+25</f>
        <v>24063.100000000002</v>
      </c>
      <c r="BO13" s="57">
        <f>'BAR BB| Open rates'!BO13*0.87*0.9+25</f>
        <v>25629.100000000002</v>
      </c>
      <c r="BP13" s="57">
        <f>'BAR BB| Open rates'!BP13*0.87*0.9+25</f>
        <v>24063.100000000002</v>
      </c>
      <c r="BQ13" s="57">
        <f>'BAR BB| Open rates'!BQ13*0.87*0.9+25</f>
        <v>25629.100000000002</v>
      </c>
      <c r="BR13" s="57">
        <f>'BAR BB| Open rates'!BR13*0.87*0.9+25</f>
        <v>24063.100000000002</v>
      </c>
      <c r="BS13" s="57">
        <f>'BAR BB| Open rates'!BS13*0.87*0.9+25</f>
        <v>25629.100000000002</v>
      </c>
      <c r="BT13" s="57">
        <f>'BAR BB| Open rates'!BT13*0.87*0.9+25</f>
        <v>24063.100000000002</v>
      </c>
      <c r="BU13" s="57">
        <f>'BAR BB| Open rates'!BU13*0.87*0.9+25</f>
        <v>25629.100000000002</v>
      </c>
      <c r="BV13" s="57">
        <f>'BAR BB| Open rates'!BV13*0.87*0.9+25</f>
        <v>24063.100000000002</v>
      </c>
      <c r="BW13" s="57">
        <f>'BAR BB| Open rates'!BW13*0.87*0.9+25</f>
        <v>25629.100000000002</v>
      </c>
      <c r="BX13" s="57">
        <f>'BAR BB| Open rates'!BX13*0.87*0.9+25</f>
        <v>24063.100000000002</v>
      </c>
      <c r="BY13" s="57">
        <f>'BAR BB| Open rates'!BY13*0.87*0.9+25</f>
        <v>25629.100000000002</v>
      </c>
      <c r="BZ13" s="57">
        <f>'BAR BB| Open rates'!BZ13*0.87*0.9+25</f>
        <v>24063.100000000002</v>
      </c>
      <c r="CA13" s="57">
        <f>'BAR BB| Open rates'!CA13*0.87*0.9+25</f>
        <v>25629.100000000002</v>
      </c>
      <c r="CB13" s="57">
        <f>'BAR BB| Open rates'!CB13*0.87*0.9+25</f>
        <v>24063.100000000002</v>
      </c>
      <c r="CC13" s="57">
        <f>'BAR BB| Open rates'!CC13*0.87*0.9+25</f>
        <v>25629.100000000002</v>
      </c>
      <c r="CD13" s="57">
        <f>'BAR BB| Open rates'!CD13*0.87*0.9+25</f>
        <v>20774.5</v>
      </c>
      <c r="CE13" s="57">
        <f>'BAR BB| Open rates'!CE13*0.87*0.9+25</f>
        <v>22497.100000000002</v>
      </c>
      <c r="CF13" s="57">
        <f>'BAR BB| Open rates'!CF13*0.87*0.9+25</f>
        <v>20774.5</v>
      </c>
      <c r="CG13" s="57">
        <f>'BAR BB| Open rates'!CG13*0.87*0.9+25</f>
        <v>22497.100000000002</v>
      </c>
      <c r="CH13" s="57">
        <f>'BAR BB| Open rates'!CH13*0.87*0.9+25</f>
        <v>20774.5</v>
      </c>
      <c r="CI13" s="57">
        <f>'BAR BB| Open rates'!CI13*0.87*0.9+25</f>
        <v>22497.100000000002</v>
      </c>
      <c r="CJ13" s="57">
        <f>'BAR BB| Open rates'!CJ13*0.87*0.9+25</f>
        <v>20774.5</v>
      </c>
      <c r="CK13" s="57">
        <f>'BAR BB| Open rates'!CK13*0.87*0.9+25</f>
        <v>22497.100000000002</v>
      </c>
      <c r="CL13" s="57">
        <f>'BAR BB| Open rates'!CL13*0.87*0.9+25</f>
        <v>20774.5</v>
      </c>
      <c r="CM13" s="57">
        <f>'BAR BB| Open rates'!CM13*0.87*0.9+25</f>
        <v>22497.100000000002</v>
      </c>
      <c r="CN13" s="57">
        <f>'BAR BB| Open rates'!CN13*0.87*0.9+25</f>
        <v>20774.5</v>
      </c>
    </row>
    <row r="14" spans="1:92" s="36" customFormat="1" ht="12" customHeight="1" x14ac:dyDescent="0.2">
      <c r="A14" s="236" t="s">
        <v>177</v>
      </c>
      <c r="B14" s="57"/>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7"/>
      <c r="BK14" s="57"/>
      <c r="BL14" s="57"/>
      <c r="BM14" s="57"/>
      <c r="BN14" s="57"/>
      <c r="BO14" s="57"/>
      <c r="BP14" s="57"/>
      <c r="BQ14" s="57"/>
      <c r="BR14" s="57"/>
      <c r="BS14" s="57"/>
      <c r="BT14" s="57"/>
      <c r="BU14" s="57"/>
      <c r="BV14" s="57"/>
      <c r="BW14" s="57"/>
      <c r="BX14" s="57"/>
      <c r="BY14" s="57"/>
      <c r="BZ14" s="57"/>
      <c r="CA14" s="57"/>
      <c r="CB14" s="57"/>
      <c r="CC14" s="57"/>
      <c r="CD14" s="57"/>
      <c r="CE14" s="57"/>
      <c r="CF14" s="57"/>
      <c r="CG14" s="57"/>
      <c r="CH14" s="57"/>
      <c r="CI14" s="57"/>
      <c r="CJ14" s="57"/>
      <c r="CK14" s="57"/>
      <c r="CL14" s="57"/>
      <c r="CM14" s="57"/>
      <c r="CN14" s="57"/>
    </row>
    <row r="15" spans="1:92" s="36" customFormat="1" ht="12" customHeight="1" x14ac:dyDescent="0.2">
      <c r="A15" s="237">
        <v>1</v>
      </c>
      <c r="B15" s="57">
        <f>'BAR BB| Open rates'!B15*0.87*0.9+25</f>
        <v>29544.100000000002</v>
      </c>
      <c r="C15" s="57">
        <f>'BAR BB| Open rates'!C15*0.87*0.9+25</f>
        <v>34242.1</v>
      </c>
      <c r="D15" s="57">
        <f>'BAR BB| Open rates'!D15*0.87*0.9+25</f>
        <v>31110.100000000002</v>
      </c>
      <c r="E15" s="57">
        <f>'BAR BB| Open rates'!E15*0.87*0.9+25</f>
        <v>75036.400000000009</v>
      </c>
      <c r="F15" s="57">
        <f>'BAR BB| Open rates'!F15*0.87*0.9+25</f>
        <v>104007.40000000001</v>
      </c>
      <c r="G15" s="57">
        <f>'BAR BB| Open rates'!G15*0.87*0.9+25</f>
        <v>109488.40000000001</v>
      </c>
      <c r="H15" s="57">
        <f>'BAR BB| Open rates'!H15*0.87*0.9+25</f>
        <v>117318.40000000001</v>
      </c>
      <c r="I15" s="57">
        <f>'BAR BB| Open rates'!I15*0.87*0.9+25</f>
        <v>125226.7</v>
      </c>
      <c r="J15" s="57">
        <f>'BAR BB| Open rates'!J15*0.87*0.9+25</f>
        <v>125226.7</v>
      </c>
      <c r="K15" s="57">
        <f>'BAR BB| Open rates'!K15*0.87*0.9+25</f>
        <v>125226.7</v>
      </c>
      <c r="L15" s="57">
        <f>'BAR BB| Open rates'!L15*0.87*0.9+25</f>
        <v>118962.7</v>
      </c>
      <c r="M15" s="57">
        <f>'BAR BB| Open rates'!M15*0.87*0.9+25</f>
        <v>65562.100000000006</v>
      </c>
      <c r="N15" s="57">
        <f>'BAR BB| Open rates'!N15*0.87*0.9+25</f>
        <v>57732.1</v>
      </c>
      <c r="O15" s="57">
        <f>'BAR BB| Open rates'!O15*0.87*0.9+25</f>
        <v>34242.1</v>
      </c>
      <c r="P15" s="57">
        <f>'BAR BB| Open rates'!P15*0.87*0.9+25</f>
        <v>27195.100000000002</v>
      </c>
      <c r="Q15" s="57">
        <f>'BAR BB| Open rates'!Q15*0.87*0.9+25</f>
        <v>31110.100000000002</v>
      </c>
      <c r="R15" s="57">
        <f>'BAR BB| Open rates'!R15*0.87*0.9+25</f>
        <v>28761.100000000002</v>
      </c>
      <c r="S15" s="57">
        <f>'BAR BB| Open rates'!S15*0.87*0.9+25</f>
        <v>28761.100000000002</v>
      </c>
      <c r="T15" s="57">
        <f>'BAR BB| Open rates'!T15*0.87*0.9+25</f>
        <v>31110.100000000002</v>
      </c>
      <c r="U15" s="57">
        <f>'BAR BB| Open rates'!U15*0.87*0.9+25</f>
        <v>34242.1</v>
      </c>
      <c r="V15" s="57">
        <f>'BAR BB| Open rates'!V15*0.87*0.9+25</f>
        <v>34242.1</v>
      </c>
      <c r="W15" s="57">
        <f>'BAR BB| Open rates'!W15*0.87*0.9+25</f>
        <v>44264.5</v>
      </c>
      <c r="X15" s="57">
        <f>'BAR BB| Open rates'!X15*0.87*0.9+25</f>
        <v>44264.5</v>
      </c>
      <c r="Y15" s="57">
        <f>'BAR BB| Open rates'!Y15*0.87*0.9+25</f>
        <v>49275.700000000004</v>
      </c>
      <c r="Z15" s="57">
        <f>'BAR BB| Open rates'!Z15*0.87*0.9+25</f>
        <v>49275.700000000004</v>
      </c>
      <c r="AA15" s="57">
        <f>'BAR BB| Open rates'!AA15*0.87*0.9+25</f>
        <v>51859.6</v>
      </c>
      <c r="AB15" s="57">
        <f>'BAR BB| Open rates'!AB15*0.87*0.9+25</f>
        <v>49275.700000000004</v>
      </c>
      <c r="AC15" s="57">
        <f>'BAR BB| Open rates'!AC15*0.87*0.9+25</f>
        <v>51859.6</v>
      </c>
      <c r="AD15" s="57">
        <f>'BAR BB| Open rates'!AD15*0.87*0.9+25</f>
        <v>47161.599999999999</v>
      </c>
      <c r="AE15" s="57">
        <f>'BAR BB| Open rates'!AE15*0.87*0.9+25</f>
        <v>59141.5</v>
      </c>
      <c r="AF15" s="57">
        <f>'BAR BB| Open rates'!AF15*0.87*0.9+25</f>
        <v>59141.5</v>
      </c>
      <c r="AG15" s="57">
        <f>'BAR BB| Open rates'!AG15*0.87*0.9+25</f>
        <v>59141.5</v>
      </c>
      <c r="AH15" s="57">
        <f>'BAR BB| Open rates'!AH15*0.87*0.9+25</f>
        <v>36121.300000000003</v>
      </c>
      <c r="AI15" s="57">
        <f>'BAR BB| Open rates'!AI15*0.87*0.9+25</f>
        <v>31110.100000000002</v>
      </c>
      <c r="AJ15" s="57">
        <f>'BAR BB| Open rates'!AJ15*0.87*0.9+25</f>
        <v>36121.300000000003</v>
      </c>
      <c r="AK15" s="57">
        <f>'BAR BB| Open rates'!AK15*0.87*0.9+25</f>
        <v>28761.100000000002</v>
      </c>
      <c r="AL15" s="57">
        <f>'BAR BB| Open rates'!AL15*0.87*0.9+25</f>
        <v>27195.100000000002</v>
      </c>
      <c r="AM15" s="57">
        <f>'BAR BB| Open rates'!AM15*0.87*0.9+25</f>
        <v>25629.100000000002</v>
      </c>
      <c r="AN15" s="57">
        <f>'BAR BB| Open rates'!AN15*0.87*0.9+25</f>
        <v>27195.100000000002</v>
      </c>
      <c r="AO15" s="57">
        <f>'BAR BB| Open rates'!AO15*0.87*0.9+25</f>
        <v>25629.100000000002</v>
      </c>
      <c r="AP15" s="57">
        <f>'BAR BB| Open rates'!AP15*0.87*0.9+25</f>
        <v>23906.5</v>
      </c>
      <c r="AQ15" s="57">
        <f>'BAR BB| Open rates'!AQ15*0.87*0.9+25</f>
        <v>22575.4</v>
      </c>
      <c r="AR15" s="57">
        <f>'BAR BB| Open rates'!AR15*0.87*0.9+25</f>
        <v>21009.4</v>
      </c>
      <c r="AS15" s="57">
        <f>'BAR BB| Open rates'!AS15*0.87*0.9+25</f>
        <v>21009.4</v>
      </c>
      <c r="AT15" s="57">
        <f>'BAR BB| Open rates'!AT15*0.87*0.9+25</f>
        <v>20226.400000000001</v>
      </c>
      <c r="AU15" s="57">
        <f>'BAR BB| Open rates'!AU15*0.87*0.9+25</f>
        <v>21009.4</v>
      </c>
      <c r="AV15" s="57">
        <f>'BAR BB| Open rates'!AV15*0.87*0.9+25</f>
        <v>20226.400000000001</v>
      </c>
      <c r="AW15" s="57">
        <f>'BAR BB| Open rates'!AW15*0.87*0.9+25</f>
        <v>21009.4</v>
      </c>
      <c r="AX15" s="57">
        <f>'BAR BB| Open rates'!AX15*0.87*0.9+25</f>
        <v>27978.100000000002</v>
      </c>
      <c r="AY15" s="57">
        <f>'BAR BB| Open rates'!AY15*0.87*0.9+25</f>
        <v>23906.5</v>
      </c>
      <c r="AZ15" s="57">
        <f>'BAR BB| Open rates'!AZ15*0.87*0.9+25</f>
        <v>27978.100000000002</v>
      </c>
      <c r="BA15" s="57">
        <f>'BAR BB| Open rates'!BA15*0.87*0.9+25</f>
        <v>25629.100000000002</v>
      </c>
      <c r="BB15" s="57">
        <f>'BAR BB| Open rates'!BB15*0.87*0.9+25</f>
        <v>22575.4</v>
      </c>
      <c r="BC15" s="57">
        <f>'BAR BB| Open rates'!BC15*0.87*0.9+25</f>
        <v>23906.5</v>
      </c>
      <c r="BD15" s="57">
        <f>'BAR BB| Open rates'!BD15*0.87*0.9+25</f>
        <v>22575.4</v>
      </c>
      <c r="BE15" s="57">
        <f>'BAR BB| Open rates'!BE15*0.87*0.9+25</f>
        <v>23906.5</v>
      </c>
      <c r="BF15" s="57">
        <f>'BAR BB| Open rates'!BF15*0.87*0.9+25</f>
        <v>22575.4</v>
      </c>
      <c r="BG15" s="57">
        <f>'BAR BB| Open rates'!BG15*0.87*0.9+25</f>
        <v>23906.5</v>
      </c>
      <c r="BH15" s="57">
        <f>'BAR BB| Open rates'!BH15*0.87*0.9+25</f>
        <v>27038.5</v>
      </c>
      <c r="BI15" s="57">
        <f>'BAR BB| Open rates'!BI15*0.87*0.9+25</f>
        <v>30327.100000000002</v>
      </c>
      <c r="BJ15" s="57">
        <f>'BAR BB| Open rates'!BJ15*0.87*0.9+25</f>
        <v>45282.400000000001</v>
      </c>
      <c r="BK15" s="57">
        <f>'BAR BB| Open rates'!BK15*0.87*0.9+25</f>
        <v>27038.5</v>
      </c>
      <c r="BL15" s="57">
        <f>'BAR BB| Open rates'!BL15*0.87*0.9+25</f>
        <v>28761.100000000002</v>
      </c>
      <c r="BM15" s="57">
        <f>'BAR BB| Open rates'!BM15*0.87*0.9+25</f>
        <v>27038.5</v>
      </c>
      <c r="BN15" s="57">
        <f>'BAR BB| Open rates'!BN15*0.87*0.9+25</f>
        <v>30327.100000000002</v>
      </c>
      <c r="BO15" s="57">
        <f>'BAR BB| Open rates'!BO15*0.87*0.9+25</f>
        <v>31893.100000000002</v>
      </c>
      <c r="BP15" s="57">
        <f>'BAR BB| Open rates'!BP15*0.87*0.9+25</f>
        <v>30327.100000000002</v>
      </c>
      <c r="BQ15" s="57">
        <f>'BAR BB| Open rates'!BQ15*0.87*0.9+25</f>
        <v>31893.100000000002</v>
      </c>
      <c r="BR15" s="57">
        <f>'BAR BB| Open rates'!BR15*0.87*0.9+25</f>
        <v>30327.100000000002</v>
      </c>
      <c r="BS15" s="57">
        <f>'BAR BB| Open rates'!BS15*0.87*0.9+25</f>
        <v>31893.100000000002</v>
      </c>
      <c r="BT15" s="57">
        <f>'BAR BB| Open rates'!BT15*0.87*0.9+25</f>
        <v>30327.100000000002</v>
      </c>
      <c r="BU15" s="57">
        <f>'BAR BB| Open rates'!BU15*0.87*0.9+25</f>
        <v>31893.100000000002</v>
      </c>
      <c r="BV15" s="57">
        <f>'BAR BB| Open rates'!BV15*0.87*0.9+25</f>
        <v>30327.100000000002</v>
      </c>
      <c r="BW15" s="57">
        <f>'BAR BB| Open rates'!BW15*0.87*0.9+25</f>
        <v>31893.100000000002</v>
      </c>
      <c r="BX15" s="57">
        <f>'BAR BB| Open rates'!BX15*0.87*0.9+25</f>
        <v>30327.100000000002</v>
      </c>
      <c r="BY15" s="57">
        <f>'BAR BB| Open rates'!BY15*0.87*0.9+25</f>
        <v>31893.100000000002</v>
      </c>
      <c r="BZ15" s="57">
        <f>'BAR BB| Open rates'!BZ15*0.87*0.9+25</f>
        <v>30327.100000000002</v>
      </c>
      <c r="CA15" s="57">
        <f>'BAR BB| Open rates'!CA15*0.87*0.9+25</f>
        <v>31893.100000000002</v>
      </c>
      <c r="CB15" s="57">
        <f>'BAR BB| Open rates'!CB15*0.87*0.9+25</f>
        <v>30327.100000000002</v>
      </c>
      <c r="CC15" s="57">
        <f>'BAR BB| Open rates'!CC15*0.87*0.9+25</f>
        <v>31893.100000000002</v>
      </c>
      <c r="CD15" s="57">
        <f>'BAR BB| Open rates'!CD15*0.87*0.9+25</f>
        <v>27038.5</v>
      </c>
      <c r="CE15" s="57">
        <f>'BAR BB| Open rates'!CE15*0.87*0.9+25</f>
        <v>28761.100000000002</v>
      </c>
      <c r="CF15" s="57">
        <f>'BAR BB| Open rates'!CF15*0.87*0.9+25</f>
        <v>27038.5</v>
      </c>
      <c r="CG15" s="57">
        <f>'BAR BB| Open rates'!CG15*0.87*0.9+25</f>
        <v>28761.100000000002</v>
      </c>
      <c r="CH15" s="57">
        <f>'BAR BB| Open rates'!CH15*0.87*0.9+25</f>
        <v>27038.5</v>
      </c>
      <c r="CI15" s="57">
        <f>'BAR BB| Open rates'!CI15*0.87*0.9+25</f>
        <v>28761.100000000002</v>
      </c>
      <c r="CJ15" s="57">
        <f>'BAR BB| Open rates'!CJ15*0.87*0.9+25</f>
        <v>27038.5</v>
      </c>
      <c r="CK15" s="57">
        <f>'BAR BB| Open rates'!CK15*0.87*0.9+25</f>
        <v>28761.100000000002</v>
      </c>
      <c r="CL15" s="57">
        <f>'BAR BB| Open rates'!CL15*0.87*0.9+25</f>
        <v>27038.5</v>
      </c>
      <c r="CM15" s="57">
        <f>'BAR BB| Open rates'!CM15*0.87*0.9+25</f>
        <v>28761.100000000002</v>
      </c>
      <c r="CN15" s="57">
        <f>'BAR BB| Open rates'!CN15*0.87*0.9+25</f>
        <v>27038.5</v>
      </c>
    </row>
    <row r="16" spans="1:92" s="36" customFormat="1" ht="12" customHeight="1" x14ac:dyDescent="0.2">
      <c r="A16" s="237">
        <v>2</v>
      </c>
      <c r="B16" s="57">
        <f>'BAR BB| Open rates'!B16*0.87*0.9+25</f>
        <v>31501.600000000002</v>
      </c>
      <c r="C16" s="57">
        <f>'BAR BB| Open rates'!C16*0.87*0.9+25</f>
        <v>36199.599999999999</v>
      </c>
      <c r="D16" s="57">
        <f>'BAR BB| Open rates'!D16*0.87*0.9+25</f>
        <v>33067.599999999999</v>
      </c>
      <c r="E16" s="57">
        <f>'BAR BB| Open rates'!E16*0.87*0.9+25</f>
        <v>77385.400000000009</v>
      </c>
      <c r="F16" s="57">
        <f>'BAR BB| Open rates'!F16*0.87*0.9+25</f>
        <v>106356.40000000001</v>
      </c>
      <c r="G16" s="57">
        <f>'BAR BB| Open rates'!G16*0.87*0.9+25</f>
        <v>111837.40000000001</v>
      </c>
      <c r="H16" s="57">
        <f>'BAR BB| Open rates'!H16*0.87*0.9+25</f>
        <v>119667.40000000001</v>
      </c>
      <c r="I16" s="57">
        <f>'BAR BB| Open rates'!I16*0.87*0.9+25</f>
        <v>127575.7</v>
      </c>
      <c r="J16" s="57">
        <f>'BAR BB| Open rates'!J16*0.87*0.9+25</f>
        <v>127575.7</v>
      </c>
      <c r="K16" s="57">
        <f>'BAR BB| Open rates'!K16*0.87*0.9+25</f>
        <v>127575.7</v>
      </c>
      <c r="L16" s="57">
        <f>'BAR BB| Open rates'!L16*0.87*0.9+25</f>
        <v>121311.7</v>
      </c>
      <c r="M16" s="57">
        <f>'BAR BB| Open rates'!M16*0.87*0.9+25</f>
        <v>67911.100000000006</v>
      </c>
      <c r="N16" s="57">
        <f>'BAR BB| Open rates'!N16*0.87*0.9+25</f>
        <v>60081.1</v>
      </c>
      <c r="O16" s="57">
        <f>'BAR BB| Open rates'!O16*0.87*0.9+25</f>
        <v>36591.1</v>
      </c>
      <c r="P16" s="57">
        <f>'BAR BB| Open rates'!P16*0.87*0.9+25</f>
        <v>29544.100000000002</v>
      </c>
      <c r="Q16" s="57">
        <f>'BAR BB| Open rates'!Q16*0.87*0.9+25</f>
        <v>33459.1</v>
      </c>
      <c r="R16" s="57">
        <f>'BAR BB| Open rates'!R16*0.87*0.9+25</f>
        <v>31110.100000000002</v>
      </c>
      <c r="S16" s="57">
        <f>'BAR BB| Open rates'!S16*0.87*0.9+25</f>
        <v>31110.100000000002</v>
      </c>
      <c r="T16" s="57">
        <f>'BAR BB| Open rates'!T16*0.87*0.9+25</f>
        <v>33459.1</v>
      </c>
      <c r="U16" s="57">
        <f>'BAR BB| Open rates'!U16*0.87*0.9+25</f>
        <v>36591.1</v>
      </c>
      <c r="V16" s="57">
        <f>'BAR BB| Open rates'!V16*0.87*0.9+25</f>
        <v>36591.1</v>
      </c>
      <c r="W16" s="57">
        <f>'BAR BB| Open rates'!W16*0.87*0.9+25</f>
        <v>46613.5</v>
      </c>
      <c r="X16" s="57">
        <f>'BAR BB| Open rates'!X16*0.87*0.9+25</f>
        <v>46613.5</v>
      </c>
      <c r="Y16" s="57">
        <f>'BAR BB| Open rates'!Y16*0.87*0.9+25</f>
        <v>51624.700000000004</v>
      </c>
      <c r="Z16" s="57">
        <f>'BAR BB| Open rates'!Z16*0.87*0.9+25</f>
        <v>51624.700000000004</v>
      </c>
      <c r="AA16" s="57">
        <f>'BAR BB| Open rates'!AA16*0.87*0.9+25</f>
        <v>54208.6</v>
      </c>
      <c r="AB16" s="57">
        <f>'BAR BB| Open rates'!AB16*0.87*0.9+25</f>
        <v>51624.700000000004</v>
      </c>
      <c r="AC16" s="57">
        <f>'BAR BB| Open rates'!AC16*0.87*0.9+25</f>
        <v>54208.6</v>
      </c>
      <c r="AD16" s="57">
        <f>'BAR BB| Open rates'!AD16*0.87*0.9+25</f>
        <v>49510.6</v>
      </c>
      <c r="AE16" s="57">
        <f>'BAR BB| Open rates'!AE16*0.87*0.9+25</f>
        <v>61490.5</v>
      </c>
      <c r="AF16" s="57">
        <f>'BAR BB| Open rates'!AF16*0.87*0.9+25</f>
        <v>61490.5</v>
      </c>
      <c r="AG16" s="57">
        <f>'BAR BB| Open rates'!AG16*0.87*0.9+25</f>
        <v>61490.5</v>
      </c>
      <c r="AH16" s="57">
        <f>'BAR BB| Open rates'!AH16*0.87*0.9+25</f>
        <v>38470.300000000003</v>
      </c>
      <c r="AI16" s="57">
        <f>'BAR BB| Open rates'!AI16*0.87*0.9+25</f>
        <v>33459.1</v>
      </c>
      <c r="AJ16" s="57">
        <f>'BAR BB| Open rates'!AJ16*0.87*0.9+25</f>
        <v>38470.300000000003</v>
      </c>
      <c r="AK16" s="57">
        <f>'BAR BB| Open rates'!AK16*0.87*0.9+25</f>
        <v>31110.100000000002</v>
      </c>
      <c r="AL16" s="57">
        <f>'BAR BB| Open rates'!AL16*0.87*0.9+25</f>
        <v>29544.100000000002</v>
      </c>
      <c r="AM16" s="57">
        <f>'BAR BB| Open rates'!AM16*0.87*0.9+25</f>
        <v>27978.100000000002</v>
      </c>
      <c r="AN16" s="57">
        <f>'BAR BB| Open rates'!AN16*0.87*0.9+25</f>
        <v>29544.100000000002</v>
      </c>
      <c r="AO16" s="57">
        <f>'BAR BB| Open rates'!AO16*0.87*0.9+25</f>
        <v>27978.100000000002</v>
      </c>
      <c r="AP16" s="57">
        <f>'BAR BB| Open rates'!AP16*0.87*0.9+25</f>
        <v>26255.5</v>
      </c>
      <c r="AQ16" s="57">
        <f>'BAR BB| Open rates'!AQ16*0.87*0.9+25</f>
        <v>24924.400000000001</v>
      </c>
      <c r="AR16" s="57">
        <f>'BAR BB| Open rates'!AR16*0.87*0.9+25</f>
        <v>23358.400000000001</v>
      </c>
      <c r="AS16" s="57">
        <f>'BAR BB| Open rates'!AS16*0.87*0.9+25</f>
        <v>23358.400000000001</v>
      </c>
      <c r="AT16" s="57">
        <f>'BAR BB| Open rates'!AT16*0.87*0.9+25</f>
        <v>22575.4</v>
      </c>
      <c r="AU16" s="57">
        <f>'BAR BB| Open rates'!AU16*0.87*0.9+25</f>
        <v>23358.400000000001</v>
      </c>
      <c r="AV16" s="57">
        <f>'BAR BB| Open rates'!AV16*0.87*0.9+25</f>
        <v>22575.4</v>
      </c>
      <c r="AW16" s="57">
        <f>'BAR BB| Open rates'!AW16*0.87*0.9+25</f>
        <v>23358.400000000001</v>
      </c>
      <c r="AX16" s="57">
        <f>'BAR BB| Open rates'!AX16*0.87*0.9+25</f>
        <v>30327.100000000002</v>
      </c>
      <c r="AY16" s="57">
        <f>'BAR BB| Open rates'!AY16*0.87*0.9+25</f>
        <v>26255.5</v>
      </c>
      <c r="AZ16" s="57">
        <f>'BAR BB| Open rates'!AZ16*0.87*0.9+25</f>
        <v>30327.100000000002</v>
      </c>
      <c r="BA16" s="57">
        <f>'BAR BB| Open rates'!BA16*0.87*0.9+25</f>
        <v>27978.100000000002</v>
      </c>
      <c r="BB16" s="57">
        <f>'BAR BB| Open rates'!BB16*0.87*0.9+25</f>
        <v>24924.400000000001</v>
      </c>
      <c r="BC16" s="57">
        <f>'BAR BB| Open rates'!BC16*0.87*0.9+25</f>
        <v>26255.5</v>
      </c>
      <c r="BD16" s="57">
        <f>'BAR BB| Open rates'!BD16*0.87*0.9+25</f>
        <v>24924.400000000001</v>
      </c>
      <c r="BE16" s="57">
        <f>'BAR BB| Open rates'!BE16*0.87*0.9+25</f>
        <v>26255.5</v>
      </c>
      <c r="BF16" s="57">
        <f>'BAR BB| Open rates'!BF16*0.87*0.9+25</f>
        <v>24924.400000000001</v>
      </c>
      <c r="BG16" s="57">
        <f>'BAR BB| Open rates'!BG16*0.87*0.9+25</f>
        <v>26255.5</v>
      </c>
      <c r="BH16" s="57">
        <f>'BAR BB| Open rates'!BH16*0.87*0.9+25</f>
        <v>29387.5</v>
      </c>
      <c r="BI16" s="57">
        <f>'BAR BB| Open rates'!BI16*0.87*0.9+25</f>
        <v>32676.100000000002</v>
      </c>
      <c r="BJ16" s="57">
        <f>'BAR BB| Open rates'!BJ16*0.87*0.9+25</f>
        <v>47631.4</v>
      </c>
      <c r="BK16" s="57">
        <f>'BAR BB| Open rates'!BK16*0.87*0.9+25</f>
        <v>29387.5</v>
      </c>
      <c r="BL16" s="57">
        <f>'BAR BB| Open rates'!BL16*0.87*0.9+25</f>
        <v>31110.100000000002</v>
      </c>
      <c r="BM16" s="57">
        <f>'BAR BB| Open rates'!BM16*0.87*0.9+25</f>
        <v>29387.5</v>
      </c>
      <c r="BN16" s="57">
        <f>'BAR BB| Open rates'!BN16*0.87*0.9+25</f>
        <v>32676.100000000002</v>
      </c>
      <c r="BO16" s="57">
        <f>'BAR BB| Open rates'!BO16*0.87*0.9+25</f>
        <v>34242.1</v>
      </c>
      <c r="BP16" s="57">
        <f>'BAR BB| Open rates'!BP16*0.87*0.9+25</f>
        <v>32676.100000000002</v>
      </c>
      <c r="BQ16" s="57">
        <f>'BAR BB| Open rates'!BQ16*0.87*0.9+25</f>
        <v>34242.1</v>
      </c>
      <c r="BR16" s="57">
        <f>'BAR BB| Open rates'!BR16*0.87*0.9+25</f>
        <v>32676.100000000002</v>
      </c>
      <c r="BS16" s="57">
        <f>'BAR BB| Open rates'!BS16*0.87*0.9+25</f>
        <v>34242.1</v>
      </c>
      <c r="BT16" s="57">
        <f>'BAR BB| Open rates'!BT16*0.87*0.9+25</f>
        <v>32676.100000000002</v>
      </c>
      <c r="BU16" s="57">
        <f>'BAR BB| Open rates'!BU16*0.87*0.9+25</f>
        <v>34242.1</v>
      </c>
      <c r="BV16" s="57">
        <f>'BAR BB| Open rates'!BV16*0.87*0.9+25</f>
        <v>32676.100000000002</v>
      </c>
      <c r="BW16" s="57">
        <f>'BAR BB| Open rates'!BW16*0.87*0.9+25</f>
        <v>34242.1</v>
      </c>
      <c r="BX16" s="57">
        <f>'BAR BB| Open rates'!BX16*0.87*0.9+25</f>
        <v>32676.100000000002</v>
      </c>
      <c r="BY16" s="57">
        <f>'BAR BB| Open rates'!BY16*0.87*0.9+25</f>
        <v>34242.1</v>
      </c>
      <c r="BZ16" s="57">
        <f>'BAR BB| Open rates'!BZ16*0.87*0.9+25</f>
        <v>32676.100000000002</v>
      </c>
      <c r="CA16" s="57">
        <f>'BAR BB| Open rates'!CA16*0.87*0.9+25</f>
        <v>34242.1</v>
      </c>
      <c r="CB16" s="57">
        <f>'BAR BB| Open rates'!CB16*0.87*0.9+25</f>
        <v>32676.100000000002</v>
      </c>
      <c r="CC16" s="57">
        <f>'BAR BB| Open rates'!CC16*0.87*0.9+25</f>
        <v>34242.1</v>
      </c>
      <c r="CD16" s="57">
        <f>'BAR BB| Open rates'!CD16*0.87*0.9+25</f>
        <v>29387.5</v>
      </c>
      <c r="CE16" s="57">
        <f>'BAR BB| Open rates'!CE16*0.87*0.9+25</f>
        <v>31110.100000000002</v>
      </c>
      <c r="CF16" s="57">
        <f>'BAR BB| Open rates'!CF16*0.87*0.9+25</f>
        <v>29387.5</v>
      </c>
      <c r="CG16" s="57">
        <f>'BAR BB| Open rates'!CG16*0.87*0.9+25</f>
        <v>31110.100000000002</v>
      </c>
      <c r="CH16" s="57">
        <f>'BAR BB| Open rates'!CH16*0.87*0.9+25</f>
        <v>29387.5</v>
      </c>
      <c r="CI16" s="57">
        <f>'BAR BB| Open rates'!CI16*0.87*0.9+25</f>
        <v>31110.100000000002</v>
      </c>
      <c r="CJ16" s="57">
        <f>'BAR BB| Open rates'!CJ16*0.87*0.9+25</f>
        <v>29387.5</v>
      </c>
      <c r="CK16" s="57">
        <f>'BAR BB| Open rates'!CK16*0.87*0.9+25</f>
        <v>31110.100000000002</v>
      </c>
      <c r="CL16" s="57">
        <f>'BAR BB| Open rates'!CL16*0.87*0.9+25</f>
        <v>29387.5</v>
      </c>
      <c r="CM16" s="57">
        <f>'BAR BB| Open rates'!CM16*0.87*0.9+25</f>
        <v>31110.100000000002</v>
      </c>
      <c r="CN16" s="57">
        <f>'BAR BB| Open rates'!CN16*0.87*0.9+25</f>
        <v>29387.5</v>
      </c>
    </row>
    <row r="17" spans="1:92" s="36" customFormat="1" ht="12" customHeight="1" x14ac:dyDescent="0.2">
      <c r="A17" s="236" t="s">
        <v>178</v>
      </c>
      <c r="B17" s="57"/>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7"/>
      <c r="BS17" s="57"/>
      <c r="BT17" s="57"/>
      <c r="BU17" s="57"/>
      <c r="BV17" s="57"/>
      <c r="BW17" s="57"/>
      <c r="BX17" s="57"/>
      <c r="BY17" s="57"/>
      <c r="BZ17" s="57"/>
      <c r="CA17" s="57"/>
      <c r="CB17" s="57"/>
      <c r="CC17" s="57"/>
      <c r="CD17" s="57"/>
      <c r="CE17" s="57"/>
      <c r="CF17" s="57"/>
      <c r="CG17" s="57"/>
      <c r="CH17" s="57"/>
      <c r="CI17" s="57"/>
      <c r="CJ17" s="57"/>
      <c r="CK17" s="57"/>
      <c r="CL17" s="57"/>
      <c r="CM17" s="57"/>
      <c r="CN17" s="57"/>
    </row>
    <row r="18" spans="1:92" s="36" customFormat="1" ht="12" customHeight="1" x14ac:dyDescent="0.2">
      <c r="A18" s="237">
        <v>1</v>
      </c>
      <c r="B18" s="57">
        <f>'BAR BB| Open rates'!B18*0.87*0.9+25</f>
        <v>26490.400000000001</v>
      </c>
      <c r="C18" s="57">
        <f>'BAR BB| Open rates'!C18*0.87*0.9+25</f>
        <v>31188.400000000001</v>
      </c>
      <c r="D18" s="57">
        <f>'BAR BB| Open rates'!D18*0.87*0.9+25</f>
        <v>28056.400000000001</v>
      </c>
      <c r="E18" s="57">
        <f>'BAR BB| Open rates'!E18*0.87*0.9+25</f>
        <v>75819.400000000009</v>
      </c>
      <c r="F18" s="57">
        <f>'BAR BB| Open rates'!F18*0.87*0.9+25</f>
        <v>104790.40000000001</v>
      </c>
      <c r="G18" s="57">
        <f>'BAR BB| Open rates'!G18*0.87*0.9+25</f>
        <v>110271.40000000001</v>
      </c>
      <c r="H18" s="57">
        <f>'BAR BB| Open rates'!H18*0.87*0.9+25</f>
        <v>118101.40000000001</v>
      </c>
      <c r="I18" s="57">
        <f>'BAR BB| Open rates'!I18*0.87*0.9+25</f>
        <v>126009.7</v>
      </c>
      <c r="J18" s="57">
        <f>'BAR BB| Open rates'!J18*0.87*0.9+25</f>
        <v>126009.7</v>
      </c>
      <c r="K18" s="57">
        <f>'BAR BB| Open rates'!K18*0.87*0.9+25</f>
        <v>126009.7</v>
      </c>
      <c r="L18" s="57">
        <f>'BAR BB| Open rates'!L18*0.87*0.9+25</f>
        <v>119745.7</v>
      </c>
      <c r="M18" s="57">
        <f>'BAR BB| Open rates'!M18*0.87*0.9+25</f>
        <v>65640.400000000009</v>
      </c>
      <c r="N18" s="57">
        <f>'BAR BB| Open rates'!N18*0.87*0.9+25</f>
        <v>57810.400000000001</v>
      </c>
      <c r="O18" s="57">
        <f>'BAR BB| Open rates'!O18*0.87*0.9+25</f>
        <v>34320.400000000001</v>
      </c>
      <c r="P18" s="57">
        <f>'BAR BB| Open rates'!P18*0.87*0.9+25</f>
        <v>27273.4</v>
      </c>
      <c r="Q18" s="57">
        <f>'BAR BB| Open rates'!Q18*0.87*0.9+25</f>
        <v>31188.400000000001</v>
      </c>
      <c r="R18" s="57">
        <f>'BAR BB| Open rates'!R18*0.87*0.9+25</f>
        <v>28839.4</v>
      </c>
      <c r="S18" s="57">
        <f>'BAR BB| Open rates'!S18*0.87*0.9+25</f>
        <v>28839.4</v>
      </c>
      <c r="T18" s="57">
        <f>'BAR BB| Open rates'!T18*0.87*0.9+25</f>
        <v>31188.400000000001</v>
      </c>
      <c r="U18" s="57">
        <f>'BAR BB| Open rates'!U18*0.87*0.9+25</f>
        <v>34320.400000000001</v>
      </c>
      <c r="V18" s="57">
        <f>'BAR BB| Open rates'!V18*0.87*0.9+25</f>
        <v>34320.400000000001</v>
      </c>
      <c r="W18" s="57">
        <f>'BAR BB| Open rates'!W18*0.87*0.9+25</f>
        <v>44342.8</v>
      </c>
      <c r="X18" s="57">
        <f>'BAR BB| Open rates'!X18*0.87*0.9+25</f>
        <v>44342.8</v>
      </c>
      <c r="Y18" s="57">
        <f>'BAR BB| Open rates'!Y18*0.87*0.9+25</f>
        <v>49432.3</v>
      </c>
      <c r="Z18" s="57">
        <f>'BAR BB| Open rates'!Z18*0.87*0.9+25</f>
        <v>49432.3</v>
      </c>
      <c r="AA18" s="57">
        <f>'BAR BB| Open rates'!AA18*0.87*0.9+25</f>
        <v>52016.200000000004</v>
      </c>
      <c r="AB18" s="57">
        <f>'BAR BB| Open rates'!AB18*0.87*0.9+25</f>
        <v>49432.3</v>
      </c>
      <c r="AC18" s="57">
        <f>'BAR BB| Open rates'!AC18*0.87*0.9+25</f>
        <v>52016.200000000004</v>
      </c>
      <c r="AD18" s="57">
        <f>'BAR BB| Open rates'!AD18*0.87*0.9+25</f>
        <v>47318.200000000004</v>
      </c>
      <c r="AE18" s="57">
        <f>'BAR BB| Open rates'!AE18*0.87*0.9+25</f>
        <v>59611.3</v>
      </c>
      <c r="AF18" s="57">
        <f>'BAR BB| Open rates'!AF18*0.87*0.9+25</f>
        <v>59611.3</v>
      </c>
      <c r="AG18" s="57">
        <f>'BAR BB| Open rates'!AG18*0.87*0.9+25</f>
        <v>59611.3</v>
      </c>
      <c r="AH18" s="57">
        <f>'BAR BB| Open rates'!AH18*0.87*0.9+25</f>
        <v>36591.1</v>
      </c>
      <c r="AI18" s="57">
        <f>'BAR BB| Open rates'!AI18*0.87*0.9+25</f>
        <v>31188.400000000001</v>
      </c>
      <c r="AJ18" s="57">
        <f>'BAR BB| Open rates'!AJ18*0.87*0.9+25</f>
        <v>36199.599999999999</v>
      </c>
      <c r="AK18" s="57">
        <f>'BAR BB| Open rates'!AK18*0.87*0.9+25</f>
        <v>28839.4</v>
      </c>
      <c r="AL18" s="57">
        <f>'BAR BB| Open rates'!AL18*0.87*0.9+25</f>
        <v>27273.4</v>
      </c>
      <c r="AM18" s="57">
        <f>'BAR BB| Open rates'!AM18*0.87*0.9+25</f>
        <v>25707.4</v>
      </c>
      <c r="AN18" s="57">
        <f>'BAR BB| Open rates'!AN18*0.87*0.9+25</f>
        <v>27273.4</v>
      </c>
      <c r="AO18" s="57">
        <f>'BAR BB| Open rates'!AO18*0.87*0.9+25</f>
        <v>25707.4</v>
      </c>
      <c r="AP18" s="57">
        <f>'BAR BB| Open rates'!AP18*0.87*0.9+25</f>
        <v>23984.799999999999</v>
      </c>
      <c r="AQ18" s="57">
        <f>'BAR BB| Open rates'!AQ18*0.87*0.9+25</f>
        <v>22653.7</v>
      </c>
      <c r="AR18" s="57">
        <f>'BAR BB| Open rates'!AR18*0.87*0.9+25</f>
        <v>21087.7</v>
      </c>
      <c r="AS18" s="57">
        <f>'BAR BB| Open rates'!AS18*0.87*0.9+25</f>
        <v>21087.7</v>
      </c>
      <c r="AT18" s="57">
        <f>'BAR BB| Open rates'!AT18*0.87*0.9+25</f>
        <v>20304.7</v>
      </c>
      <c r="AU18" s="57">
        <f>'BAR BB| Open rates'!AU18*0.87*0.9+25</f>
        <v>21087.7</v>
      </c>
      <c r="AV18" s="57">
        <f>'BAR BB| Open rates'!AV18*0.87*0.9+25</f>
        <v>20304.7</v>
      </c>
      <c r="AW18" s="57">
        <f>'BAR BB| Open rates'!AW18*0.87*0.9+25</f>
        <v>21087.7</v>
      </c>
      <c r="AX18" s="57">
        <f>'BAR BB| Open rates'!AX18*0.87*0.9+25</f>
        <v>28056.400000000001</v>
      </c>
      <c r="AY18" s="57">
        <f>'BAR BB| Open rates'!AY18*0.87*0.9+25</f>
        <v>23984.799999999999</v>
      </c>
      <c r="AZ18" s="57">
        <f>'BAR BB| Open rates'!AZ18*0.87*0.9+25</f>
        <v>28056.400000000001</v>
      </c>
      <c r="BA18" s="57">
        <f>'BAR BB| Open rates'!BA18*0.87*0.9+25</f>
        <v>25707.4</v>
      </c>
      <c r="BB18" s="57">
        <f>'BAR BB| Open rates'!BB18*0.87*0.9+25</f>
        <v>22653.7</v>
      </c>
      <c r="BC18" s="57">
        <f>'BAR BB| Open rates'!BC18*0.87*0.9+25</f>
        <v>23984.799999999999</v>
      </c>
      <c r="BD18" s="57">
        <f>'BAR BB| Open rates'!BD18*0.87*0.9+25</f>
        <v>22653.7</v>
      </c>
      <c r="BE18" s="57">
        <f>'BAR BB| Open rates'!BE18*0.87*0.9+25</f>
        <v>23984.799999999999</v>
      </c>
      <c r="BF18" s="57">
        <f>'BAR BB| Open rates'!BF18*0.87*0.9+25</f>
        <v>22653.7</v>
      </c>
      <c r="BG18" s="57">
        <f>'BAR BB| Open rates'!BG18*0.87*0.9+25</f>
        <v>23984.799999999999</v>
      </c>
      <c r="BH18" s="57">
        <f>'BAR BB| Open rates'!BH18*0.87*0.9+25</f>
        <v>25472.5</v>
      </c>
      <c r="BI18" s="57">
        <f>'BAR BB| Open rates'!BI18*0.87*0.9+25</f>
        <v>28761.100000000002</v>
      </c>
      <c r="BJ18" s="57">
        <f>'BAR BB| Open rates'!BJ18*0.87*0.9+25</f>
        <v>43716.4</v>
      </c>
      <c r="BK18" s="57">
        <f>'BAR BB| Open rates'!BK18*0.87*0.9+25</f>
        <v>25472.5</v>
      </c>
      <c r="BL18" s="57">
        <f>'BAR BB| Open rates'!BL18*0.87*0.9+25</f>
        <v>27195.100000000002</v>
      </c>
      <c r="BM18" s="57">
        <f>'BAR BB| Open rates'!BM18*0.87*0.9+25</f>
        <v>25472.5</v>
      </c>
      <c r="BN18" s="57">
        <f>'BAR BB| Open rates'!BN18*0.87*0.9+25</f>
        <v>28761.100000000002</v>
      </c>
      <c r="BO18" s="57">
        <f>'BAR BB| Open rates'!BO18*0.87*0.9+25</f>
        <v>30327.100000000002</v>
      </c>
      <c r="BP18" s="57">
        <f>'BAR BB| Open rates'!BP18*0.87*0.9+25</f>
        <v>28761.100000000002</v>
      </c>
      <c r="BQ18" s="57">
        <f>'BAR BB| Open rates'!BQ18*0.87*0.9+25</f>
        <v>30327.100000000002</v>
      </c>
      <c r="BR18" s="57">
        <f>'BAR BB| Open rates'!BR18*0.87*0.9+25</f>
        <v>28761.100000000002</v>
      </c>
      <c r="BS18" s="57">
        <f>'BAR BB| Open rates'!BS18*0.87*0.9+25</f>
        <v>30327.100000000002</v>
      </c>
      <c r="BT18" s="57">
        <f>'BAR BB| Open rates'!BT18*0.87*0.9+25</f>
        <v>28761.100000000002</v>
      </c>
      <c r="BU18" s="57">
        <f>'BAR BB| Open rates'!BU18*0.87*0.9+25</f>
        <v>30327.100000000002</v>
      </c>
      <c r="BV18" s="57">
        <f>'BAR BB| Open rates'!BV18*0.87*0.9+25</f>
        <v>28761.100000000002</v>
      </c>
      <c r="BW18" s="57">
        <f>'BAR BB| Open rates'!BW18*0.87*0.9+25</f>
        <v>30327.100000000002</v>
      </c>
      <c r="BX18" s="57">
        <f>'BAR BB| Open rates'!BX18*0.87*0.9+25</f>
        <v>28761.100000000002</v>
      </c>
      <c r="BY18" s="57">
        <f>'BAR BB| Open rates'!BY18*0.87*0.9+25</f>
        <v>30327.100000000002</v>
      </c>
      <c r="BZ18" s="57">
        <f>'BAR BB| Open rates'!BZ18*0.87*0.9+25</f>
        <v>28761.100000000002</v>
      </c>
      <c r="CA18" s="57">
        <f>'BAR BB| Open rates'!CA18*0.87*0.9+25</f>
        <v>30327.100000000002</v>
      </c>
      <c r="CB18" s="57">
        <f>'BAR BB| Open rates'!CB18*0.87*0.9+25</f>
        <v>28761.100000000002</v>
      </c>
      <c r="CC18" s="57">
        <f>'BAR BB| Open rates'!CC18*0.87*0.9+25</f>
        <v>30327.100000000002</v>
      </c>
      <c r="CD18" s="57">
        <f>'BAR BB| Open rates'!CD18*0.87*0.9+25</f>
        <v>25472.5</v>
      </c>
      <c r="CE18" s="57">
        <f>'BAR BB| Open rates'!CE18*0.87*0.9+25</f>
        <v>27195.100000000002</v>
      </c>
      <c r="CF18" s="57">
        <f>'BAR BB| Open rates'!CF18*0.87*0.9+25</f>
        <v>25472.5</v>
      </c>
      <c r="CG18" s="57">
        <f>'BAR BB| Open rates'!CG18*0.87*0.9+25</f>
        <v>27195.100000000002</v>
      </c>
      <c r="CH18" s="57">
        <f>'BAR BB| Open rates'!CH18*0.87*0.9+25</f>
        <v>25472.5</v>
      </c>
      <c r="CI18" s="57">
        <f>'BAR BB| Open rates'!CI18*0.87*0.9+25</f>
        <v>27195.100000000002</v>
      </c>
      <c r="CJ18" s="57">
        <f>'BAR BB| Open rates'!CJ18*0.87*0.9+25</f>
        <v>25472.5</v>
      </c>
      <c r="CK18" s="57">
        <f>'BAR BB| Open rates'!CK18*0.87*0.9+25</f>
        <v>27195.100000000002</v>
      </c>
      <c r="CL18" s="57">
        <f>'BAR BB| Open rates'!CL18*0.87*0.9+25</f>
        <v>25472.5</v>
      </c>
      <c r="CM18" s="57">
        <f>'BAR BB| Open rates'!CM18*0.87*0.9+25</f>
        <v>27195.100000000002</v>
      </c>
      <c r="CN18" s="57">
        <f>'BAR BB| Open rates'!CN18*0.87*0.9+25</f>
        <v>25472.5</v>
      </c>
    </row>
    <row r="19" spans="1:92" s="36" customFormat="1" ht="12" customHeight="1" x14ac:dyDescent="0.2">
      <c r="A19" s="237">
        <v>2</v>
      </c>
      <c r="B19" s="57">
        <f>'BAR BB| Open rates'!B19*0.87*0.9+25</f>
        <v>28447.9</v>
      </c>
      <c r="C19" s="57">
        <f>'BAR BB| Open rates'!C19*0.87*0.9+25</f>
        <v>33145.9</v>
      </c>
      <c r="D19" s="57">
        <f>'BAR BB| Open rates'!D19*0.87*0.9+25</f>
        <v>30013.9</v>
      </c>
      <c r="E19" s="57">
        <f>'BAR BB| Open rates'!E19*0.87*0.9+25</f>
        <v>78168.400000000009</v>
      </c>
      <c r="F19" s="57">
        <f>'BAR BB| Open rates'!F19*0.87*0.9+25</f>
        <v>107139.40000000001</v>
      </c>
      <c r="G19" s="57">
        <f>'BAR BB| Open rates'!G19*0.87*0.9+25</f>
        <v>112620.40000000001</v>
      </c>
      <c r="H19" s="57">
        <f>'BAR BB| Open rates'!H19*0.87*0.9+25</f>
        <v>120450.40000000001</v>
      </c>
      <c r="I19" s="57">
        <f>'BAR BB| Open rates'!I19*0.87*0.9+25</f>
        <v>128358.7</v>
      </c>
      <c r="J19" s="57">
        <f>'BAR BB| Open rates'!J19*0.87*0.9+25</f>
        <v>128358.7</v>
      </c>
      <c r="K19" s="57">
        <f>'BAR BB| Open rates'!K19*0.87*0.9+25</f>
        <v>128358.7</v>
      </c>
      <c r="L19" s="57">
        <f>'BAR BB| Open rates'!L19*0.87*0.9+25</f>
        <v>122094.7</v>
      </c>
      <c r="M19" s="57">
        <f>'BAR BB| Open rates'!M19*0.87*0.9+25</f>
        <v>67989.400000000009</v>
      </c>
      <c r="N19" s="57">
        <f>'BAR BB| Open rates'!N19*0.87*0.9+25</f>
        <v>60159.4</v>
      </c>
      <c r="O19" s="57">
        <f>'BAR BB| Open rates'!O19*0.87*0.9+25</f>
        <v>36669.4</v>
      </c>
      <c r="P19" s="57">
        <f>'BAR BB| Open rates'!P19*0.87*0.9+25</f>
        <v>29622.400000000001</v>
      </c>
      <c r="Q19" s="57">
        <f>'BAR BB| Open rates'!Q19*0.87*0.9+25</f>
        <v>33537.4</v>
      </c>
      <c r="R19" s="57">
        <f>'BAR BB| Open rates'!R19*0.87*0.9+25</f>
        <v>31188.400000000001</v>
      </c>
      <c r="S19" s="57">
        <f>'BAR BB| Open rates'!S19*0.87*0.9+25</f>
        <v>31188.400000000001</v>
      </c>
      <c r="T19" s="57">
        <f>'BAR BB| Open rates'!T19*0.87*0.9+25</f>
        <v>33537.4</v>
      </c>
      <c r="U19" s="57">
        <f>'BAR BB| Open rates'!U19*0.87*0.9+25</f>
        <v>36669.4</v>
      </c>
      <c r="V19" s="57">
        <f>'BAR BB| Open rates'!V19*0.87*0.9+25</f>
        <v>36669.4</v>
      </c>
      <c r="W19" s="57">
        <f>'BAR BB| Open rates'!W19*0.87*0.9+25</f>
        <v>46691.8</v>
      </c>
      <c r="X19" s="57">
        <f>'BAR BB| Open rates'!X19*0.87*0.9+25</f>
        <v>46691.8</v>
      </c>
      <c r="Y19" s="57">
        <f>'BAR BB| Open rates'!Y19*0.87*0.9+25</f>
        <v>51781.3</v>
      </c>
      <c r="Z19" s="57">
        <f>'BAR BB| Open rates'!Z19*0.87*0.9+25</f>
        <v>51781.3</v>
      </c>
      <c r="AA19" s="57">
        <f>'BAR BB| Open rates'!AA19*0.87*0.9+25</f>
        <v>54365.200000000004</v>
      </c>
      <c r="AB19" s="57">
        <f>'BAR BB| Open rates'!AB19*0.87*0.9+25</f>
        <v>51781.3</v>
      </c>
      <c r="AC19" s="57">
        <f>'BAR BB| Open rates'!AC19*0.87*0.9+25</f>
        <v>54365.200000000004</v>
      </c>
      <c r="AD19" s="57">
        <f>'BAR BB| Open rates'!AD19*0.87*0.9+25</f>
        <v>49667.200000000004</v>
      </c>
      <c r="AE19" s="57">
        <f>'BAR BB| Open rates'!AE19*0.87*0.9+25</f>
        <v>61960.3</v>
      </c>
      <c r="AF19" s="57">
        <f>'BAR BB| Open rates'!AF19*0.87*0.9+25</f>
        <v>61960.3</v>
      </c>
      <c r="AG19" s="57">
        <f>'BAR BB| Open rates'!AG19*0.87*0.9+25</f>
        <v>61960.3</v>
      </c>
      <c r="AH19" s="57">
        <f>'BAR BB| Open rates'!AH19*0.87*0.9+25</f>
        <v>38940.1</v>
      </c>
      <c r="AI19" s="57">
        <f>'BAR BB| Open rates'!AI19*0.87*0.9+25</f>
        <v>33537.4</v>
      </c>
      <c r="AJ19" s="57">
        <f>'BAR BB| Open rates'!AJ19*0.87*0.9+25</f>
        <v>38548.6</v>
      </c>
      <c r="AK19" s="57">
        <f>'BAR BB| Open rates'!AK19*0.87*0.9+25</f>
        <v>31188.400000000001</v>
      </c>
      <c r="AL19" s="57">
        <f>'BAR BB| Open rates'!AL19*0.87*0.9+25</f>
        <v>29622.400000000001</v>
      </c>
      <c r="AM19" s="57">
        <f>'BAR BB| Open rates'!AM19*0.87*0.9+25</f>
        <v>28056.400000000001</v>
      </c>
      <c r="AN19" s="57">
        <f>'BAR BB| Open rates'!AN19*0.87*0.9+25</f>
        <v>29622.400000000001</v>
      </c>
      <c r="AO19" s="57">
        <f>'BAR BB| Open rates'!AO19*0.87*0.9+25</f>
        <v>28056.400000000001</v>
      </c>
      <c r="AP19" s="57">
        <f>'BAR BB| Open rates'!AP19*0.87*0.9+25</f>
        <v>26333.8</v>
      </c>
      <c r="AQ19" s="57">
        <f>'BAR BB| Open rates'!AQ19*0.87*0.9+25</f>
        <v>25002.7</v>
      </c>
      <c r="AR19" s="57">
        <f>'BAR BB| Open rates'!AR19*0.87*0.9+25</f>
        <v>23436.7</v>
      </c>
      <c r="AS19" s="57">
        <f>'BAR BB| Open rates'!AS19*0.87*0.9+25</f>
        <v>23436.7</v>
      </c>
      <c r="AT19" s="57">
        <f>'BAR BB| Open rates'!AT19*0.87*0.9+25</f>
        <v>22653.7</v>
      </c>
      <c r="AU19" s="57">
        <f>'BAR BB| Open rates'!AU19*0.87*0.9+25</f>
        <v>23436.7</v>
      </c>
      <c r="AV19" s="57">
        <f>'BAR BB| Open rates'!AV19*0.87*0.9+25</f>
        <v>22653.7</v>
      </c>
      <c r="AW19" s="57">
        <f>'BAR BB| Open rates'!AW19*0.87*0.9+25</f>
        <v>23436.7</v>
      </c>
      <c r="AX19" s="57">
        <f>'BAR BB| Open rates'!AX19*0.87*0.9+25</f>
        <v>30405.4</v>
      </c>
      <c r="AY19" s="57">
        <f>'BAR BB| Open rates'!AY19*0.87*0.9+25</f>
        <v>26333.8</v>
      </c>
      <c r="AZ19" s="57">
        <f>'BAR BB| Open rates'!AZ19*0.87*0.9+25</f>
        <v>30405.4</v>
      </c>
      <c r="BA19" s="57">
        <f>'BAR BB| Open rates'!BA19*0.87*0.9+25</f>
        <v>28056.400000000001</v>
      </c>
      <c r="BB19" s="57">
        <f>'BAR BB| Open rates'!BB19*0.87*0.9+25</f>
        <v>25002.7</v>
      </c>
      <c r="BC19" s="57">
        <f>'BAR BB| Open rates'!BC19*0.87*0.9+25</f>
        <v>26333.8</v>
      </c>
      <c r="BD19" s="57">
        <f>'BAR BB| Open rates'!BD19*0.87*0.9+25</f>
        <v>25002.7</v>
      </c>
      <c r="BE19" s="57">
        <f>'BAR BB| Open rates'!BE19*0.87*0.9+25</f>
        <v>26333.8</v>
      </c>
      <c r="BF19" s="57">
        <f>'BAR BB| Open rates'!BF19*0.87*0.9+25</f>
        <v>25002.7</v>
      </c>
      <c r="BG19" s="57">
        <f>'BAR BB| Open rates'!BG19*0.87*0.9+25</f>
        <v>26333.8</v>
      </c>
      <c r="BH19" s="57">
        <f>'BAR BB| Open rates'!BH19*0.87*0.9+25</f>
        <v>27821.5</v>
      </c>
      <c r="BI19" s="57">
        <f>'BAR BB| Open rates'!BI19*0.87*0.9+25</f>
        <v>31110.100000000002</v>
      </c>
      <c r="BJ19" s="57">
        <f>'BAR BB| Open rates'!BJ19*0.87*0.9+25</f>
        <v>46065.4</v>
      </c>
      <c r="BK19" s="57">
        <f>'BAR BB| Open rates'!BK19*0.87*0.9+25</f>
        <v>27821.5</v>
      </c>
      <c r="BL19" s="57">
        <f>'BAR BB| Open rates'!BL19*0.87*0.9+25</f>
        <v>29544.100000000002</v>
      </c>
      <c r="BM19" s="57">
        <f>'BAR BB| Open rates'!BM19*0.87*0.9+25</f>
        <v>27821.5</v>
      </c>
      <c r="BN19" s="57">
        <f>'BAR BB| Open rates'!BN19*0.87*0.9+25</f>
        <v>31110.100000000002</v>
      </c>
      <c r="BO19" s="57">
        <f>'BAR BB| Open rates'!BO19*0.87*0.9+25</f>
        <v>32676.100000000002</v>
      </c>
      <c r="BP19" s="57">
        <f>'BAR BB| Open rates'!BP19*0.87*0.9+25</f>
        <v>31110.100000000002</v>
      </c>
      <c r="BQ19" s="57">
        <f>'BAR BB| Open rates'!BQ19*0.87*0.9+25</f>
        <v>32676.100000000002</v>
      </c>
      <c r="BR19" s="57">
        <f>'BAR BB| Open rates'!BR19*0.87*0.9+25</f>
        <v>31110.100000000002</v>
      </c>
      <c r="BS19" s="57">
        <f>'BAR BB| Open rates'!BS19*0.87*0.9+25</f>
        <v>32676.100000000002</v>
      </c>
      <c r="BT19" s="57">
        <f>'BAR BB| Open rates'!BT19*0.87*0.9+25</f>
        <v>31110.100000000002</v>
      </c>
      <c r="BU19" s="57">
        <f>'BAR BB| Open rates'!BU19*0.87*0.9+25</f>
        <v>32676.100000000002</v>
      </c>
      <c r="BV19" s="57">
        <f>'BAR BB| Open rates'!BV19*0.87*0.9+25</f>
        <v>31110.100000000002</v>
      </c>
      <c r="BW19" s="57">
        <f>'BAR BB| Open rates'!BW19*0.87*0.9+25</f>
        <v>32676.100000000002</v>
      </c>
      <c r="BX19" s="57">
        <f>'BAR BB| Open rates'!BX19*0.87*0.9+25</f>
        <v>31110.100000000002</v>
      </c>
      <c r="BY19" s="57">
        <f>'BAR BB| Open rates'!BY19*0.87*0.9+25</f>
        <v>32676.100000000002</v>
      </c>
      <c r="BZ19" s="57">
        <f>'BAR BB| Open rates'!BZ19*0.87*0.9+25</f>
        <v>31110.100000000002</v>
      </c>
      <c r="CA19" s="57">
        <f>'BAR BB| Open rates'!CA19*0.87*0.9+25</f>
        <v>32676.100000000002</v>
      </c>
      <c r="CB19" s="57">
        <f>'BAR BB| Open rates'!CB19*0.87*0.9+25</f>
        <v>31110.100000000002</v>
      </c>
      <c r="CC19" s="57">
        <f>'BAR BB| Open rates'!CC19*0.87*0.9+25</f>
        <v>32676.100000000002</v>
      </c>
      <c r="CD19" s="57">
        <f>'BAR BB| Open rates'!CD19*0.87*0.9+25</f>
        <v>27821.5</v>
      </c>
      <c r="CE19" s="57">
        <f>'BAR BB| Open rates'!CE19*0.87*0.9+25</f>
        <v>29544.100000000002</v>
      </c>
      <c r="CF19" s="57">
        <f>'BAR BB| Open rates'!CF19*0.87*0.9+25</f>
        <v>27821.5</v>
      </c>
      <c r="CG19" s="57">
        <f>'BAR BB| Open rates'!CG19*0.87*0.9+25</f>
        <v>29544.100000000002</v>
      </c>
      <c r="CH19" s="57">
        <f>'BAR BB| Open rates'!CH19*0.87*0.9+25</f>
        <v>27821.5</v>
      </c>
      <c r="CI19" s="57">
        <f>'BAR BB| Open rates'!CI19*0.87*0.9+25</f>
        <v>29544.100000000002</v>
      </c>
      <c r="CJ19" s="57">
        <f>'BAR BB| Open rates'!CJ19*0.87*0.9+25</f>
        <v>27821.5</v>
      </c>
      <c r="CK19" s="57">
        <f>'BAR BB| Open rates'!CK19*0.87*0.9+25</f>
        <v>29544.100000000002</v>
      </c>
      <c r="CL19" s="57">
        <f>'BAR BB| Open rates'!CL19*0.87*0.9+25</f>
        <v>27821.5</v>
      </c>
      <c r="CM19" s="57">
        <f>'BAR BB| Open rates'!CM19*0.87*0.9+25</f>
        <v>29544.100000000002</v>
      </c>
      <c r="CN19" s="57">
        <f>'BAR BB| Open rates'!CN19*0.87*0.9+25</f>
        <v>27821.5</v>
      </c>
    </row>
    <row r="20" spans="1:92" s="36" customFormat="1" ht="12" customHeight="1" x14ac:dyDescent="0.2">
      <c r="A20" s="236" t="s">
        <v>179</v>
      </c>
      <c r="B20" s="57"/>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c r="BO20" s="57"/>
      <c r="BP20" s="57"/>
      <c r="BQ20" s="57"/>
      <c r="BR20" s="57"/>
      <c r="BS20" s="57"/>
      <c r="BT20" s="57"/>
      <c r="BU20" s="57"/>
      <c r="BV20" s="57"/>
      <c r="BW20" s="57"/>
      <c r="BX20" s="57"/>
      <c r="BY20" s="57"/>
      <c r="BZ20" s="57"/>
      <c r="CA20" s="57"/>
      <c r="CB20" s="57"/>
      <c r="CC20" s="57"/>
      <c r="CD20" s="57"/>
      <c r="CE20" s="57"/>
      <c r="CF20" s="57"/>
      <c r="CG20" s="57"/>
      <c r="CH20" s="57"/>
      <c r="CI20" s="57"/>
      <c r="CJ20" s="57"/>
      <c r="CK20" s="57"/>
      <c r="CL20" s="57"/>
      <c r="CM20" s="57"/>
      <c r="CN20" s="57"/>
    </row>
    <row r="21" spans="1:92" s="36" customFormat="1" ht="12" customHeight="1" x14ac:dyDescent="0.2">
      <c r="A21" s="237">
        <v>1</v>
      </c>
      <c r="B21" s="57">
        <f>'BAR BB| Open rates'!B21*0.87*0.9+25</f>
        <v>29544.100000000002</v>
      </c>
      <c r="C21" s="57">
        <f>'BAR BB| Open rates'!C21*0.87*0.9+25</f>
        <v>34242.1</v>
      </c>
      <c r="D21" s="57">
        <f>'BAR BB| Open rates'!D21*0.87*0.9+25</f>
        <v>31110.100000000002</v>
      </c>
      <c r="E21" s="57">
        <f>'BAR BB| Open rates'!E21*0.87*0.9+25</f>
        <v>76602.400000000009</v>
      </c>
      <c r="F21" s="57">
        <f>'BAR BB| Open rates'!F21*0.87*0.9+25</f>
        <v>105573.40000000001</v>
      </c>
      <c r="G21" s="57">
        <f>'BAR BB| Open rates'!G21*0.87*0.9+25</f>
        <v>111054.40000000001</v>
      </c>
      <c r="H21" s="57">
        <f>'BAR BB| Open rates'!H21*0.87*0.9+25</f>
        <v>118884.40000000001</v>
      </c>
      <c r="I21" s="57">
        <f>'BAR BB| Open rates'!I21*0.87*0.9+25</f>
        <v>126792.7</v>
      </c>
      <c r="J21" s="57">
        <f>'BAR BB| Open rates'!J21*0.87*0.9+25</f>
        <v>126792.7</v>
      </c>
      <c r="K21" s="57">
        <f>'BAR BB| Open rates'!K21*0.87*0.9+25</f>
        <v>126792.7</v>
      </c>
      <c r="L21" s="57">
        <f>'BAR BB| Open rates'!L21*0.87*0.9+25</f>
        <v>120528.7</v>
      </c>
      <c r="M21" s="57">
        <f>'BAR BB| Open rates'!M21*0.87*0.9+25</f>
        <v>67128.100000000006</v>
      </c>
      <c r="N21" s="57">
        <f>'BAR BB| Open rates'!N21*0.87*0.9+25</f>
        <v>59298.1</v>
      </c>
      <c r="O21" s="57">
        <f>'BAR BB| Open rates'!O21*0.87*0.9+25</f>
        <v>35808.1</v>
      </c>
      <c r="P21" s="57">
        <f>'BAR BB| Open rates'!P21*0.87*0.9+25</f>
        <v>28761.100000000002</v>
      </c>
      <c r="Q21" s="57">
        <f>'BAR BB| Open rates'!Q21*0.87*0.9+25</f>
        <v>32676.100000000002</v>
      </c>
      <c r="R21" s="57">
        <f>'BAR BB| Open rates'!R21*0.87*0.9+25</f>
        <v>30327.100000000002</v>
      </c>
      <c r="S21" s="57">
        <f>'BAR BB| Open rates'!S21*0.87*0.9+25</f>
        <v>30327.100000000002</v>
      </c>
      <c r="T21" s="57">
        <f>'BAR BB| Open rates'!T21*0.87*0.9+25</f>
        <v>32676.100000000002</v>
      </c>
      <c r="U21" s="57">
        <f>'BAR BB| Open rates'!U21*0.87*0.9+25</f>
        <v>35808.1</v>
      </c>
      <c r="V21" s="57">
        <f>'BAR BB| Open rates'!V21*0.87*0.9+25</f>
        <v>35808.1</v>
      </c>
      <c r="W21" s="57">
        <f>'BAR BB| Open rates'!W21*0.87*0.9+25</f>
        <v>45830.5</v>
      </c>
      <c r="X21" s="57">
        <f>'BAR BB| Open rates'!X21*0.87*0.9+25</f>
        <v>45830.5</v>
      </c>
      <c r="Y21" s="57">
        <f>'BAR BB| Open rates'!Y21*0.87*0.9+25</f>
        <v>50528.5</v>
      </c>
      <c r="Z21" s="57">
        <f>'BAR BB| Open rates'!Z21*0.87*0.9+25</f>
        <v>50528.5</v>
      </c>
      <c r="AA21" s="57">
        <f>'BAR BB| Open rates'!AA21*0.87*0.9+25</f>
        <v>53112.4</v>
      </c>
      <c r="AB21" s="57">
        <f>'BAR BB| Open rates'!AB21*0.87*0.9+25</f>
        <v>50528.5</v>
      </c>
      <c r="AC21" s="57">
        <f>'BAR BB| Open rates'!AC21*0.87*0.9+25</f>
        <v>53112.4</v>
      </c>
      <c r="AD21" s="57">
        <f>'BAR BB| Open rates'!AD21*0.87*0.9+25</f>
        <v>48414.400000000001</v>
      </c>
      <c r="AE21" s="57">
        <f>'BAR BB| Open rates'!AE21*0.87*0.9+25</f>
        <v>61177.3</v>
      </c>
      <c r="AF21" s="57">
        <f>'BAR BB| Open rates'!AF21*0.87*0.9+25</f>
        <v>61177.3</v>
      </c>
      <c r="AG21" s="57">
        <f>'BAR BB| Open rates'!AG21*0.87*0.9+25</f>
        <v>61177.3</v>
      </c>
      <c r="AH21" s="57">
        <f>'BAR BB| Open rates'!AH21*0.87*0.9+25</f>
        <v>38157.1</v>
      </c>
      <c r="AI21" s="57">
        <f>'BAR BB| Open rates'!AI21*0.87*0.9+25</f>
        <v>32676.100000000002</v>
      </c>
      <c r="AJ21" s="57">
        <f>'BAR BB| Open rates'!AJ21*0.87*0.9+25</f>
        <v>37687.300000000003</v>
      </c>
      <c r="AK21" s="57">
        <f>'BAR BB| Open rates'!AK21*0.87*0.9+25</f>
        <v>30327.100000000002</v>
      </c>
      <c r="AL21" s="57">
        <f>'BAR BB| Open rates'!AL21*0.87*0.9+25</f>
        <v>28761.100000000002</v>
      </c>
      <c r="AM21" s="57">
        <f>'BAR BB| Open rates'!AM21*0.87*0.9+25</f>
        <v>27195.100000000002</v>
      </c>
      <c r="AN21" s="57">
        <f>'BAR BB| Open rates'!AN21*0.87*0.9+25</f>
        <v>28761.100000000002</v>
      </c>
      <c r="AO21" s="57">
        <f>'BAR BB| Open rates'!AO21*0.87*0.9+25</f>
        <v>27195.100000000002</v>
      </c>
      <c r="AP21" s="57">
        <f>'BAR BB| Open rates'!AP21*0.87*0.9+25</f>
        <v>23906.5</v>
      </c>
      <c r="AQ21" s="57">
        <f>'BAR BB| Open rates'!AQ21*0.87*0.9+25</f>
        <v>22575.4</v>
      </c>
      <c r="AR21" s="57">
        <f>'BAR BB| Open rates'!AR21*0.87*0.9+25</f>
        <v>21009.4</v>
      </c>
      <c r="AS21" s="57">
        <f>'BAR BB| Open rates'!AS21*0.87*0.9+25</f>
        <v>21009.4</v>
      </c>
      <c r="AT21" s="57">
        <f>'BAR BB| Open rates'!AT21*0.87*0.9+25</f>
        <v>20226.400000000001</v>
      </c>
      <c r="AU21" s="57">
        <f>'BAR BB| Open rates'!AU21*0.87*0.9+25</f>
        <v>21009.4</v>
      </c>
      <c r="AV21" s="57">
        <f>'BAR BB| Open rates'!AV21*0.87*0.9+25</f>
        <v>20226.400000000001</v>
      </c>
      <c r="AW21" s="57">
        <f>'BAR BB| Open rates'!AW21*0.87*0.9+25</f>
        <v>21009.4</v>
      </c>
      <c r="AX21" s="57">
        <f>'BAR BB| Open rates'!AX21*0.87*0.9+25</f>
        <v>27978.100000000002</v>
      </c>
      <c r="AY21" s="57">
        <f>'BAR BB| Open rates'!AY21*0.87*0.9+25</f>
        <v>23906.5</v>
      </c>
      <c r="AZ21" s="57">
        <f>'BAR BB| Open rates'!AZ21*0.87*0.9+25</f>
        <v>27978.100000000002</v>
      </c>
      <c r="BA21" s="57">
        <f>'BAR BB| Open rates'!BA21*0.87*0.9+25</f>
        <v>25629.100000000002</v>
      </c>
      <c r="BB21" s="57">
        <f>'BAR BB| Open rates'!BB21*0.87*0.9+25</f>
        <v>22575.4</v>
      </c>
      <c r="BC21" s="57">
        <f>'BAR BB| Open rates'!BC21*0.87*0.9+25</f>
        <v>23906.5</v>
      </c>
      <c r="BD21" s="57">
        <f>'BAR BB| Open rates'!BD21*0.87*0.9+25</f>
        <v>22575.4</v>
      </c>
      <c r="BE21" s="57">
        <f>'BAR BB| Open rates'!BE21*0.87*0.9+25</f>
        <v>23906.5</v>
      </c>
      <c r="BF21" s="57">
        <f>'BAR BB| Open rates'!BF21*0.87*0.9+25</f>
        <v>22575.4</v>
      </c>
      <c r="BG21" s="57">
        <f>'BAR BB| Open rates'!BG21*0.87*0.9+25</f>
        <v>23906.5</v>
      </c>
      <c r="BH21" s="57">
        <f>'BAR BB| Open rates'!BH21*0.87*0.9+25</f>
        <v>28604.5</v>
      </c>
      <c r="BI21" s="57">
        <f>'BAR BB| Open rates'!BI21*0.87*0.9+25</f>
        <v>31893.100000000002</v>
      </c>
      <c r="BJ21" s="57">
        <f>'BAR BB| Open rates'!BJ21*0.87*0.9+25</f>
        <v>46848.4</v>
      </c>
      <c r="BK21" s="57">
        <f>'BAR BB| Open rates'!BK21*0.87*0.9+25</f>
        <v>28604.5</v>
      </c>
      <c r="BL21" s="57">
        <f>'BAR BB| Open rates'!BL21*0.87*0.9+25</f>
        <v>30327.100000000002</v>
      </c>
      <c r="BM21" s="57">
        <f>'BAR BB| Open rates'!BM21*0.87*0.9+25</f>
        <v>28604.5</v>
      </c>
      <c r="BN21" s="57">
        <f>'BAR BB| Open rates'!BN21*0.87*0.9+25</f>
        <v>31893.100000000002</v>
      </c>
      <c r="BO21" s="57">
        <f>'BAR BB| Open rates'!BO21*0.87*0.9+25</f>
        <v>33459.1</v>
      </c>
      <c r="BP21" s="57">
        <f>'BAR BB| Open rates'!BP21*0.87*0.9+25</f>
        <v>31893.100000000002</v>
      </c>
      <c r="BQ21" s="57">
        <f>'BAR BB| Open rates'!BQ21*0.87*0.9+25</f>
        <v>33459.1</v>
      </c>
      <c r="BR21" s="57">
        <f>'BAR BB| Open rates'!BR21*0.87*0.9+25</f>
        <v>31893.100000000002</v>
      </c>
      <c r="BS21" s="57">
        <f>'BAR BB| Open rates'!BS21*0.87*0.9+25</f>
        <v>33459.1</v>
      </c>
      <c r="BT21" s="57">
        <f>'BAR BB| Open rates'!BT21*0.87*0.9+25</f>
        <v>31893.100000000002</v>
      </c>
      <c r="BU21" s="57">
        <f>'BAR BB| Open rates'!BU21*0.87*0.9+25</f>
        <v>33459.1</v>
      </c>
      <c r="BV21" s="57">
        <f>'BAR BB| Open rates'!BV21*0.87*0.9+25</f>
        <v>31893.100000000002</v>
      </c>
      <c r="BW21" s="57">
        <f>'BAR BB| Open rates'!BW21*0.87*0.9+25</f>
        <v>33459.1</v>
      </c>
      <c r="BX21" s="57">
        <f>'BAR BB| Open rates'!BX21*0.87*0.9+25</f>
        <v>31893.100000000002</v>
      </c>
      <c r="BY21" s="57">
        <f>'BAR BB| Open rates'!BY21*0.87*0.9+25</f>
        <v>33459.1</v>
      </c>
      <c r="BZ21" s="57">
        <f>'BAR BB| Open rates'!BZ21*0.87*0.9+25</f>
        <v>31893.100000000002</v>
      </c>
      <c r="CA21" s="57">
        <f>'BAR BB| Open rates'!CA21*0.87*0.9+25</f>
        <v>33459.1</v>
      </c>
      <c r="CB21" s="57">
        <f>'BAR BB| Open rates'!CB21*0.87*0.9+25</f>
        <v>31893.100000000002</v>
      </c>
      <c r="CC21" s="57">
        <f>'BAR BB| Open rates'!CC21*0.87*0.9+25</f>
        <v>33459.1</v>
      </c>
      <c r="CD21" s="57">
        <f>'BAR BB| Open rates'!CD21*0.87*0.9+25</f>
        <v>28604.5</v>
      </c>
      <c r="CE21" s="57">
        <f>'BAR BB| Open rates'!CE21*0.87*0.9+25</f>
        <v>30327.100000000002</v>
      </c>
      <c r="CF21" s="57">
        <f>'BAR BB| Open rates'!CF21*0.87*0.9+25</f>
        <v>28604.5</v>
      </c>
      <c r="CG21" s="57">
        <f>'BAR BB| Open rates'!CG21*0.87*0.9+25</f>
        <v>30327.100000000002</v>
      </c>
      <c r="CH21" s="57">
        <f>'BAR BB| Open rates'!CH21*0.87*0.9+25</f>
        <v>28604.5</v>
      </c>
      <c r="CI21" s="57">
        <f>'BAR BB| Open rates'!CI21*0.87*0.9+25</f>
        <v>30327.100000000002</v>
      </c>
      <c r="CJ21" s="57">
        <f>'BAR BB| Open rates'!CJ21*0.87*0.9+25</f>
        <v>28604.5</v>
      </c>
      <c r="CK21" s="57">
        <f>'BAR BB| Open rates'!CK21*0.87*0.9+25</f>
        <v>30327.100000000002</v>
      </c>
      <c r="CL21" s="57">
        <f>'BAR BB| Open rates'!CL21*0.87*0.9+25</f>
        <v>28604.5</v>
      </c>
      <c r="CM21" s="57">
        <f>'BAR BB| Open rates'!CM21*0.87*0.9+25</f>
        <v>30327.100000000002</v>
      </c>
      <c r="CN21" s="57">
        <f>'BAR BB| Open rates'!CN21*0.87*0.9+25</f>
        <v>28604.5</v>
      </c>
    </row>
    <row r="22" spans="1:92" s="36" customFormat="1" ht="12" customHeight="1" x14ac:dyDescent="0.2">
      <c r="A22" s="237">
        <v>2</v>
      </c>
      <c r="B22" s="57">
        <f>'BAR BB| Open rates'!B22*0.87*0.9+25</f>
        <v>31501.600000000002</v>
      </c>
      <c r="C22" s="57">
        <f>'BAR BB| Open rates'!C22*0.87*0.9+25</f>
        <v>36199.599999999999</v>
      </c>
      <c r="D22" s="57">
        <f>'BAR BB| Open rates'!D22*0.87*0.9+25</f>
        <v>33067.599999999999</v>
      </c>
      <c r="E22" s="57">
        <f>'BAR BB| Open rates'!E22*0.87*0.9+25</f>
        <v>78951.400000000009</v>
      </c>
      <c r="F22" s="57">
        <f>'BAR BB| Open rates'!F22*0.87*0.9+25</f>
        <v>107922.40000000001</v>
      </c>
      <c r="G22" s="57">
        <f>'BAR BB| Open rates'!G22*0.87*0.9+25</f>
        <v>113403.40000000001</v>
      </c>
      <c r="H22" s="57">
        <f>'BAR BB| Open rates'!H22*0.87*0.9+25</f>
        <v>121233.40000000001</v>
      </c>
      <c r="I22" s="57">
        <f>'BAR BB| Open rates'!I22*0.87*0.9+25</f>
        <v>129141.7</v>
      </c>
      <c r="J22" s="57">
        <f>'BAR BB| Open rates'!J22*0.87*0.9+25</f>
        <v>129141.7</v>
      </c>
      <c r="K22" s="57">
        <f>'BAR BB| Open rates'!K22*0.87*0.9+25</f>
        <v>129141.7</v>
      </c>
      <c r="L22" s="57">
        <f>'BAR BB| Open rates'!L22*0.87*0.9+25</f>
        <v>122877.7</v>
      </c>
      <c r="M22" s="57">
        <f>'BAR BB| Open rates'!M22*0.87*0.9+25</f>
        <v>69477.100000000006</v>
      </c>
      <c r="N22" s="57">
        <f>'BAR BB| Open rates'!N22*0.87*0.9+25</f>
        <v>61647.1</v>
      </c>
      <c r="O22" s="57">
        <f>'BAR BB| Open rates'!O22*0.87*0.9+25</f>
        <v>38157.1</v>
      </c>
      <c r="P22" s="57">
        <f>'BAR BB| Open rates'!P22*0.87*0.9+25</f>
        <v>31110.100000000002</v>
      </c>
      <c r="Q22" s="57">
        <f>'BAR BB| Open rates'!Q22*0.87*0.9+25</f>
        <v>35025.1</v>
      </c>
      <c r="R22" s="57">
        <f>'BAR BB| Open rates'!R22*0.87*0.9+25</f>
        <v>32676.100000000002</v>
      </c>
      <c r="S22" s="57">
        <f>'BAR BB| Open rates'!S22*0.87*0.9+25</f>
        <v>32676.100000000002</v>
      </c>
      <c r="T22" s="57">
        <f>'BAR BB| Open rates'!T22*0.87*0.9+25</f>
        <v>35025.1</v>
      </c>
      <c r="U22" s="57">
        <f>'BAR BB| Open rates'!U22*0.87*0.9+25</f>
        <v>38157.1</v>
      </c>
      <c r="V22" s="57">
        <f>'BAR BB| Open rates'!V22*0.87*0.9+25</f>
        <v>38157.1</v>
      </c>
      <c r="W22" s="57">
        <f>'BAR BB| Open rates'!W22*0.87*0.9+25</f>
        <v>48179.5</v>
      </c>
      <c r="X22" s="57">
        <f>'BAR BB| Open rates'!X22*0.87*0.9+25</f>
        <v>48179.5</v>
      </c>
      <c r="Y22" s="57">
        <f>'BAR BB| Open rates'!Y22*0.87*0.9+25</f>
        <v>52877.5</v>
      </c>
      <c r="Z22" s="57">
        <f>'BAR BB| Open rates'!Z22*0.87*0.9+25</f>
        <v>52877.5</v>
      </c>
      <c r="AA22" s="57">
        <f>'BAR BB| Open rates'!AA22*0.87*0.9+25</f>
        <v>55461.4</v>
      </c>
      <c r="AB22" s="57">
        <f>'BAR BB| Open rates'!AB22*0.87*0.9+25</f>
        <v>52877.5</v>
      </c>
      <c r="AC22" s="57">
        <f>'BAR BB| Open rates'!AC22*0.87*0.9+25</f>
        <v>55461.4</v>
      </c>
      <c r="AD22" s="57">
        <f>'BAR BB| Open rates'!AD22*0.87*0.9+25</f>
        <v>50763.4</v>
      </c>
      <c r="AE22" s="57">
        <f>'BAR BB| Open rates'!AE22*0.87*0.9+25</f>
        <v>63526.3</v>
      </c>
      <c r="AF22" s="57">
        <f>'BAR BB| Open rates'!AF22*0.87*0.9+25</f>
        <v>63526.3</v>
      </c>
      <c r="AG22" s="57">
        <f>'BAR BB| Open rates'!AG22*0.87*0.9+25</f>
        <v>63526.3</v>
      </c>
      <c r="AH22" s="57">
        <f>'BAR BB| Open rates'!AH22*0.87*0.9+25</f>
        <v>40506.1</v>
      </c>
      <c r="AI22" s="57">
        <f>'BAR BB| Open rates'!AI22*0.87*0.9+25</f>
        <v>35025.1</v>
      </c>
      <c r="AJ22" s="57">
        <f>'BAR BB| Open rates'!AJ22*0.87*0.9+25</f>
        <v>40036.300000000003</v>
      </c>
      <c r="AK22" s="57">
        <f>'BAR BB| Open rates'!AK22*0.87*0.9+25</f>
        <v>32676.100000000002</v>
      </c>
      <c r="AL22" s="57">
        <f>'BAR BB| Open rates'!AL22*0.87*0.9+25</f>
        <v>31110.100000000002</v>
      </c>
      <c r="AM22" s="57">
        <f>'BAR BB| Open rates'!AM22*0.87*0.9+25</f>
        <v>29544.100000000002</v>
      </c>
      <c r="AN22" s="57">
        <f>'BAR BB| Open rates'!AN22*0.87*0.9+25</f>
        <v>31110.100000000002</v>
      </c>
      <c r="AO22" s="57">
        <f>'BAR BB| Open rates'!AO22*0.87*0.9+25</f>
        <v>29544.100000000002</v>
      </c>
      <c r="AP22" s="57">
        <f>'BAR BB| Open rates'!AP22*0.87*0.9+25</f>
        <v>26255.5</v>
      </c>
      <c r="AQ22" s="57">
        <f>'BAR BB| Open rates'!AQ22*0.87*0.9+25</f>
        <v>24924.400000000001</v>
      </c>
      <c r="AR22" s="57">
        <f>'BAR BB| Open rates'!AR22*0.87*0.9+25</f>
        <v>23358.400000000001</v>
      </c>
      <c r="AS22" s="57">
        <f>'BAR BB| Open rates'!AS22*0.87*0.9+25</f>
        <v>23358.400000000001</v>
      </c>
      <c r="AT22" s="57">
        <f>'BAR BB| Open rates'!AT22*0.87*0.9+25</f>
        <v>22575.4</v>
      </c>
      <c r="AU22" s="57">
        <f>'BAR BB| Open rates'!AU22*0.87*0.9+25</f>
        <v>23358.400000000001</v>
      </c>
      <c r="AV22" s="57">
        <f>'BAR BB| Open rates'!AV22*0.87*0.9+25</f>
        <v>22575.4</v>
      </c>
      <c r="AW22" s="57">
        <f>'BAR BB| Open rates'!AW22*0.87*0.9+25</f>
        <v>23358.400000000001</v>
      </c>
      <c r="AX22" s="57">
        <f>'BAR BB| Open rates'!AX22*0.87*0.9+25</f>
        <v>30327.100000000002</v>
      </c>
      <c r="AY22" s="57">
        <f>'BAR BB| Open rates'!AY22*0.87*0.9+25</f>
        <v>26255.5</v>
      </c>
      <c r="AZ22" s="57">
        <f>'BAR BB| Open rates'!AZ22*0.87*0.9+25</f>
        <v>30327.100000000002</v>
      </c>
      <c r="BA22" s="57">
        <f>'BAR BB| Open rates'!BA22*0.87*0.9+25</f>
        <v>27978.100000000002</v>
      </c>
      <c r="BB22" s="57">
        <f>'BAR BB| Open rates'!BB22*0.87*0.9+25</f>
        <v>24924.400000000001</v>
      </c>
      <c r="BC22" s="57">
        <f>'BAR BB| Open rates'!BC22*0.87*0.9+25</f>
        <v>26255.5</v>
      </c>
      <c r="BD22" s="57">
        <f>'BAR BB| Open rates'!BD22*0.87*0.9+25</f>
        <v>24924.400000000001</v>
      </c>
      <c r="BE22" s="57">
        <f>'BAR BB| Open rates'!BE22*0.87*0.9+25</f>
        <v>26255.5</v>
      </c>
      <c r="BF22" s="57">
        <f>'BAR BB| Open rates'!BF22*0.87*0.9+25</f>
        <v>24924.400000000001</v>
      </c>
      <c r="BG22" s="57">
        <f>'BAR BB| Open rates'!BG22*0.87*0.9+25</f>
        <v>26255.5</v>
      </c>
      <c r="BH22" s="57">
        <f>'BAR BB| Open rates'!BH22*0.87*0.9+25</f>
        <v>30953.5</v>
      </c>
      <c r="BI22" s="57">
        <f>'BAR BB| Open rates'!BI22*0.87*0.9+25</f>
        <v>34242.1</v>
      </c>
      <c r="BJ22" s="57">
        <f>'BAR BB| Open rates'!BJ22*0.87*0.9+25</f>
        <v>49197.4</v>
      </c>
      <c r="BK22" s="57">
        <f>'BAR BB| Open rates'!BK22*0.87*0.9+25</f>
        <v>30953.5</v>
      </c>
      <c r="BL22" s="57">
        <f>'BAR BB| Open rates'!BL22*0.87*0.9+25</f>
        <v>32676.100000000002</v>
      </c>
      <c r="BM22" s="57">
        <f>'BAR BB| Open rates'!BM22*0.87*0.9+25</f>
        <v>30953.5</v>
      </c>
      <c r="BN22" s="57">
        <f>'BAR BB| Open rates'!BN22*0.87*0.9+25</f>
        <v>34242.1</v>
      </c>
      <c r="BO22" s="57">
        <f>'BAR BB| Open rates'!BO22*0.87*0.9+25</f>
        <v>35808.1</v>
      </c>
      <c r="BP22" s="57">
        <f>'BAR BB| Open rates'!BP22*0.87*0.9+25</f>
        <v>34242.1</v>
      </c>
      <c r="BQ22" s="57">
        <f>'BAR BB| Open rates'!BQ22*0.87*0.9+25</f>
        <v>35808.1</v>
      </c>
      <c r="BR22" s="57">
        <f>'BAR BB| Open rates'!BR22*0.87*0.9+25</f>
        <v>34242.1</v>
      </c>
      <c r="BS22" s="57">
        <f>'BAR BB| Open rates'!BS22*0.87*0.9+25</f>
        <v>35808.1</v>
      </c>
      <c r="BT22" s="57">
        <f>'BAR BB| Open rates'!BT22*0.87*0.9+25</f>
        <v>34242.1</v>
      </c>
      <c r="BU22" s="57">
        <f>'BAR BB| Open rates'!BU22*0.87*0.9+25</f>
        <v>35808.1</v>
      </c>
      <c r="BV22" s="57">
        <f>'BAR BB| Open rates'!BV22*0.87*0.9+25</f>
        <v>34242.1</v>
      </c>
      <c r="BW22" s="57">
        <f>'BAR BB| Open rates'!BW22*0.87*0.9+25</f>
        <v>35808.1</v>
      </c>
      <c r="BX22" s="57">
        <f>'BAR BB| Open rates'!BX22*0.87*0.9+25</f>
        <v>34242.1</v>
      </c>
      <c r="BY22" s="57">
        <f>'BAR BB| Open rates'!BY22*0.87*0.9+25</f>
        <v>35808.1</v>
      </c>
      <c r="BZ22" s="57">
        <f>'BAR BB| Open rates'!BZ22*0.87*0.9+25</f>
        <v>34242.1</v>
      </c>
      <c r="CA22" s="57">
        <f>'BAR BB| Open rates'!CA22*0.87*0.9+25</f>
        <v>35808.1</v>
      </c>
      <c r="CB22" s="57">
        <f>'BAR BB| Open rates'!CB22*0.87*0.9+25</f>
        <v>34242.1</v>
      </c>
      <c r="CC22" s="57">
        <f>'BAR BB| Open rates'!CC22*0.87*0.9+25</f>
        <v>35808.1</v>
      </c>
      <c r="CD22" s="57">
        <f>'BAR BB| Open rates'!CD22*0.87*0.9+25</f>
        <v>30953.5</v>
      </c>
      <c r="CE22" s="57">
        <f>'BAR BB| Open rates'!CE22*0.87*0.9+25</f>
        <v>32676.100000000002</v>
      </c>
      <c r="CF22" s="57">
        <f>'BAR BB| Open rates'!CF22*0.87*0.9+25</f>
        <v>30953.5</v>
      </c>
      <c r="CG22" s="57">
        <f>'BAR BB| Open rates'!CG22*0.87*0.9+25</f>
        <v>32676.100000000002</v>
      </c>
      <c r="CH22" s="57">
        <f>'BAR BB| Open rates'!CH22*0.87*0.9+25</f>
        <v>30953.5</v>
      </c>
      <c r="CI22" s="57">
        <f>'BAR BB| Open rates'!CI22*0.87*0.9+25</f>
        <v>32676.100000000002</v>
      </c>
      <c r="CJ22" s="57">
        <f>'BAR BB| Open rates'!CJ22*0.87*0.9+25</f>
        <v>30953.5</v>
      </c>
      <c r="CK22" s="57">
        <f>'BAR BB| Open rates'!CK22*0.87*0.9+25</f>
        <v>32676.100000000002</v>
      </c>
      <c r="CL22" s="57">
        <f>'BAR BB| Open rates'!CL22*0.87*0.9+25</f>
        <v>30953.5</v>
      </c>
      <c r="CM22" s="57">
        <f>'BAR BB| Open rates'!CM22*0.87*0.9+25</f>
        <v>32676.100000000002</v>
      </c>
      <c r="CN22" s="57">
        <f>'BAR BB| Open rates'!CN22*0.87*0.9+25</f>
        <v>30953.5</v>
      </c>
    </row>
    <row r="23" spans="1:92" s="36" customFormat="1" ht="12" customHeight="1" x14ac:dyDescent="0.2">
      <c r="A23" s="236" t="s">
        <v>180</v>
      </c>
      <c r="B23" s="57"/>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57"/>
      <c r="BD23" s="57"/>
      <c r="BE23" s="57"/>
      <c r="BF23" s="57"/>
      <c r="BG23" s="57"/>
      <c r="BH23" s="57"/>
      <c r="BI23" s="57"/>
      <c r="BJ23" s="57"/>
      <c r="BK23" s="57"/>
      <c r="BL23" s="57"/>
      <c r="BM23" s="57"/>
      <c r="BN23" s="57"/>
      <c r="BO23" s="57"/>
      <c r="BP23" s="57"/>
      <c r="BQ23" s="57"/>
      <c r="BR23" s="57"/>
      <c r="BS23" s="57"/>
      <c r="BT23" s="57"/>
      <c r="BU23" s="57"/>
      <c r="BV23" s="57"/>
      <c r="BW23" s="57"/>
      <c r="BX23" s="57"/>
      <c r="BY23" s="57"/>
      <c r="BZ23" s="57"/>
      <c r="CA23" s="57"/>
      <c r="CB23" s="57"/>
      <c r="CC23" s="57"/>
      <c r="CD23" s="57"/>
      <c r="CE23" s="57"/>
      <c r="CF23" s="57"/>
      <c r="CG23" s="57"/>
      <c r="CH23" s="57"/>
      <c r="CI23" s="57"/>
      <c r="CJ23" s="57"/>
      <c r="CK23" s="57"/>
      <c r="CL23" s="57"/>
      <c r="CM23" s="57"/>
      <c r="CN23" s="57"/>
    </row>
    <row r="24" spans="1:92" s="36" customFormat="1" ht="12" customHeight="1" x14ac:dyDescent="0.2">
      <c r="A24" s="237">
        <v>1</v>
      </c>
      <c r="B24" s="57">
        <f>'BAR BB| Open rates'!B24*0.87*0.9+25</f>
        <v>38157.1</v>
      </c>
      <c r="C24" s="57">
        <f>'BAR BB| Open rates'!C24*0.87*0.9+25</f>
        <v>42855.1</v>
      </c>
      <c r="D24" s="57">
        <f>'BAR BB| Open rates'!D24*0.87*0.9+25</f>
        <v>39723.1</v>
      </c>
      <c r="E24" s="57">
        <f>'BAR BB| Open rates'!E24*0.87*0.9+25</f>
        <v>129846.40000000001</v>
      </c>
      <c r="F24" s="57">
        <f>'BAR BB| Open rates'!F24*0.87*0.9+25</f>
        <v>158817.4</v>
      </c>
      <c r="G24" s="57">
        <f>'BAR BB| Open rates'!G24*0.87*0.9+25</f>
        <v>164298.4</v>
      </c>
      <c r="H24" s="57">
        <f>'BAR BB| Open rates'!H24*0.87*0.9+25</f>
        <v>172128.4</v>
      </c>
      <c r="I24" s="57">
        <f>'BAR BB| Open rates'!I24*0.87*0.9+25</f>
        <v>180036.7</v>
      </c>
      <c r="J24" s="57">
        <f>'BAR BB| Open rates'!J24*0.87*0.9+25</f>
        <v>180036.7</v>
      </c>
      <c r="K24" s="57">
        <f>'BAR BB| Open rates'!K24*0.87*0.9+25</f>
        <v>180036.7</v>
      </c>
      <c r="L24" s="57">
        <f>'BAR BB| Open rates'!L24*0.87*0.9+25</f>
        <v>173772.7</v>
      </c>
      <c r="M24" s="57">
        <f>'BAR BB| Open rates'!M24*0.87*0.9+25</f>
        <v>78873.100000000006</v>
      </c>
      <c r="N24" s="57">
        <f>'BAR BB| Open rates'!N24*0.87*0.9+25</f>
        <v>71043.100000000006</v>
      </c>
      <c r="O24" s="57">
        <f>'BAR BB| Open rates'!O24*0.87*0.9+25</f>
        <v>47553.1</v>
      </c>
      <c r="P24" s="57">
        <f>'BAR BB| Open rates'!P24*0.87*0.9+25</f>
        <v>40506.1</v>
      </c>
      <c r="Q24" s="57">
        <f>'BAR BB| Open rates'!Q24*0.87*0.9+25</f>
        <v>44421.1</v>
      </c>
      <c r="R24" s="57">
        <f>'BAR BB| Open rates'!R24*0.87*0.9+25</f>
        <v>42072.1</v>
      </c>
      <c r="S24" s="57">
        <f>'BAR BB| Open rates'!S24*0.87*0.9+25</f>
        <v>42072.1</v>
      </c>
      <c r="T24" s="57">
        <f>'BAR BB| Open rates'!T24*0.87*0.9+25</f>
        <v>44421.1</v>
      </c>
      <c r="U24" s="57">
        <f>'BAR BB| Open rates'!U24*0.87*0.9+25</f>
        <v>47553.1</v>
      </c>
      <c r="V24" s="57">
        <f>'BAR BB| Open rates'!V24*0.87*0.9+25</f>
        <v>47553.1</v>
      </c>
      <c r="W24" s="57">
        <f>'BAR BB| Open rates'!W24*0.87*0.9+25</f>
        <v>57575.5</v>
      </c>
      <c r="X24" s="57">
        <f>'BAR BB| Open rates'!X24*0.87*0.9+25</f>
        <v>57575.5</v>
      </c>
      <c r="Y24" s="57">
        <f>'BAR BB| Open rates'!Y24*0.87*0.9+25</f>
        <v>66971.5</v>
      </c>
      <c r="Z24" s="57">
        <f>'BAR BB| Open rates'!Z24*0.87*0.9+25</f>
        <v>66971.5</v>
      </c>
      <c r="AA24" s="57">
        <f>'BAR BB| Open rates'!AA24*0.87*0.9+25</f>
        <v>69555.400000000009</v>
      </c>
      <c r="AB24" s="57">
        <f>'BAR BB| Open rates'!AB24*0.87*0.9+25</f>
        <v>66971.5</v>
      </c>
      <c r="AC24" s="57">
        <f>'BAR BB| Open rates'!AC24*0.87*0.9+25</f>
        <v>69555.400000000009</v>
      </c>
      <c r="AD24" s="57">
        <f>'BAR BB| Open rates'!AD24*0.87*0.9+25</f>
        <v>64857.4</v>
      </c>
      <c r="AE24" s="57">
        <f>'BAR BB| Open rates'!AE24*0.87*0.9+25</f>
        <v>79186.3</v>
      </c>
      <c r="AF24" s="57">
        <f>'BAR BB| Open rates'!AF24*0.87*0.9+25</f>
        <v>79186.3</v>
      </c>
      <c r="AG24" s="57">
        <f>'BAR BB| Open rates'!AG24*0.87*0.9+25</f>
        <v>79186.3</v>
      </c>
      <c r="AH24" s="57">
        <f>'BAR BB| Open rates'!AH24*0.87*0.9+25</f>
        <v>56166.1</v>
      </c>
      <c r="AI24" s="57">
        <f>'BAR BB| Open rates'!AI24*0.87*0.9+25</f>
        <v>44421.1</v>
      </c>
      <c r="AJ24" s="57">
        <f>'BAR BB| Open rates'!AJ24*0.87*0.9+25</f>
        <v>49432.3</v>
      </c>
      <c r="AK24" s="57">
        <f>'BAR BB| Open rates'!AK24*0.87*0.9+25</f>
        <v>42072.1</v>
      </c>
      <c r="AL24" s="57">
        <f>'BAR BB| Open rates'!AL24*0.87*0.9+25</f>
        <v>40506.1</v>
      </c>
      <c r="AM24" s="57">
        <f>'BAR BB| Open rates'!AM24*0.87*0.9+25</f>
        <v>38940.1</v>
      </c>
      <c r="AN24" s="57">
        <f>'BAR BB| Open rates'!AN24*0.87*0.9+25</f>
        <v>40506.1</v>
      </c>
      <c r="AO24" s="57">
        <f>'BAR BB| Open rates'!AO24*0.87*0.9+25</f>
        <v>38940.1</v>
      </c>
      <c r="AP24" s="57">
        <f>'BAR BB| Open rates'!AP24*0.87*0.9+25</f>
        <v>32519.5</v>
      </c>
      <c r="AQ24" s="57">
        <f>'BAR BB| Open rates'!AQ24*0.87*0.9+25</f>
        <v>31188.400000000001</v>
      </c>
      <c r="AR24" s="57">
        <f>'BAR BB| Open rates'!AR24*0.87*0.9+25</f>
        <v>29622.400000000001</v>
      </c>
      <c r="AS24" s="57">
        <f>'BAR BB| Open rates'!AS24*0.87*0.9+25</f>
        <v>29622.400000000001</v>
      </c>
      <c r="AT24" s="57">
        <f>'BAR BB| Open rates'!AT24*0.87*0.9+25</f>
        <v>28839.4</v>
      </c>
      <c r="AU24" s="57">
        <f>'BAR BB| Open rates'!AU24*0.87*0.9+25</f>
        <v>29622.400000000001</v>
      </c>
      <c r="AV24" s="57">
        <f>'BAR BB| Open rates'!AV24*0.87*0.9+25</f>
        <v>28839.4</v>
      </c>
      <c r="AW24" s="57">
        <f>'BAR BB| Open rates'!AW24*0.87*0.9+25</f>
        <v>29622.400000000001</v>
      </c>
      <c r="AX24" s="57"/>
      <c r="AY24" s="57"/>
      <c r="AZ24" s="57"/>
      <c r="BA24" s="57"/>
      <c r="BB24" s="57"/>
      <c r="BC24" s="57"/>
      <c r="BD24" s="57"/>
      <c r="BE24" s="57"/>
      <c r="BF24" s="57"/>
      <c r="BG24" s="57"/>
      <c r="BH24" s="57"/>
      <c r="BI24" s="57"/>
      <c r="BJ24" s="57"/>
      <c r="BK24" s="57"/>
      <c r="BL24" s="57"/>
      <c r="BM24" s="57"/>
      <c r="BN24" s="57"/>
      <c r="BO24" s="57"/>
      <c r="BP24" s="57"/>
      <c r="BQ24" s="57"/>
      <c r="BR24" s="57"/>
      <c r="BS24" s="57"/>
      <c r="BT24" s="57"/>
      <c r="BU24" s="57"/>
      <c r="BV24" s="57"/>
      <c r="BW24" s="57"/>
      <c r="BX24" s="57"/>
      <c r="BY24" s="57"/>
      <c r="BZ24" s="57"/>
      <c r="CA24" s="57"/>
      <c r="CB24" s="57"/>
      <c r="CC24" s="57"/>
      <c r="CD24" s="57"/>
      <c r="CE24" s="57"/>
      <c r="CF24" s="57"/>
      <c r="CG24" s="57"/>
      <c r="CH24" s="57"/>
      <c r="CI24" s="57"/>
      <c r="CJ24" s="57"/>
      <c r="CK24" s="57"/>
      <c r="CL24" s="57"/>
      <c r="CM24" s="57"/>
      <c r="CN24" s="57"/>
    </row>
    <row r="25" spans="1:92" s="36" customFormat="1" ht="12" customHeight="1" x14ac:dyDescent="0.2">
      <c r="A25" s="237">
        <v>2</v>
      </c>
      <c r="B25" s="57">
        <f>'BAR BB| Open rates'!B25*0.87*0.9+25</f>
        <v>40114.6</v>
      </c>
      <c r="C25" s="57">
        <f>'BAR BB| Open rates'!C25*0.87*0.9+25</f>
        <v>44812.6</v>
      </c>
      <c r="D25" s="57">
        <f>'BAR BB| Open rates'!D25*0.87*0.9+25</f>
        <v>41680.6</v>
      </c>
      <c r="E25" s="57">
        <f>'BAR BB| Open rates'!E25*0.87*0.9+25</f>
        <v>132195.4</v>
      </c>
      <c r="F25" s="57">
        <f>'BAR BB| Open rates'!F25*0.87*0.9+25</f>
        <v>161166.39999999999</v>
      </c>
      <c r="G25" s="57">
        <f>'BAR BB| Open rates'!G25*0.87*0.9+25</f>
        <v>166647.4</v>
      </c>
      <c r="H25" s="57">
        <f>'BAR BB| Open rates'!H25*0.87*0.9+25</f>
        <v>174477.4</v>
      </c>
      <c r="I25" s="57">
        <f>'BAR BB| Open rates'!I25*0.87*0.9+25</f>
        <v>182385.7</v>
      </c>
      <c r="J25" s="57">
        <f>'BAR BB| Open rates'!J25*0.87*0.9+25</f>
        <v>182385.7</v>
      </c>
      <c r="K25" s="57">
        <f>'BAR BB| Open rates'!K25*0.87*0.9+25</f>
        <v>182385.7</v>
      </c>
      <c r="L25" s="57">
        <f>'BAR BB| Open rates'!L25*0.87*0.9+25</f>
        <v>176121.7</v>
      </c>
      <c r="M25" s="57">
        <f>'BAR BB| Open rates'!M25*0.87*0.9+25</f>
        <v>81222.100000000006</v>
      </c>
      <c r="N25" s="57">
        <f>'BAR BB| Open rates'!N25*0.87*0.9+25</f>
        <v>73392.100000000006</v>
      </c>
      <c r="O25" s="57">
        <f>'BAR BB| Open rates'!O25*0.87*0.9+25</f>
        <v>49902.1</v>
      </c>
      <c r="P25" s="57">
        <f>'BAR BB| Open rates'!P25*0.87*0.9+25</f>
        <v>42855.1</v>
      </c>
      <c r="Q25" s="57">
        <f>'BAR BB| Open rates'!Q25*0.87*0.9+25</f>
        <v>46770.1</v>
      </c>
      <c r="R25" s="57">
        <f>'BAR BB| Open rates'!R25*0.87*0.9+25</f>
        <v>44421.1</v>
      </c>
      <c r="S25" s="57">
        <f>'BAR BB| Open rates'!S25*0.87*0.9+25</f>
        <v>44421.1</v>
      </c>
      <c r="T25" s="57">
        <f>'BAR BB| Open rates'!T25*0.87*0.9+25</f>
        <v>46770.1</v>
      </c>
      <c r="U25" s="57">
        <f>'BAR BB| Open rates'!U25*0.87*0.9+25</f>
        <v>49902.1</v>
      </c>
      <c r="V25" s="57">
        <f>'BAR BB| Open rates'!V25*0.87*0.9+25</f>
        <v>49902.1</v>
      </c>
      <c r="W25" s="57">
        <f>'BAR BB| Open rates'!W25*0.87*0.9+25</f>
        <v>59924.5</v>
      </c>
      <c r="X25" s="57">
        <f>'BAR BB| Open rates'!X25*0.87*0.9+25</f>
        <v>59924.5</v>
      </c>
      <c r="Y25" s="57">
        <f>'BAR BB| Open rates'!Y25*0.87*0.9+25</f>
        <v>69320.5</v>
      </c>
      <c r="Z25" s="57">
        <f>'BAR BB| Open rates'!Z25*0.87*0.9+25</f>
        <v>69320.5</v>
      </c>
      <c r="AA25" s="57">
        <f>'BAR BB| Open rates'!AA25*0.87*0.9+25</f>
        <v>71904.400000000009</v>
      </c>
      <c r="AB25" s="57">
        <f>'BAR BB| Open rates'!AB25*0.87*0.9+25</f>
        <v>69320.5</v>
      </c>
      <c r="AC25" s="57">
        <f>'BAR BB| Open rates'!AC25*0.87*0.9+25</f>
        <v>71904.400000000009</v>
      </c>
      <c r="AD25" s="57">
        <f>'BAR BB| Open rates'!AD25*0.87*0.9+25</f>
        <v>67206.400000000009</v>
      </c>
      <c r="AE25" s="57">
        <f>'BAR BB| Open rates'!AE25*0.87*0.9+25</f>
        <v>81535.3</v>
      </c>
      <c r="AF25" s="57">
        <f>'BAR BB| Open rates'!AF25*0.87*0.9+25</f>
        <v>81535.3</v>
      </c>
      <c r="AG25" s="57">
        <f>'BAR BB| Open rates'!AG25*0.87*0.9+25</f>
        <v>81535.3</v>
      </c>
      <c r="AH25" s="57">
        <f>'BAR BB| Open rates'!AH25*0.87*0.9+25</f>
        <v>58515.1</v>
      </c>
      <c r="AI25" s="57">
        <f>'BAR BB| Open rates'!AI25*0.87*0.9+25</f>
        <v>46770.1</v>
      </c>
      <c r="AJ25" s="57">
        <f>'BAR BB| Open rates'!AJ25*0.87*0.9+25</f>
        <v>51781.3</v>
      </c>
      <c r="AK25" s="57">
        <f>'BAR BB| Open rates'!AK25*0.87*0.9+25</f>
        <v>44421.1</v>
      </c>
      <c r="AL25" s="57">
        <f>'BAR BB| Open rates'!AL25*0.87*0.9+25</f>
        <v>42855.1</v>
      </c>
      <c r="AM25" s="57">
        <f>'BAR BB| Open rates'!AM25*0.87*0.9+25</f>
        <v>41289.1</v>
      </c>
      <c r="AN25" s="57">
        <f>'BAR BB| Open rates'!AN25*0.87*0.9+25</f>
        <v>42855.1</v>
      </c>
      <c r="AO25" s="57">
        <f>'BAR BB| Open rates'!AO25*0.87*0.9+25</f>
        <v>41289.1</v>
      </c>
      <c r="AP25" s="57">
        <f>'BAR BB| Open rates'!AP25*0.87*0.9+25</f>
        <v>34868.5</v>
      </c>
      <c r="AQ25" s="57">
        <f>'BAR BB| Open rates'!AQ25*0.87*0.9+25</f>
        <v>33537.4</v>
      </c>
      <c r="AR25" s="57">
        <f>'BAR BB| Open rates'!AR25*0.87*0.9+25</f>
        <v>31971.4</v>
      </c>
      <c r="AS25" s="57">
        <f>'BAR BB| Open rates'!AS25*0.87*0.9+25</f>
        <v>31971.4</v>
      </c>
      <c r="AT25" s="57">
        <f>'BAR BB| Open rates'!AT25*0.87*0.9+25</f>
        <v>31188.400000000001</v>
      </c>
      <c r="AU25" s="57">
        <f>'BAR BB| Open rates'!AU25*0.87*0.9+25</f>
        <v>31971.4</v>
      </c>
      <c r="AV25" s="57">
        <f>'BAR BB| Open rates'!AV25*0.87*0.9+25</f>
        <v>31188.400000000001</v>
      </c>
      <c r="AW25" s="57">
        <f>'BAR BB| Open rates'!AW25*0.87*0.9+25</f>
        <v>31971.4</v>
      </c>
      <c r="AX25" s="57"/>
      <c r="AY25" s="57"/>
      <c r="AZ25" s="57"/>
      <c r="BA25" s="57"/>
      <c r="BB25" s="57"/>
      <c r="BC25" s="57"/>
      <c r="BD25" s="57"/>
      <c r="BE25" s="57"/>
      <c r="BF25" s="57"/>
      <c r="BG25" s="57"/>
      <c r="BH25" s="57"/>
      <c r="BI25" s="57"/>
      <c r="BJ25" s="57"/>
      <c r="BK25" s="57"/>
      <c r="BL25" s="57"/>
      <c r="BM25" s="57"/>
      <c r="BN25" s="57"/>
      <c r="BO25" s="57"/>
      <c r="BP25" s="57"/>
      <c r="BQ25" s="57"/>
      <c r="BR25" s="57"/>
      <c r="BS25" s="57"/>
      <c r="BT25" s="57"/>
      <c r="BU25" s="57"/>
      <c r="BV25" s="57"/>
      <c r="BW25" s="57"/>
      <c r="BX25" s="57"/>
      <c r="BY25" s="57"/>
      <c r="BZ25" s="57"/>
      <c r="CA25" s="57"/>
      <c r="CB25" s="57"/>
      <c r="CC25" s="57"/>
      <c r="CD25" s="57"/>
      <c r="CE25" s="57"/>
      <c r="CF25" s="57"/>
      <c r="CG25" s="57"/>
      <c r="CH25" s="57"/>
      <c r="CI25" s="57"/>
      <c r="CJ25" s="57"/>
      <c r="CK25" s="57"/>
      <c r="CL25" s="57"/>
      <c r="CM25" s="57"/>
      <c r="CN25" s="57"/>
    </row>
    <row r="26" spans="1:92" s="36" customFormat="1" ht="12" customHeight="1" x14ac:dyDescent="0.2">
      <c r="A26" s="237">
        <v>3</v>
      </c>
      <c r="B26" s="57">
        <f>'BAR BB| Open rates'!B26*0.87*0.9+25</f>
        <v>42072.1</v>
      </c>
      <c r="C26" s="57">
        <f>'BAR BB| Open rates'!C26*0.87*0.9+25</f>
        <v>46770.1</v>
      </c>
      <c r="D26" s="57">
        <f>'BAR BB| Open rates'!D26*0.87*0.9+25</f>
        <v>43638.1</v>
      </c>
      <c r="E26" s="57">
        <f>'BAR BB| Open rates'!E26*0.87*0.9+25</f>
        <v>134544.4</v>
      </c>
      <c r="F26" s="57">
        <f>'BAR BB| Open rates'!F26*0.87*0.9+25</f>
        <v>163515.4</v>
      </c>
      <c r="G26" s="57">
        <f>'BAR BB| Open rates'!G26*0.87*0.9+25</f>
        <v>168996.4</v>
      </c>
      <c r="H26" s="57">
        <f>'BAR BB| Open rates'!H26*0.87*0.9+25</f>
        <v>176826.4</v>
      </c>
      <c r="I26" s="57">
        <f>'BAR BB| Open rates'!I26*0.87*0.9+25</f>
        <v>184734.7</v>
      </c>
      <c r="J26" s="57">
        <f>'BAR BB| Open rates'!J26*0.87*0.9+25</f>
        <v>184734.7</v>
      </c>
      <c r="K26" s="57">
        <f>'BAR BB| Open rates'!K26*0.87*0.9+25</f>
        <v>184734.7</v>
      </c>
      <c r="L26" s="57">
        <f>'BAR BB| Open rates'!L26*0.87*0.9+25</f>
        <v>178470.7</v>
      </c>
      <c r="M26" s="57">
        <f>'BAR BB| Open rates'!M26*0.87*0.9+25</f>
        <v>83571.100000000006</v>
      </c>
      <c r="N26" s="57">
        <f>'BAR BB| Open rates'!N26*0.87*0.9+25</f>
        <v>75741.100000000006</v>
      </c>
      <c r="O26" s="57">
        <f>'BAR BB| Open rates'!O26*0.87*0.9+25</f>
        <v>52251.1</v>
      </c>
      <c r="P26" s="57">
        <f>'BAR BB| Open rates'!P26*0.87*0.9+25</f>
        <v>45204.1</v>
      </c>
      <c r="Q26" s="57">
        <f>'BAR BB| Open rates'!Q26*0.87*0.9+25</f>
        <v>49119.1</v>
      </c>
      <c r="R26" s="57">
        <f>'BAR BB| Open rates'!R26*0.87*0.9+25</f>
        <v>46770.1</v>
      </c>
      <c r="S26" s="57">
        <f>'BAR BB| Open rates'!S26*0.87*0.9+25</f>
        <v>46770.1</v>
      </c>
      <c r="T26" s="57">
        <f>'BAR BB| Open rates'!T26*0.87*0.9+25</f>
        <v>49119.1</v>
      </c>
      <c r="U26" s="57">
        <f>'BAR BB| Open rates'!U26*0.87*0.9+25</f>
        <v>52251.1</v>
      </c>
      <c r="V26" s="57">
        <f>'BAR BB| Open rates'!V26*0.87*0.9+25</f>
        <v>52251.1</v>
      </c>
      <c r="W26" s="57">
        <f>'BAR BB| Open rates'!W26*0.87*0.9+25</f>
        <v>62273.5</v>
      </c>
      <c r="X26" s="57">
        <f>'BAR BB| Open rates'!X26*0.87*0.9+25</f>
        <v>62273.5</v>
      </c>
      <c r="Y26" s="57">
        <f>'BAR BB| Open rates'!Y26*0.87*0.9+25</f>
        <v>71669.5</v>
      </c>
      <c r="Z26" s="57">
        <f>'BAR BB| Open rates'!Z26*0.87*0.9+25</f>
        <v>71669.5</v>
      </c>
      <c r="AA26" s="57">
        <f>'BAR BB| Open rates'!AA26*0.87*0.9+25</f>
        <v>74253.400000000009</v>
      </c>
      <c r="AB26" s="57">
        <f>'BAR BB| Open rates'!AB26*0.87*0.9+25</f>
        <v>71669.5</v>
      </c>
      <c r="AC26" s="57">
        <f>'BAR BB| Open rates'!AC26*0.87*0.9+25</f>
        <v>74253.400000000009</v>
      </c>
      <c r="AD26" s="57">
        <f>'BAR BB| Open rates'!AD26*0.87*0.9+25</f>
        <v>69555.400000000009</v>
      </c>
      <c r="AE26" s="57">
        <f>'BAR BB| Open rates'!AE26*0.87*0.9+25</f>
        <v>83884.3</v>
      </c>
      <c r="AF26" s="57">
        <f>'BAR BB| Open rates'!AF26*0.87*0.9+25</f>
        <v>83884.3</v>
      </c>
      <c r="AG26" s="57">
        <f>'BAR BB| Open rates'!AG26*0.87*0.9+25</f>
        <v>83884.3</v>
      </c>
      <c r="AH26" s="57">
        <f>'BAR BB| Open rates'!AH26*0.87*0.9+25</f>
        <v>60864.1</v>
      </c>
      <c r="AI26" s="57">
        <f>'BAR BB| Open rates'!AI26*0.87*0.9+25</f>
        <v>49119.1</v>
      </c>
      <c r="AJ26" s="57">
        <f>'BAR BB| Open rates'!AJ26*0.87*0.9+25</f>
        <v>54130.3</v>
      </c>
      <c r="AK26" s="57">
        <f>'BAR BB| Open rates'!AK26*0.87*0.9+25</f>
        <v>46770.1</v>
      </c>
      <c r="AL26" s="57">
        <f>'BAR BB| Open rates'!AL26*0.87*0.9+25</f>
        <v>45204.1</v>
      </c>
      <c r="AM26" s="57">
        <f>'BAR BB| Open rates'!AM26*0.87*0.9+25</f>
        <v>43638.1</v>
      </c>
      <c r="AN26" s="57">
        <f>'BAR BB| Open rates'!AN26*0.87*0.9+25</f>
        <v>45204.1</v>
      </c>
      <c r="AO26" s="57">
        <f>'BAR BB| Open rates'!AO26*0.87*0.9+25</f>
        <v>43638.1</v>
      </c>
      <c r="AP26" s="57">
        <f>'BAR BB| Open rates'!AP26*0.87*0.9+25</f>
        <v>37217.5</v>
      </c>
      <c r="AQ26" s="57">
        <f>'BAR BB| Open rates'!AQ26*0.87*0.9+25</f>
        <v>35886.400000000001</v>
      </c>
      <c r="AR26" s="57">
        <f>'BAR BB| Open rates'!AR26*0.87*0.9+25</f>
        <v>34320.400000000001</v>
      </c>
      <c r="AS26" s="57">
        <f>'BAR BB| Open rates'!AS26*0.87*0.9+25</f>
        <v>34320.400000000001</v>
      </c>
      <c r="AT26" s="57">
        <f>'BAR BB| Open rates'!AT26*0.87*0.9+25</f>
        <v>33537.4</v>
      </c>
      <c r="AU26" s="57">
        <f>'BAR BB| Open rates'!AU26*0.87*0.9+25</f>
        <v>34320.400000000001</v>
      </c>
      <c r="AV26" s="57">
        <f>'BAR BB| Open rates'!AV26*0.87*0.9+25</f>
        <v>33537.4</v>
      </c>
      <c r="AW26" s="57">
        <f>'BAR BB| Open rates'!AW26*0.87*0.9+25</f>
        <v>34320.400000000001</v>
      </c>
      <c r="AX26" s="57"/>
      <c r="AY26" s="57"/>
      <c r="AZ26" s="57"/>
      <c r="BA26" s="57"/>
      <c r="BB26" s="57"/>
      <c r="BC26" s="57"/>
      <c r="BD26" s="57"/>
      <c r="BE26" s="57"/>
      <c r="BF26" s="57"/>
      <c r="BG26" s="57"/>
      <c r="BH26" s="57"/>
      <c r="BI26" s="57"/>
      <c r="BJ26" s="57"/>
      <c r="BK26" s="57"/>
      <c r="BL26" s="57"/>
      <c r="BM26" s="57"/>
      <c r="BN26" s="57"/>
      <c r="BO26" s="57"/>
      <c r="BP26" s="57"/>
      <c r="BQ26" s="57"/>
      <c r="BR26" s="57"/>
      <c r="BS26" s="57"/>
      <c r="BT26" s="57"/>
      <c r="BU26" s="57"/>
      <c r="BV26" s="57"/>
      <c r="BW26" s="57"/>
      <c r="BX26" s="57"/>
      <c r="BY26" s="57"/>
      <c r="BZ26" s="57"/>
      <c r="CA26" s="57"/>
      <c r="CB26" s="57"/>
      <c r="CC26" s="57"/>
      <c r="CD26" s="57"/>
      <c r="CE26" s="57"/>
      <c r="CF26" s="57"/>
      <c r="CG26" s="57"/>
      <c r="CH26" s="57"/>
      <c r="CI26" s="57"/>
      <c r="CJ26" s="57"/>
      <c r="CK26" s="57"/>
      <c r="CL26" s="57"/>
      <c r="CM26" s="57"/>
      <c r="CN26" s="57"/>
    </row>
    <row r="27" spans="1:92" s="36" customFormat="1" ht="12" customHeight="1" x14ac:dyDescent="0.2">
      <c r="A27" s="237">
        <v>4</v>
      </c>
      <c r="B27" s="57">
        <f>'BAR BB| Open rates'!B27*0.87*0.9+25</f>
        <v>44029.599999999999</v>
      </c>
      <c r="C27" s="57">
        <f>'BAR BB| Open rates'!C27*0.87*0.9+25</f>
        <v>48727.6</v>
      </c>
      <c r="D27" s="57">
        <f>'BAR BB| Open rates'!D27*0.87*0.9+25</f>
        <v>45595.6</v>
      </c>
      <c r="E27" s="57">
        <f>'BAR BB| Open rates'!E27*0.87*0.9+25</f>
        <v>136893.4</v>
      </c>
      <c r="F27" s="57">
        <f>'BAR BB| Open rates'!F27*0.87*0.9+25</f>
        <v>165864.4</v>
      </c>
      <c r="G27" s="57">
        <f>'BAR BB| Open rates'!G27*0.87*0.9+25</f>
        <v>171345.4</v>
      </c>
      <c r="H27" s="57">
        <f>'BAR BB| Open rates'!H27*0.87*0.9+25</f>
        <v>179175.4</v>
      </c>
      <c r="I27" s="57">
        <f>'BAR BB| Open rates'!I27*0.87*0.9+25</f>
        <v>187083.7</v>
      </c>
      <c r="J27" s="57">
        <f>'BAR BB| Open rates'!J27*0.87*0.9+25</f>
        <v>187083.7</v>
      </c>
      <c r="K27" s="57">
        <f>'BAR BB| Open rates'!K27*0.87*0.9+25</f>
        <v>187083.7</v>
      </c>
      <c r="L27" s="57">
        <f>'BAR BB| Open rates'!L27*0.87*0.9+25</f>
        <v>180819.7</v>
      </c>
      <c r="M27" s="57">
        <f>'BAR BB| Open rates'!M27*0.87*0.9+25</f>
        <v>85920.1</v>
      </c>
      <c r="N27" s="57">
        <f>'BAR BB| Open rates'!N27*0.87*0.9+25</f>
        <v>78090.100000000006</v>
      </c>
      <c r="O27" s="57">
        <f>'BAR BB| Open rates'!O27*0.87*0.9+25</f>
        <v>54600.1</v>
      </c>
      <c r="P27" s="57">
        <f>'BAR BB| Open rates'!P27*0.87*0.9+25</f>
        <v>47553.1</v>
      </c>
      <c r="Q27" s="57">
        <f>'BAR BB| Open rates'!Q27*0.87*0.9+25</f>
        <v>51468.1</v>
      </c>
      <c r="R27" s="57">
        <f>'BAR BB| Open rates'!R27*0.87*0.9+25</f>
        <v>49119.1</v>
      </c>
      <c r="S27" s="57">
        <f>'BAR BB| Open rates'!S27*0.87*0.9+25</f>
        <v>49119.1</v>
      </c>
      <c r="T27" s="57">
        <f>'BAR BB| Open rates'!T27*0.87*0.9+25</f>
        <v>51468.1</v>
      </c>
      <c r="U27" s="57">
        <f>'BAR BB| Open rates'!U27*0.87*0.9+25</f>
        <v>54600.1</v>
      </c>
      <c r="V27" s="57">
        <f>'BAR BB| Open rates'!V27*0.87*0.9+25</f>
        <v>54600.1</v>
      </c>
      <c r="W27" s="57">
        <f>'BAR BB| Open rates'!W27*0.87*0.9+25</f>
        <v>64622.5</v>
      </c>
      <c r="X27" s="57">
        <f>'BAR BB| Open rates'!X27*0.87*0.9+25</f>
        <v>64622.5</v>
      </c>
      <c r="Y27" s="57">
        <f>'BAR BB| Open rates'!Y27*0.87*0.9+25</f>
        <v>74018.5</v>
      </c>
      <c r="Z27" s="57">
        <f>'BAR BB| Open rates'!Z27*0.87*0.9+25</f>
        <v>74018.5</v>
      </c>
      <c r="AA27" s="57">
        <f>'BAR BB| Open rates'!AA27*0.87*0.9+25</f>
        <v>76602.400000000009</v>
      </c>
      <c r="AB27" s="57">
        <f>'BAR BB| Open rates'!AB27*0.87*0.9+25</f>
        <v>74018.5</v>
      </c>
      <c r="AC27" s="57">
        <f>'BAR BB| Open rates'!AC27*0.87*0.9+25</f>
        <v>76602.400000000009</v>
      </c>
      <c r="AD27" s="57">
        <f>'BAR BB| Open rates'!AD27*0.87*0.9+25</f>
        <v>71904.400000000009</v>
      </c>
      <c r="AE27" s="57">
        <f>'BAR BB| Open rates'!AE27*0.87*0.9+25</f>
        <v>86233.3</v>
      </c>
      <c r="AF27" s="57">
        <f>'BAR BB| Open rates'!AF27*0.87*0.9+25</f>
        <v>86233.3</v>
      </c>
      <c r="AG27" s="57">
        <f>'BAR BB| Open rates'!AG27*0.87*0.9+25</f>
        <v>86233.3</v>
      </c>
      <c r="AH27" s="57">
        <f>'BAR BB| Open rates'!AH27*0.87*0.9+25</f>
        <v>63213.1</v>
      </c>
      <c r="AI27" s="57">
        <f>'BAR BB| Open rates'!AI27*0.87*0.9+25</f>
        <v>51468.1</v>
      </c>
      <c r="AJ27" s="57">
        <f>'BAR BB| Open rates'!AJ27*0.87*0.9+25</f>
        <v>56479.3</v>
      </c>
      <c r="AK27" s="57">
        <f>'BAR BB| Open rates'!AK27*0.87*0.9+25</f>
        <v>49119.1</v>
      </c>
      <c r="AL27" s="57">
        <f>'BAR BB| Open rates'!AL27*0.87*0.9+25</f>
        <v>47553.1</v>
      </c>
      <c r="AM27" s="57">
        <f>'BAR BB| Open rates'!AM27*0.87*0.9+25</f>
        <v>45987.1</v>
      </c>
      <c r="AN27" s="57">
        <f>'BAR BB| Open rates'!AN27*0.87*0.9+25</f>
        <v>47553.1</v>
      </c>
      <c r="AO27" s="57">
        <f>'BAR BB| Open rates'!AO27*0.87*0.9+25</f>
        <v>45987.1</v>
      </c>
      <c r="AP27" s="57">
        <f>'BAR BB| Open rates'!AP27*0.87*0.9+25</f>
        <v>39566.5</v>
      </c>
      <c r="AQ27" s="57">
        <f>'BAR BB| Open rates'!AQ27*0.87*0.9+25</f>
        <v>38235.4</v>
      </c>
      <c r="AR27" s="57">
        <f>'BAR BB| Open rates'!AR27*0.87*0.9+25</f>
        <v>36669.4</v>
      </c>
      <c r="AS27" s="57">
        <f>'BAR BB| Open rates'!AS27*0.87*0.9+25</f>
        <v>36669.4</v>
      </c>
      <c r="AT27" s="57">
        <f>'BAR BB| Open rates'!AT27*0.87*0.9+25</f>
        <v>35886.400000000001</v>
      </c>
      <c r="AU27" s="57">
        <f>'BAR BB| Open rates'!AU27*0.87*0.9+25</f>
        <v>36669.4</v>
      </c>
      <c r="AV27" s="57">
        <f>'BAR BB| Open rates'!AV27*0.87*0.9+25</f>
        <v>35886.400000000001</v>
      </c>
      <c r="AW27" s="57">
        <f>'BAR BB| Open rates'!AW27*0.87*0.9+25</f>
        <v>36669.4</v>
      </c>
      <c r="AX27" s="57"/>
      <c r="AY27" s="57"/>
      <c r="AZ27" s="57"/>
      <c r="BA27" s="57"/>
      <c r="BB27" s="57"/>
      <c r="BC27" s="57"/>
      <c r="BD27" s="57"/>
      <c r="BE27" s="57"/>
      <c r="BF27" s="57"/>
      <c r="BG27" s="57"/>
      <c r="BH27" s="57"/>
      <c r="BI27" s="57"/>
      <c r="BJ27" s="57"/>
      <c r="BK27" s="57"/>
      <c r="BL27" s="57"/>
      <c r="BM27" s="57"/>
      <c r="BN27" s="57"/>
      <c r="BO27" s="57"/>
      <c r="BP27" s="57"/>
      <c r="BQ27" s="57"/>
      <c r="BR27" s="57"/>
      <c r="BS27" s="57"/>
      <c r="BT27" s="57"/>
      <c r="BU27" s="57"/>
      <c r="BV27" s="57"/>
      <c r="BW27" s="57"/>
      <c r="BX27" s="57"/>
      <c r="BY27" s="57"/>
      <c r="BZ27" s="57"/>
      <c r="CA27" s="57"/>
      <c r="CB27" s="57"/>
      <c r="CC27" s="57"/>
      <c r="CD27" s="57"/>
      <c r="CE27" s="57"/>
      <c r="CF27" s="57"/>
      <c r="CG27" s="57"/>
      <c r="CH27" s="57"/>
      <c r="CI27" s="57"/>
      <c r="CJ27" s="57"/>
      <c r="CK27" s="57"/>
      <c r="CL27" s="57"/>
      <c r="CM27" s="57"/>
      <c r="CN27" s="57"/>
    </row>
    <row r="28" spans="1:92" s="36" customFormat="1" ht="30.75" customHeight="1" x14ac:dyDescent="0.2">
      <c r="A28" s="236" t="s">
        <v>181</v>
      </c>
      <c r="B28" s="57"/>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c r="BC28" s="57"/>
      <c r="BD28" s="57"/>
      <c r="BE28" s="57"/>
      <c r="BF28" s="57"/>
      <c r="BG28" s="57"/>
      <c r="BH28" s="57"/>
      <c r="BI28" s="57"/>
      <c r="BJ28" s="57"/>
      <c r="BK28" s="57"/>
      <c r="BL28" s="57"/>
      <c r="BM28" s="57"/>
      <c r="BN28" s="57"/>
      <c r="BO28" s="57"/>
      <c r="BP28" s="57"/>
      <c r="BQ28" s="57"/>
      <c r="BR28" s="57"/>
      <c r="BS28" s="57"/>
      <c r="BT28" s="57"/>
      <c r="BU28" s="57"/>
      <c r="BV28" s="57"/>
      <c r="BW28" s="57"/>
      <c r="BX28" s="57"/>
      <c r="BY28" s="57"/>
      <c r="BZ28" s="57"/>
      <c r="CA28" s="57"/>
      <c r="CB28" s="57"/>
      <c r="CC28" s="57"/>
      <c r="CD28" s="57"/>
      <c r="CE28" s="57"/>
      <c r="CF28" s="57"/>
      <c r="CG28" s="57"/>
      <c r="CH28" s="57"/>
      <c r="CI28" s="57"/>
      <c r="CJ28" s="57"/>
      <c r="CK28" s="57"/>
      <c r="CL28" s="57"/>
      <c r="CM28" s="57"/>
      <c r="CN28" s="57"/>
    </row>
    <row r="29" spans="1:92" s="36" customFormat="1" ht="12" customHeight="1" x14ac:dyDescent="0.2">
      <c r="A29" s="237">
        <v>1</v>
      </c>
      <c r="B29" s="57">
        <f>'BAR BB| Open rates'!B29*0.87*0.9+25</f>
        <v>41289.1</v>
      </c>
      <c r="C29" s="57">
        <f>'BAR BB| Open rates'!C29*0.87*0.9+25</f>
        <v>45987.1</v>
      </c>
      <c r="D29" s="57">
        <f>'BAR BB| Open rates'!D29*0.87*0.9+25</f>
        <v>42855.1</v>
      </c>
      <c r="E29" s="57">
        <f>'BAR BB| Open rates'!E29*0.87*0.9+25</f>
        <v>161166.39999999999</v>
      </c>
      <c r="F29" s="57">
        <f>'BAR BB| Open rates'!F29*0.87*0.9+25</f>
        <v>190137.4</v>
      </c>
      <c r="G29" s="57">
        <f>'BAR BB| Open rates'!G29*0.87*0.9+25</f>
        <v>195618.4</v>
      </c>
      <c r="H29" s="57">
        <f>'BAR BB| Open rates'!H29*0.87*0.9+25</f>
        <v>203448.4</v>
      </c>
      <c r="I29" s="57">
        <f>'BAR BB| Open rates'!I29*0.87*0.9+25</f>
        <v>211356.7</v>
      </c>
      <c r="J29" s="57">
        <f>'BAR BB| Open rates'!J29*0.87*0.9+25</f>
        <v>211356.7</v>
      </c>
      <c r="K29" s="57">
        <f>'BAR BB| Open rates'!K29*0.87*0.9+25</f>
        <v>211356.7</v>
      </c>
      <c r="L29" s="57">
        <f>'BAR BB| Open rates'!L29*0.87*0.9+25</f>
        <v>205092.7</v>
      </c>
      <c r="M29" s="57">
        <f>'BAR BB| Open rates'!M29*0.87*0.9+25</f>
        <v>82788.100000000006</v>
      </c>
      <c r="N29" s="57">
        <f>'BAR BB| Open rates'!N29*0.87*0.9+25</f>
        <v>74958.100000000006</v>
      </c>
      <c r="O29" s="57">
        <f>'BAR BB| Open rates'!O29*0.87*0.9+25</f>
        <v>51468.1</v>
      </c>
      <c r="P29" s="57">
        <f>'BAR BB| Open rates'!P29*0.87*0.9+25</f>
        <v>44421.1</v>
      </c>
      <c r="Q29" s="57">
        <f>'BAR BB| Open rates'!Q29*0.87*0.9+25</f>
        <v>48336.1</v>
      </c>
      <c r="R29" s="57">
        <f>'BAR BB| Open rates'!R29*0.87*0.9+25</f>
        <v>45987.1</v>
      </c>
      <c r="S29" s="57">
        <f>'BAR BB| Open rates'!S29*0.87*0.9+25</f>
        <v>45987.1</v>
      </c>
      <c r="T29" s="57">
        <f>'BAR BB| Open rates'!T29*0.87*0.9+25</f>
        <v>48336.1</v>
      </c>
      <c r="U29" s="57">
        <f>'BAR BB| Open rates'!U29*0.87*0.9+25</f>
        <v>51468.1</v>
      </c>
      <c r="V29" s="57">
        <f>'BAR BB| Open rates'!V29*0.87*0.9+25</f>
        <v>51468.1</v>
      </c>
      <c r="W29" s="57">
        <f>'BAR BB| Open rates'!W29*0.87*0.9+25</f>
        <v>61490.5</v>
      </c>
      <c r="X29" s="57">
        <f>'BAR BB| Open rates'!X29*0.87*0.9+25</f>
        <v>61490.5</v>
      </c>
      <c r="Y29" s="57">
        <f>'BAR BB| Open rates'!Y29*0.87*0.9+25</f>
        <v>71669.5</v>
      </c>
      <c r="Z29" s="57">
        <f>'BAR BB| Open rates'!Z29*0.87*0.9+25</f>
        <v>71669.5</v>
      </c>
      <c r="AA29" s="57">
        <f>'BAR BB| Open rates'!AA29*0.87*0.9+25</f>
        <v>74253.400000000009</v>
      </c>
      <c r="AB29" s="57">
        <f>'BAR BB| Open rates'!AB29*0.87*0.9+25</f>
        <v>71669.5</v>
      </c>
      <c r="AC29" s="57">
        <f>'BAR BB| Open rates'!AC29*0.87*0.9+25</f>
        <v>74253.400000000009</v>
      </c>
      <c r="AD29" s="57">
        <f>'BAR BB| Open rates'!AD29*0.87*0.9+25</f>
        <v>69555.400000000009</v>
      </c>
      <c r="AE29" s="57">
        <f>'BAR BB| Open rates'!AE29*0.87*0.9+25</f>
        <v>90226.6</v>
      </c>
      <c r="AF29" s="57">
        <f>'BAR BB| Open rates'!AF29*0.87*0.9+25</f>
        <v>90226.6</v>
      </c>
      <c r="AG29" s="57">
        <f>'BAR BB| Open rates'!AG29*0.87*0.9+25</f>
        <v>90226.6</v>
      </c>
      <c r="AH29" s="57">
        <f>'BAR BB| Open rates'!AH29*0.87*0.9+25</f>
        <v>67206.400000000009</v>
      </c>
      <c r="AI29" s="57">
        <f>'BAR BB| Open rates'!AI29*0.87*0.9+25</f>
        <v>45987.1</v>
      </c>
      <c r="AJ29" s="57">
        <f>'BAR BB| Open rates'!AJ29*0.87*0.9+25</f>
        <v>50998.3</v>
      </c>
      <c r="AK29" s="57">
        <f>'BAR BB| Open rates'!AK29*0.87*0.9+25</f>
        <v>43638.1</v>
      </c>
      <c r="AL29" s="57">
        <f>'BAR BB| Open rates'!AL29*0.87*0.9+25</f>
        <v>42072.1</v>
      </c>
      <c r="AM29" s="57">
        <f>'BAR BB| Open rates'!AM29*0.87*0.9+25</f>
        <v>40506.1</v>
      </c>
      <c r="AN29" s="57">
        <f>'BAR BB| Open rates'!AN29*0.87*0.9+25</f>
        <v>42072.1</v>
      </c>
      <c r="AO29" s="57">
        <f>'BAR BB| Open rates'!AO29*0.87*0.9+25</f>
        <v>40506.1</v>
      </c>
      <c r="AP29" s="57">
        <f>'BAR BB| Open rates'!AP29*0.87*0.9+25</f>
        <v>35651.5</v>
      </c>
      <c r="AQ29" s="57">
        <f>'BAR BB| Open rates'!AQ29*0.87*0.9+25</f>
        <v>34320.400000000001</v>
      </c>
      <c r="AR29" s="57">
        <f>'BAR BB| Open rates'!AR29*0.87*0.9+25</f>
        <v>32754.400000000001</v>
      </c>
      <c r="AS29" s="57">
        <f>'BAR BB| Open rates'!AS29*0.87*0.9+25</f>
        <v>32754.400000000001</v>
      </c>
      <c r="AT29" s="57">
        <f>'BAR BB| Open rates'!AT29*0.87*0.9+25</f>
        <v>31971.4</v>
      </c>
      <c r="AU29" s="57">
        <f>'BAR BB| Open rates'!AU29*0.87*0.9+25</f>
        <v>32754.400000000001</v>
      </c>
      <c r="AV29" s="57">
        <f>'BAR BB| Open rates'!AV29*0.87*0.9+25</f>
        <v>31971.4</v>
      </c>
      <c r="AW29" s="57">
        <f>'BAR BB| Open rates'!AW29*0.87*0.9+25</f>
        <v>32754.400000000001</v>
      </c>
      <c r="AX29" s="57"/>
      <c r="AY29" s="57"/>
      <c r="AZ29" s="57"/>
      <c r="BA29" s="57"/>
      <c r="BB29" s="57"/>
      <c r="BC29" s="57"/>
      <c r="BD29" s="57"/>
      <c r="BE29" s="57"/>
      <c r="BF29" s="57"/>
      <c r="BG29" s="57"/>
      <c r="BH29" s="57"/>
      <c r="BI29" s="57"/>
      <c r="BJ29" s="57"/>
      <c r="BK29" s="57"/>
      <c r="BL29" s="57"/>
      <c r="BM29" s="57"/>
      <c r="BN29" s="57"/>
      <c r="BO29" s="57"/>
      <c r="BP29" s="57"/>
      <c r="BQ29" s="57"/>
      <c r="BR29" s="57"/>
      <c r="BS29" s="57"/>
      <c r="BT29" s="57"/>
      <c r="BU29" s="57"/>
      <c r="BV29" s="57"/>
      <c r="BW29" s="57"/>
      <c r="BX29" s="57"/>
      <c r="BY29" s="57"/>
      <c r="BZ29" s="57"/>
      <c r="CA29" s="57"/>
      <c r="CB29" s="57"/>
      <c r="CC29" s="57"/>
      <c r="CD29" s="57"/>
      <c r="CE29" s="57"/>
      <c r="CF29" s="57"/>
      <c r="CG29" s="57"/>
      <c r="CH29" s="57"/>
      <c r="CI29" s="57"/>
      <c r="CJ29" s="57"/>
      <c r="CK29" s="57"/>
      <c r="CL29" s="57"/>
      <c r="CM29" s="57"/>
      <c r="CN29" s="57"/>
    </row>
    <row r="30" spans="1:92" s="36" customFormat="1" ht="12" customHeight="1" x14ac:dyDescent="0.2">
      <c r="A30" s="237">
        <v>2</v>
      </c>
      <c r="B30" s="57">
        <f>'BAR BB| Open rates'!B30*0.87*0.9+25</f>
        <v>43246.6</v>
      </c>
      <c r="C30" s="57">
        <f>'BAR BB| Open rates'!C30*0.87*0.9+25</f>
        <v>47944.6</v>
      </c>
      <c r="D30" s="57">
        <f>'BAR BB| Open rates'!D30*0.87*0.9+25</f>
        <v>44812.6</v>
      </c>
      <c r="E30" s="57">
        <f>'BAR BB| Open rates'!E30*0.87*0.9+25</f>
        <v>163515.4</v>
      </c>
      <c r="F30" s="57">
        <f>'BAR BB| Open rates'!F30*0.87*0.9+25</f>
        <v>192486.39999999999</v>
      </c>
      <c r="G30" s="57">
        <f>'BAR BB| Open rates'!G30*0.87*0.9+25</f>
        <v>197967.4</v>
      </c>
      <c r="H30" s="57">
        <f>'BAR BB| Open rates'!H30*0.87*0.9+25</f>
        <v>205797.4</v>
      </c>
      <c r="I30" s="57">
        <f>'BAR BB| Open rates'!I30*0.87*0.9+25</f>
        <v>213705.7</v>
      </c>
      <c r="J30" s="57">
        <f>'BAR BB| Open rates'!J30*0.87*0.9+25</f>
        <v>213705.7</v>
      </c>
      <c r="K30" s="57">
        <f>'BAR BB| Open rates'!K30*0.87*0.9+25</f>
        <v>213705.7</v>
      </c>
      <c r="L30" s="57">
        <f>'BAR BB| Open rates'!L30*0.87*0.9+25</f>
        <v>207441.7</v>
      </c>
      <c r="M30" s="57">
        <f>'BAR BB| Open rates'!M30*0.87*0.9+25</f>
        <v>85137.1</v>
      </c>
      <c r="N30" s="57">
        <f>'BAR BB| Open rates'!N30*0.87*0.9+25</f>
        <v>77307.100000000006</v>
      </c>
      <c r="O30" s="57">
        <f>'BAR BB| Open rates'!O30*0.87*0.9+25</f>
        <v>53817.1</v>
      </c>
      <c r="P30" s="57">
        <f>'BAR BB| Open rates'!P30*0.87*0.9+25</f>
        <v>46770.1</v>
      </c>
      <c r="Q30" s="57">
        <f>'BAR BB| Open rates'!Q30*0.87*0.9+25</f>
        <v>50685.1</v>
      </c>
      <c r="R30" s="57">
        <f>'BAR BB| Open rates'!R30*0.87*0.9+25</f>
        <v>48336.1</v>
      </c>
      <c r="S30" s="57">
        <f>'BAR BB| Open rates'!S30*0.87*0.9+25</f>
        <v>48336.1</v>
      </c>
      <c r="T30" s="57">
        <f>'BAR BB| Open rates'!T30*0.87*0.9+25</f>
        <v>50685.1</v>
      </c>
      <c r="U30" s="57">
        <f>'BAR BB| Open rates'!U30*0.87*0.9+25</f>
        <v>53817.1</v>
      </c>
      <c r="V30" s="57">
        <f>'BAR BB| Open rates'!V30*0.87*0.9+25</f>
        <v>53817.1</v>
      </c>
      <c r="W30" s="57">
        <f>'BAR BB| Open rates'!W30*0.87*0.9+25</f>
        <v>63839.5</v>
      </c>
      <c r="X30" s="57">
        <f>'BAR BB| Open rates'!X30*0.87*0.9+25</f>
        <v>63839.5</v>
      </c>
      <c r="Y30" s="57">
        <f>'BAR BB| Open rates'!Y30*0.87*0.9+25</f>
        <v>74018.5</v>
      </c>
      <c r="Z30" s="57">
        <f>'BAR BB| Open rates'!Z30*0.87*0.9+25</f>
        <v>74018.5</v>
      </c>
      <c r="AA30" s="57">
        <f>'BAR BB| Open rates'!AA30*0.87*0.9+25</f>
        <v>76602.400000000009</v>
      </c>
      <c r="AB30" s="57">
        <f>'BAR BB| Open rates'!AB30*0.87*0.9+25</f>
        <v>74018.5</v>
      </c>
      <c r="AC30" s="57">
        <f>'BAR BB| Open rates'!AC30*0.87*0.9+25</f>
        <v>76602.400000000009</v>
      </c>
      <c r="AD30" s="57">
        <f>'BAR BB| Open rates'!AD30*0.87*0.9+25</f>
        <v>71904.400000000009</v>
      </c>
      <c r="AE30" s="57">
        <f>'BAR BB| Open rates'!AE30*0.87*0.9+25</f>
        <v>92575.6</v>
      </c>
      <c r="AF30" s="57">
        <f>'BAR BB| Open rates'!AF30*0.87*0.9+25</f>
        <v>92575.6</v>
      </c>
      <c r="AG30" s="57">
        <f>'BAR BB| Open rates'!AG30*0.87*0.9+25</f>
        <v>92575.6</v>
      </c>
      <c r="AH30" s="57">
        <f>'BAR BB| Open rates'!AH30*0.87*0.9+25</f>
        <v>69555.400000000009</v>
      </c>
      <c r="AI30" s="57">
        <f>'BAR BB| Open rates'!AI30*0.87*0.9+25</f>
        <v>48336.1</v>
      </c>
      <c r="AJ30" s="57">
        <f>'BAR BB| Open rates'!AJ30*0.87*0.9+25</f>
        <v>53347.3</v>
      </c>
      <c r="AK30" s="57">
        <f>'BAR BB| Open rates'!AK30*0.87*0.9+25</f>
        <v>45987.1</v>
      </c>
      <c r="AL30" s="57">
        <f>'BAR BB| Open rates'!AL30*0.87*0.9+25</f>
        <v>44421.1</v>
      </c>
      <c r="AM30" s="57">
        <f>'BAR BB| Open rates'!AM30*0.87*0.9+25</f>
        <v>42855.1</v>
      </c>
      <c r="AN30" s="57">
        <f>'BAR BB| Open rates'!AN30*0.87*0.9+25</f>
        <v>44421.1</v>
      </c>
      <c r="AO30" s="57">
        <f>'BAR BB| Open rates'!AO30*0.87*0.9+25</f>
        <v>42855.1</v>
      </c>
      <c r="AP30" s="57">
        <f>'BAR BB| Open rates'!AP30*0.87*0.9+25</f>
        <v>38000.5</v>
      </c>
      <c r="AQ30" s="57">
        <f>'BAR BB| Open rates'!AQ30*0.87*0.9+25</f>
        <v>36669.4</v>
      </c>
      <c r="AR30" s="57">
        <f>'BAR BB| Open rates'!AR30*0.87*0.9+25</f>
        <v>35103.4</v>
      </c>
      <c r="AS30" s="57">
        <f>'BAR BB| Open rates'!AS30*0.87*0.9+25</f>
        <v>35103.4</v>
      </c>
      <c r="AT30" s="57">
        <f>'BAR BB| Open rates'!AT30*0.87*0.9+25</f>
        <v>34320.400000000001</v>
      </c>
      <c r="AU30" s="57">
        <f>'BAR BB| Open rates'!AU30*0.87*0.9+25</f>
        <v>35103.4</v>
      </c>
      <c r="AV30" s="57">
        <f>'BAR BB| Open rates'!AV30*0.87*0.9+25</f>
        <v>34320.400000000001</v>
      </c>
      <c r="AW30" s="57">
        <f>'BAR BB| Open rates'!AW30*0.87*0.9+25</f>
        <v>35103.4</v>
      </c>
      <c r="AX30" s="57"/>
      <c r="AY30" s="57"/>
      <c r="AZ30" s="57"/>
      <c r="BA30" s="57"/>
      <c r="BB30" s="57"/>
      <c r="BC30" s="57"/>
      <c r="BD30" s="57"/>
      <c r="BE30" s="57"/>
      <c r="BF30" s="57"/>
      <c r="BG30" s="57"/>
      <c r="BH30" s="57"/>
      <c r="BI30" s="57"/>
      <c r="BJ30" s="57"/>
      <c r="BK30" s="57"/>
      <c r="BL30" s="57"/>
      <c r="BM30" s="57"/>
      <c r="BN30" s="57"/>
      <c r="BO30" s="57"/>
      <c r="BP30" s="57"/>
      <c r="BQ30" s="57"/>
      <c r="BR30" s="57"/>
      <c r="BS30" s="57"/>
      <c r="BT30" s="57"/>
      <c r="BU30" s="57"/>
      <c r="BV30" s="57"/>
      <c r="BW30" s="57"/>
      <c r="BX30" s="57"/>
      <c r="BY30" s="57"/>
      <c r="BZ30" s="57"/>
      <c r="CA30" s="57"/>
      <c r="CB30" s="57"/>
      <c r="CC30" s="57"/>
      <c r="CD30" s="57"/>
      <c r="CE30" s="57"/>
      <c r="CF30" s="57"/>
      <c r="CG30" s="57"/>
      <c r="CH30" s="57"/>
      <c r="CI30" s="57"/>
      <c r="CJ30" s="57"/>
      <c r="CK30" s="57"/>
      <c r="CL30" s="57"/>
      <c r="CM30" s="57"/>
      <c r="CN30" s="57"/>
    </row>
    <row r="31" spans="1:92" s="36" customFormat="1" ht="12" customHeight="1" x14ac:dyDescent="0.2">
      <c r="A31" s="237">
        <v>3</v>
      </c>
      <c r="B31" s="57">
        <f>'BAR BB| Open rates'!B31*0.87*0.9+25</f>
        <v>45204.1</v>
      </c>
      <c r="C31" s="57">
        <f>'BAR BB| Open rates'!C31*0.87*0.9+25</f>
        <v>49902.1</v>
      </c>
      <c r="D31" s="57">
        <f>'BAR BB| Open rates'!D31*0.87*0.9+25</f>
        <v>46770.1</v>
      </c>
      <c r="E31" s="57">
        <f>'BAR BB| Open rates'!E31*0.87*0.9+25</f>
        <v>165864.4</v>
      </c>
      <c r="F31" s="57">
        <f>'BAR BB| Open rates'!F31*0.87*0.9+25</f>
        <v>194835.4</v>
      </c>
      <c r="G31" s="57">
        <f>'BAR BB| Open rates'!G31*0.87*0.9+25</f>
        <v>200316.4</v>
      </c>
      <c r="H31" s="57">
        <f>'BAR BB| Open rates'!H31*0.87*0.9+25</f>
        <v>208146.4</v>
      </c>
      <c r="I31" s="57">
        <f>'BAR BB| Open rates'!I31*0.87*0.9+25</f>
        <v>216054.7</v>
      </c>
      <c r="J31" s="57">
        <f>'BAR BB| Open rates'!J31*0.87*0.9+25</f>
        <v>216054.7</v>
      </c>
      <c r="K31" s="57">
        <f>'BAR BB| Open rates'!K31*0.87*0.9+25</f>
        <v>216054.7</v>
      </c>
      <c r="L31" s="57">
        <f>'BAR BB| Open rates'!L31*0.87*0.9+25</f>
        <v>209790.7</v>
      </c>
      <c r="M31" s="57">
        <f>'BAR BB| Open rates'!M31*0.87*0.9+25</f>
        <v>87486.1</v>
      </c>
      <c r="N31" s="57">
        <f>'BAR BB| Open rates'!N31*0.87*0.9+25</f>
        <v>79656.100000000006</v>
      </c>
      <c r="O31" s="57">
        <f>'BAR BB| Open rates'!O31*0.87*0.9+25</f>
        <v>56166.1</v>
      </c>
      <c r="P31" s="57">
        <f>'BAR BB| Open rates'!P31*0.87*0.9+25</f>
        <v>49119.1</v>
      </c>
      <c r="Q31" s="57">
        <f>'BAR BB| Open rates'!Q31*0.87*0.9+25</f>
        <v>53034.1</v>
      </c>
      <c r="R31" s="57">
        <f>'BAR BB| Open rates'!R31*0.87*0.9+25</f>
        <v>50685.1</v>
      </c>
      <c r="S31" s="57">
        <f>'BAR BB| Open rates'!S31*0.87*0.9+25</f>
        <v>50685.1</v>
      </c>
      <c r="T31" s="57">
        <f>'BAR BB| Open rates'!T31*0.87*0.9+25</f>
        <v>53034.1</v>
      </c>
      <c r="U31" s="57">
        <f>'BAR BB| Open rates'!U31*0.87*0.9+25</f>
        <v>56166.1</v>
      </c>
      <c r="V31" s="57">
        <f>'BAR BB| Open rates'!V31*0.87*0.9+25</f>
        <v>56166.1</v>
      </c>
      <c r="W31" s="57">
        <f>'BAR BB| Open rates'!W31*0.87*0.9+25</f>
        <v>66188.5</v>
      </c>
      <c r="X31" s="57">
        <f>'BAR BB| Open rates'!X31*0.87*0.9+25</f>
        <v>66188.5</v>
      </c>
      <c r="Y31" s="57">
        <f>'BAR BB| Open rates'!Y31*0.87*0.9+25</f>
        <v>76367.5</v>
      </c>
      <c r="Z31" s="57">
        <f>'BAR BB| Open rates'!Z31*0.87*0.9+25</f>
        <v>76367.5</v>
      </c>
      <c r="AA31" s="57">
        <f>'BAR BB| Open rates'!AA31*0.87*0.9+25</f>
        <v>78951.400000000009</v>
      </c>
      <c r="AB31" s="57">
        <f>'BAR BB| Open rates'!AB31*0.87*0.9+25</f>
        <v>76367.5</v>
      </c>
      <c r="AC31" s="57">
        <f>'BAR BB| Open rates'!AC31*0.87*0.9+25</f>
        <v>78951.400000000009</v>
      </c>
      <c r="AD31" s="57">
        <f>'BAR BB| Open rates'!AD31*0.87*0.9+25</f>
        <v>74253.400000000009</v>
      </c>
      <c r="AE31" s="57">
        <f>'BAR BB| Open rates'!AE31*0.87*0.9+25</f>
        <v>94924.6</v>
      </c>
      <c r="AF31" s="57">
        <f>'BAR BB| Open rates'!AF31*0.87*0.9+25</f>
        <v>94924.6</v>
      </c>
      <c r="AG31" s="57">
        <f>'BAR BB| Open rates'!AG31*0.87*0.9+25</f>
        <v>94924.6</v>
      </c>
      <c r="AH31" s="57">
        <f>'BAR BB| Open rates'!AH31*0.87*0.9+25</f>
        <v>71904.400000000009</v>
      </c>
      <c r="AI31" s="57">
        <f>'BAR BB| Open rates'!AI31*0.87*0.9+25</f>
        <v>50685.1</v>
      </c>
      <c r="AJ31" s="57">
        <f>'BAR BB| Open rates'!AJ31*0.87*0.9+25</f>
        <v>55696.3</v>
      </c>
      <c r="AK31" s="57">
        <f>'BAR BB| Open rates'!AK31*0.87*0.9+25</f>
        <v>48336.1</v>
      </c>
      <c r="AL31" s="57">
        <f>'BAR BB| Open rates'!AL31*0.87*0.9+25</f>
        <v>46770.1</v>
      </c>
      <c r="AM31" s="57">
        <f>'BAR BB| Open rates'!AM31*0.87*0.9+25</f>
        <v>45204.1</v>
      </c>
      <c r="AN31" s="57">
        <f>'BAR BB| Open rates'!AN31*0.87*0.9+25</f>
        <v>46770.1</v>
      </c>
      <c r="AO31" s="57">
        <f>'BAR BB| Open rates'!AO31*0.87*0.9+25</f>
        <v>45204.1</v>
      </c>
      <c r="AP31" s="57">
        <f>'BAR BB| Open rates'!AP31*0.87*0.9+25</f>
        <v>40349.5</v>
      </c>
      <c r="AQ31" s="57">
        <f>'BAR BB| Open rates'!AQ31*0.87*0.9+25</f>
        <v>39018.400000000001</v>
      </c>
      <c r="AR31" s="57">
        <f>'BAR BB| Open rates'!AR31*0.87*0.9+25</f>
        <v>37452.400000000001</v>
      </c>
      <c r="AS31" s="57">
        <f>'BAR BB| Open rates'!AS31*0.87*0.9+25</f>
        <v>37452.400000000001</v>
      </c>
      <c r="AT31" s="57">
        <f>'BAR BB| Open rates'!AT31*0.87*0.9+25</f>
        <v>36669.4</v>
      </c>
      <c r="AU31" s="57">
        <f>'BAR BB| Open rates'!AU31*0.87*0.9+25</f>
        <v>37452.400000000001</v>
      </c>
      <c r="AV31" s="57">
        <f>'BAR BB| Open rates'!AV31*0.87*0.9+25</f>
        <v>36669.4</v>
      </c>
      <c r="AW31" s="57">
        <f>'BAR BB| Open rates'!AW31*0.87*0.9+25</f>
        <v>37452.400000000001</v>
      </c>
      <c r="AX31" s="57"/>
      <c r="AY31" s="57"/>
      <c r="AZ31" s="57"/>
      <c r="BA31" s="57"/>
      <c r="BB31" s="57"/>
      <c r="BC31" s="57"/>
      <c r="BD31" s="57"/>
      <c r="BE31" s="57"/>
      <c r="BF31" s="57"/>
      <c r="BG31" s="57"/>
      <c r="BH31" s="57"/>
      <c r="BI31" s="57"/>
      <c r="BJ31" s="57"/>
      <c r="BK31" s="57"/>
      <c r="BL31" s="57"/>
      <c r="BM31" s="57"/>
      <c r="BN31" s="57"/>
      <c r="BO31" s="57"/>
      <c r="BP31" s="57"/>
      <c r="BQ31" s="57"/>
      <c r="BR31" s="57"/>
      <c r="BS31" s="57"/>
      <c r="BT31" s="57"/>
      <c r="BU31" s="57"/>
      <c r="BV31" s="57"/>
      <c r="BW31" s="57"/>
      <c r="BX31" s="57"/>
      <c r="BY31" s="57"/>
      <c r="BZ31" s="57"/>
      <c r="CA31" s="57"/>
      <c r="CB31" s="57"/>
      <c r="CC31" s="57"/>
      <c r="CD31" s="57"/>
      <c r="CE31" s="57"/>
      <c r="CF31" s="57"/>
      <c r="CG31" s="57"/>
      <c r="CH31" s="57"/>
      <c r="CI31" s="57"/>
      <c r="CJ31" s="57"/>
      <c r="CK31" s="57"/>
      <c r="CL31" s="57"/>
      <c r="CM31" s="57"/>
      <c r="CN31" s="57"/>
    </row>
    <row r="32" spans="1:92" s="36" customFormat="1" ht="12" customHeight="1" x14ac:dyDescent="0.2">
      <c r="A32" s="237">
        <v>4</v>
      </c>
      <c r="B32" s="57">
        <f>'BAR BB| Open rates'!B32*0.87*0.9+25</f>
        <v>47161.599999999999</v>
      </c>
      <c r="C32" s="57">
        <f>'BAR BB| Open rates'!C32*0.87*0.9+25</f>
        <v>51859.6</v>
      </c>
      <c r="D32" s="57">
        <f>'BAR BB| Open rates'!D32*0.87*0.9+25</f>
        <v>48727.6</v>
      </c>
      <c r="E32" s="57">
        <f>'BAR BB| Open rates'!E32*0.87*0.9+25</f>
        <v>168213.4</v>
      </c>
      <c r="F32" s="57">
        <f>'BAR BB| Open rates'!F32*0.87*0.9+25</f>
        <v>197184.4</v>
      </c>
      <c r="G32" s="57">
        <f>'BAR BB| Open rates'!G32*0.87*0.9+25</f>
        <v>202665.4</v>
      </c>
      <c r="H32" s="57">
        <f>'BAR BB| Open rates'!H32*0.87*0.9+25</f>
        <v>210495.4</v>
      </c>
      <c r="I32" s="57">
        <f>'BAR BB| Open rates'!I32*0.87*0.9+25</f>
        <v>218403.7</v>
      </c>
      <c r="J32" s="57">
        <f>'BAR BB| Open rates'!J32*0.87*0.9+25</f>
        <v>218403.7</v>
      </c>
      <c r="K32" s="57">
        <f>'BAR BB| Open rates'!K32*0.87*0.9+25</f>
        <v>218403.7</v>
      </c>
      <c r="L32" s="57">
        <f>'BAR BB| Open rates'!L32*0.87*0.9+25</f>
        <v>212139.7</v>
      </c>
      <c r="M32" s="57">
        <f>'BAR BB| Open rates'!M32*0.87*0.9+25</f>
        <v>89835.1</v>
      </c>
      <c r="N32" s="57">
        <f>'BAR BB| Open rates'!N32*0.87*0.9+25</f>
        <v>82005.100000000006</v>
      </c>
      <c r="O32" s="57">
        <f>'BAR BB| Open rates'!O32*0.87*0.9+25</f>
        <v>58515.1</v>
      </c>
      <c r="P32" s="57">
        <f>'BAR BB| Open rates'!P32*0.87*0.9+25</f>
        <v>51468.1</v>
      </c>
      <c r="Q32" s="57">
        <f>'BAR BB| Open rates'!Q32*0.87*0.9+25</f>
        <v>55383.1</v>
      </c>
      <c r="R32" s="57">
        <f>'BAR BB| Open rates'!R32*0.87*0.9+25</f>
        <v>53034.1</v>
      </c>
      <c r="S32" s="57">
        <f>'BAR BB| Open rates'!S32*0.87*0.9+25</f>
        <v>53034.1</v>
      </c>
      <c r="T32" s="57">
        <f>'BAR BB| Open rates'!T32*0.87*0.9+25</f>
        <v>55383.1</v>
      </c>
      <c r="U32" s="57">
        <f>'BAR BB| Open rates'!U32*0.87*0.9+25</f>
        <v>58515.1</v>
      </c>
      <c r="V32" s="57">
        <f>'BAR BB| Open rates'!V32*0.87*0.9+25</f>
        <v>58515.1</v>
      </c>
      <c r="W32" s="57">
        <f>'BAR BB| Open rates'!W32*0.87*0.9+25</f>
        <v>68537.5</v>
      </c>
      <c r="X32" s="57">
        <f>'BAR BB| Open rates'!X32*0.87*0.9+25</f>
        <v>68537.5</v>
      </c>
      <c r="Y32" s="57">
        <f>'BAR BB| Open rates'!Y32*0.87*0.9+25</f>
        <v>78716.5</v>
      </c>
      <c r="Z32" s="57">
        <f>'BAR BB| Open rates'!Z32*0.87*0.9+25</f>
        <v>78716.5</v>
      </c>
      <c r="AA32" s="57">
        <f>'BAR BB| Open rates'!AA32*0.87*0.9+25</f>
        <v>81300.400000000009</v>
      </c>
      <c r="AB32" s="57">
        <f>'BAR BB| Open rates'!AB32*0.87*0.9+25</f>
        <v>78716.5</v>
      </c>
      <c r="AC32" s="57">
        <f>'BAR BB| Open rates'!AC32*0.87*0.9+25</f>
        <v>81300.400000000009</v>
      </c>
      <c r="AD32" s="57">
        <f>'BAR BB| Open rates'!AD32*0.87*0.9+25</f>
        <v>76602.400000000009</v>
      </c>
      <c r="AE32" s="57">
        <f>'BAR BB| Open rates'!AE32*0.87*0.9+25</f>
        <v>97273.600000000006</v>
      </c>
      <c r="AF32" s="57">
        <f>'BAR BB| Open rates'!AF32*0.87*0.9+25</f>
        <v>97273.600000000006</v>
      </c>
      <c r="AG32" s="57">
        <f>'BAR BB| Open rates'!AG32*0.87*0.9+25</f>
        <v>97273.600000000006</v>
      </c>
      <c r="AH32" s="57">
        <f>'BAR BB| Open rates'!AH32*0.87*0.9+25</f>
        <v>74253.400000000009</v>
      </c>
      <c r="AI32" s="57">
        <f>'BAR BB| Open rates'!AI32*0.87*0.9+25</f>
        <v>53034.1</v>
      </c>
      <c r="AJ32" s="57">
        <f>'BAR BB| Open rates'!AJ32*0.87*0.9+25</f>
        <v>58045.3</v>
      </c>
      <c r="AK32" s="57">
        <f>'BAR BB| Open rates'!AK32*0.87*0.9+25</f>
        <v>50685.1</v>
      </c>
      <c r="AL32" s="57">
        <f>'BAR BB| Open rates'!AL32*0.87*0.9+25</f>
        <v>49119.1</v>
      </c>
      <c r="AM32" s="57">
        <f>'BAR BB| Open rates'!AM32*0.87*0.9+25</f>
        <v>47553.1</v>
      </c>
      <c r="AN32" s="57">
        <f>'BAR BB| Open rates'!AN32*0.87*0.9+25</f>
        <v>49119.1</v>
      </c>
      <c r="AO32" s="57">
        <f>'BAR BB| Open rates'!AO32*0.87*0.9+25</f>
        <v>47553.1</v>
      </c>
      <c r="AP32" s="57">
        <f>'BAR BB| Open rates'!AP32*0.87*0.9+25</f>
        <v>42698.5</v>
      </c>
      <c r="AQ32" s="57">
        <f>'BAR BB| Open rates'!AQ32*0.87*0.9+25</f>
        <v>41367.4</v>
      </c>
      <c r="AR32" s="57">
        <f>'BAR BB| Open rates'!AR32*0.87*0.9+25</f>
        <v>39801.4</v>
      </c>
      <c r="AS32" s="57">
        <f>'BAR BB| Open rates'!AS32*0.87*0.9+25</f>
        <v>39801.4</v>
      </c>
      <c r="AT32" s="57">
        <f>'BAR BB| Open rates'!AT32*0.87*0.9+25</f>
        <v>39018.400000000001</v>
      </c>
      <c r="AU32" s="57">
        <f>'BAR BB| Open rates'!AU32*0.87*0.9+25</f>
        <v>39801.4</v>
      </c>
      <c r="AV32" s="57">
        <f>'BAR BB| Open rates'!AV32*0.87*0.9+25</f>
        <v>39018.400000000001</v>
      </c>
      <c r="AW32" s="57">
        <f>'BAR BB| Open rates'!AW32*0.87*0.9+25</f>
        <v>39801.4</v>
      </c>
      <c r="AX32" s="57"/>
      <c r="AY32" s="57"/>
      <c r="AZ32" s="57"/>
      <c r="BA32" s="57"/>
      <c r="BB32" s="57"/>
      <c r="BC32" s="57"/>
      <c r="BD32" s="57"/>
      <c r="BE32" s="57"/>
      <c r="BF32" s="57"/>
      <c r="BG32" s="57"/>
      <c r="BH32" s="57"/>
      <c r="BI32" s="57"/>
      <c r="BJ32" s="57"/>
      <c r="BK32" s="57"/>
      <c r="BL32" s="57"/>
      <c r="BM32" s="57"/>
      <c r="BN32" s="57"/>
      <c r="BO32" s="57"/>
      <c r="BP32" s="57"/>
      <c r="BQ32" s="57"/>
      <c r="BR32" s="57"/>
      <c r="BS32" s="57"/>
      <c r="BT32" s="57"/>
      <c r="BU32" s="57"/>
      <c r="BV32" s="57"/>
      <c r="BW32" s="57"/>
      <c r="BX32" s="57"/>
      <c r="BY32" s="57"/>
      <c r="BZ32" s="57"/>
      <c r="CA32" s="57"/>
      <c r="CB32" s="57"/>
      <c r="CC32" s="57"/>
      <c r="CD32" s="57"/>
      <c r="CE32" s="57"/>
      <c r="CF32" s="57"/>
      <c r="CG32" s="57"/>
      <c r="CH32" s="57"/>
      <c r="CI32" s="57"/>
      <c r="CJ32" s="57"/>
      <c r="CK32" s="57"/>
      <c r="CL32" s="57"/>
      <c r="CM32" s="57"/>
      <c r="CN32" s="57"/>
    </row>
    <row r="33" spans="1:92" s="36" customFormat="1" ht="12" customHeight="1" x14ac:dyDescent="0.2">
      <c r="A33" s="236" t="s">
        <v>182</v>
      </c>
      <c r="B33" s="57"/>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c r="BC33" s="57"/>
      <c r="BD33" s="57"/>
      <c r="BE33" s="57"/>
      <c r="BF33" s="57"/>
      <c r="BG33" s="57"/>
      <c r="BH33" s="57"/>
      <c r="BI33" s="57"/>
      <c r="BJ33" s="57"/>
      <c r="BK33" s="57"/>
      <c r="BL33" s="57"/>
      <c r="BM33" s="57"/>
      <c r="BN33" s="57"/>
      <c r="BO33" s="57"/>
      <c r="BP33" s="57"/>
      <c r="BQ33" s="57"/>
      <c r="BR33" s="57"/>
      <c r="BS33" s="57"/>
      <c r="BT33" s="57"/>
      <c r="BU33" s="57"/>
      <c r="BV33" s="57"/>
      <c r="BW33" s="57"/>
      <c r="BX33" s="57"/>
      <c r="BY33" s="57"/>
      <c r="BZ33" s="57"/>
      <c r="CA33" s="57"/>
      <c r="CB33" s="57"/>
      <c r="CC33" s="57"/>
      <c r="CD33" s="57"/>
      <c r="CE33" s="57"/>
      <c r="CF33" s="57"/>
      <c r="CG33" s="57"/>
      <c r="CH33" s="57"/>
      <c r="CI33" s="57"/>
      <c r="CJ33" s="57"/>
      <c r="CK33" s="57"/>
      <c r="CL33" s="57"/>
      <c r="CM33" s="57"/>
      <c r="CN33" s="57"/>
    </row>
    <row r="34" spans="1:92" s="36" customFormat="1" ht="12" customHeight="1" x14ac:dyDescent="0.2">
      <c r="A34" s="237">
        <v>1</v>
      </c>
      <c r="B34" s="57">
        <f>'BAR BB| Open rates'!B34*0.87*0.9+25</f>
        <v>46770.1</v>
      </c>
      <c r="C34" s="57">
        <f>'BAR BB| Open rates'!C34*0.87*0.9+25</f>
        <v>51468.1</v>
      </c>
      <c r="D34" s="57">
        <f>'BAR BB| Open rates'!D34*0.87*0.9+25</f>
        <v>48336.1</v>
      </c>
      <c r="E34" s="57">
        <f>'BAR BB| Open rates'!E34*0.87*0.9+25</f>
        <v>176826.4</v>
      </c>
      <c r="F34" s="57">
        <f>'BAR BB| Open rates'!F34*0.87*0.9+25</f>
        <v>205797.4</v>
      </c>
      <c r="G34" s="57">
        <f>'BAR BB| Open rates'!G34*0.87*0.9+25</f>
        <v>211278.4</v>
      </c>
      <c r="H34" s="57">
        <f>'BAR BB| Open rates'!H34*0.87*0.9+25</f>
        <v>219108.4</v>
      </c>
      <c r="I34" s="57">
        <f>'BAR BB| Open rates'!I34*0.87*0.9+25</f>
        <v>227016.7</v>
      </c>
      <c r="J34" s="57">
        <f>'BAR BB| Open rates'!J34*0.87*0.9+25</f>
        <v>227016.7</v>
      </c>
      <c r="K34" s="57">
        <f>'BAR BB| Open rates'!K34*0.87*0.9+25</f>
        <v>227016.7</v>
      </c>
      <c r="L34" s="57">
        <f>'BAR BB| Open rates'!L34*0.87*0.9+25</f>
        <v>220752.7</v>
      </c>
      <c r="M34" s="57">
        <f>'BAR BB| Open rates'!M34*0.87*0.9+25</f>
        <v>86703.1</v>
      </c>
      <c r="N34" s="57">
        <f>'BAR BB| Open rates'!N34*0.87*0.9+25</f>
        <v>78873.100000000006</v>
      </c>
      <c r="O34" s="57">
        <f>'BAR BB| Open rates'!O34*0.87*0.9+25</f>
        <v>55383.1</v>
      </c>
      <c r="P34" s="57">
        <f>'BAR BB| Open rates'!P34*0.87*0.9+25</f>
        <v>48336.1</v>
      </c>
      <c r="Q34" s="57">
        <f>'BAR BB| Open rates'!Q34*0.87*0.9+25</f>
        <v>52251.1</v>
      </c>
      <c r="R34" s="57">
        <f>'BAR BB| Open rates'!R34*0.87*0.9+25</f>
        <v>49902.1</v>
      </c>
      <c r="S34" s="57">
        <f>'BAR BB| Open rates'!S34*0.87*0.9+25</f>
        <v>49902.1</v>
      </c>
      <c r="T34" s="57">
        <f>'BAR BB| Open rates'!T34*0.87*0.9+25</f>
        <v>52251.1</v>
      </c>
      <c r="U34" s="57">
        <f>'BAR BB| Open rates'!U34*0.87*0.9+25</f>
        <v>55383.1</v>
      </c>
      <c r="V34" s="57">
        <f>'BAR BB| Open rates'!V34*0.87*0.9+25</f>
        <v>55383.1</v>
      </c>
      <c r="W34" s="57">
        <f>'BAR BB| Open rates'!W34*0.87*0.9+25</f>
        <v>65405.5</v>
      </c>
      <c r="X34" s="57">
        <f>'BAR BB| Open rates'!X34*0.87*0.9+25</f>
        <v>65405.5</v>
      </c>
      <c r="Y34" s="57">
        <f>'BAR BB| Open rates'!Y34*0.87*0.9+25</f>
        <v>84275.8</v>
      </c>
      <c r="Z34" s="57">
        <f>'BAR BB| Open rates'!Z34*0.87*0.9+25</f>
        <v>84275.8</v>
      </c>
      <c r="AA34" s="57">
        <f>'BAR BB| Open rates'!AA34*0.87*0.9+25</f>
        <v>86859.7</v>
      </c>
      <c r="AB34" s="57">
        <f>'BAR BB| Open rates'!AB34*0.87*0.9+25</f>
        <v>84275.8</v>
      </c>
      <c r="AC34" s="57">
        <f>'BAR BB| Open rates'!AC34*0.87*0.9+25</f>
        <v>86859.7</v>
      </c>
      <c r="AD34" s="57">
        <f>'BAR BB| Open rates'!AD34*0.87*0.9+25</f>
        <v>82161.7</v>
      </c>
      <c r="AE34" s="57">
        <f>'BAR BB| Open rates'!AE34*0.87*0.9+25</f>
        <v>101971.6</v>
      </c>
      <c r="AF34" s="57">
        <f>'BAR BB| Open rates'!AF34*0.87*0.9+25</f>
        <v>101971.6</v>
      </c>
      <c r="AG34" s="57">
        <f>'BAR BB| Open rates'!AG34*0.87*0.9+25</f>
        <v>101971.6</v>
      </c>
      <c r="AH34" s="57">
        <f>'BAR BB| Open rates'!AH34*0.87*0.9+25</f>
        <v>78951.400000000009</v>
      </c>
      <c r="AI34" s="57">
        <f>'BAR BB| Open rates'!AI34*0.87*0.9+25</f>
        <v>63291.4</v>
      </c>
      <c r="AJ34" s="57">
        <f>'BAR BB| Open rates'!AJ34*0.87*0.9+25</f>
        <v>68302.600000000006</v>
      </c>
      <c r="AK34" s="57">
        <f>'BAR BB| Open rates'!AK34*0.87*0.9+25</f>
        <v>60942.400000000001</v>
      </c>
      <c r="AL34" s="57">
        <f>'BAR BB| Open rates'!AL34*0.87*0.9+25</f>
        <v>59376.4</v>
      </c>
      <c r="AM34" s="57">
        <f>'BAR BB| Open rates'!AM34*0.87*0.9+25</f>
        <v>57810.400000000001</v>
      </c>
      <c r="AN34" s="57">
        <f>'BAR BB| Open rates'!AN34*0.87*0.9+25</f>
        <v>59376.4</v>
      </c>
      <c r="AO34" s="57">
        <f>'BAR BB| Open rates'!AO34*0.87*0.9+25</f>
        <v>57810.400000000001</v>
      </c>
      <c r="AP34" s="57">
        <f>'BAR BB| Open rates'!AP34*0.87*0.9+25</f>
        <v>41132.5</v>
      </c>
      <c r="AQ34" s="57">
        <f>'BAR BB| Open rates'!AQ34*0.87*0.9+25</f>
        <v>39801.4</v>
      </c>
      <c r="AR34" s="57">
        <f>'BAR BB| Open rates'!AR34*0.87*0.9+25</f>
        <v>38235.4</v>
      </c>
      <c r="AS34" s="57">
        <f>'BAR BB| Open rates'!AS34*0.87*0.9+25</f>
        <v>38235.4</v>
      </c>
      <c r="AT34" s="57">
        <f>'BAR BB| Open rates'!AT34*0.87*0.9+25</f>
        <v>37452.400000000001</v>
      </c>
      <c r="AU34" s="57">
        <f>'BAR BB| Open rates'!AU34*0.87*0.9+25</f>
        <v>38235.4</v>
      </c>
      <c r="AV34" s="57">
        <f>'BAR BB| Open rates'!AV34*0.87*0.9+25</f>
        <v>37452.400000000001</v>
      </c>
      <c r="AW34" s="57">
        <f>'BAR BB| Open rates'!AW34*0.87*0.9+25</f>
        <v>38235.4</v>
      </c>
      <c r="AX34" s="57"/>
      <c r="AY34" s="57"/>
      <c r="AZ34" s="57"/>
      <c r="BA34" s="57"/>
      <c r="BB34" s="57"/>
      <c r="BC34" s="57"/>
      <c r="BD34" s="57"/>
      <c r="BE34" s="57"/>
      <c r="BF34" s="57"/>
      <c r="BG34" s="57"/>
      <c r="BH34" s="57"/>
      <c r="BI34" s="57"/>
      <c r="BJ34" s="57"/>
      <c r="BK34" s="57"/>
      <c r="BL34" s="57"/>
      <c r="BM34" s="57"/>
      <c r="BN34" s="57"/>
      <c r="BO34" s="57"/>
      <c r="BP34" s="57"/>
      <c r="BQ34" s="57"/>
      <c r="BR34" s="57"/>
      <c r="BS34" s="57"/>
      <c r="BT34" s="57"/>
      <c r="BU34" s="57"/>
      <c r="BV34" s="57"/>
      <c r="BW34" s="57"/>
      <c r="BX34" s="57"/>
      <c r="BY34" s="57"/>
      <c r="BZ34" s="57"/>
      <c r="CA34" s="57"/>
      <c r="CB34" s="57"/>
      <c r="CC34" s="57"/>
      <c r="CD34" s="57"/>
      <c r="CE34" s="57"/>
      <c r="CF34" s="57"/>
      <c r="CG34" s="57"/>
      <c r="CH34" s="57"/>
      <c r="CI34" s="57"/>
      <c r="CJ34" s="57"/>
      <c r="CK34" s="57"/>
      <c r="CL34" s="57"/>
      <c r="CM34" s="57"/>
      <c r="CN34" s="57"/>
    </row>
    <row r="35" spans="1:92" s="36" customFormat="1" ht="12" customHeight="1" x14ac:dyDescent="0.2">
      <c r="A35" s="237">
        <v>2</v>
      </c>
      <c r="B35" s="57">
        <f>'BAR BB| Open rates'!B35*0.87*0.9+25</f>
        <v>48727.6</v>
      </c>
      <c r="C35" s="57">
        <f>'BAR BB| Open rates'!C35*0.87*0.9+25</f>
        <v>53425.599999999999</v>
      </c>
      <c r="D35" s="57">
        <f>'BAR BB| Open rates'!D35*0.87*0.9+25</f>
        <v>50293.599999999999</v>
      </c>
      <c r="E35" s="57">
        <f>'BAR BB| Open rates'!E35*0.87*0.9+25</f>
        <v>179175.4</v>
      </c>
      <c r="F35" s="57">
        <f>'BAR BB| Open rates'!F35*0.87*0.9+25</f>
        <v>208146.4</v>
      </c>
      <c r="G35" s="57">
        <f>'BAR BB| Open rates'!G35*0.87*0.9+25</f>
        <v>213627.4</v>
      </c>
      <c r="H35" s="57">
        <f>'BAR BB| Open rates'!H35*0.87*0.9+25</f>
        <v>221457.4</v>
      </c>
      <c r="I35" s="57">
        <f>'BAR BB| Open rates'!I35*0.87*0.9+25</f>
        <v>229365.7</v>
      </c>
      <c r="J35" s="57">
        <f>'BAR BB| Open rates'!J35*0.87*0.9+25</f>
        <v>229365.7</v>
      </c>
      <c r="K35" s="57">
        <f>'BAR BB| Open rates'!K35*0.87*0.9+25</f>
        <v>229365.7</v>
      </c>
      <c r="L35" s="57">
        <f>'BAR BB| Open rates'!L35*0.87*0.9+25</f>
        <v>223101.7</v>
      </c>
      <c r="M35" s="57">
        <f>'BAR BB| Open rates'!M35*0.87*0.9+25</f>
        <v>89052.1</v>
      </c>
      <c r="N35" s="57">
        <f>'BAR BB| Open rates'!N35*0.87*0.9+25</f>
        <v>81222.100000000006</v>
      </c>
      <c r="O35" s="57">
        <f>'BAR BB| Open rates'!O35*0.87*0.9+25</f>
        <v>57732.1</v>
      </c>
      <c r="P35" s="57">
        <f>'BAR BB| Open rates'!P35*0.87*0.9+25</f>
        <v>50685.1</v>
      </c>
      <c r="Q35" s="57">
        <f>'BAR BB| Open rates'!Q35*0.87*0.9+25</f>
        <v>54600.1</v>
      </c>
      <c r="R35" s="57">
        <f>'BAR BB| Open rates'!R35*0.87*0.9+25</f>
        <v>52251.1</v>
      </c>
      <c r="S35" s="57">
        <f>'BAR BB| Open rates'!S35*0.87*0.9+25</f>
        <v>52251.1</v>
      </c>
      <c r="T35" s="57">
        <f>'BAR BB| Open rates'!T35*0.87*0.9+25</f>
        <v>54600.1</v>
      </c>
      <c r="U35" s="57">
        <f>'BAR BB| Open rates'!U35*0.87*0.9+25</f>
        <v>57732.1</v>
      </c>
      <c r="V35" s="57">
        <f>'BAR BB| Open rates'!V35*0.87*0.9+25</f>
        <v>57732.1</v>
      </c>
      <c r="W35" s="57">
        <f>'BAR BB| Open rates'!W35*0.87*0.9+25</f>
        <v>67754.5</v>
      </c>
      <c r="X35" s="57">
        <f>'BAR BB| Open rates'!X35*0.87*0.9+25</f>
        <v>67754.5</v>
      </c>
      <c r="Y35" s="57">
        <f>'BAR BB| Open rates'!Y35*0.87*0.9+25</f>
        <v>86624.8</v>
      </c>
      <c r="Z35" s="57">
        <f>'BAR BB| Open rates'!Z35*0.87*0.9+25</f>
        <v>86624.8</v>
      </c>
      <c r="AA35" s="57">
        <f>'BAR BB| Open rates'!AA35*0.87*0.9+25</f>
        <v>89208.7</v>
      </c>
      <c r="AB35" s="57">
        <f>'BAR BB| Open rates'!AB35*0.87*0.9+25</f>
        <v>86624.8</v>
      </c>
      <c r="AC35" s="57">
        <f>'BAR BB| Open rates'!AC35*0.87*0.9+25</f>
        <v>89208.7</v>
      </c>
      <c r="AD35" s="57">
        <f>'BAR BB| Open rates'!AD35*0.87*0.9+25</f>
        <v>84510.7</v>
      </c>
      <c r="AE35" s="57">
        <f>'BAR BB| Open rates'!AE35*0.87*0.9+25</f>
        <v>104320.6</v>
      </c>
      <c r="AF35" s="57">
        <f>'BAR BB| Open rates'!AF35*0.87*0.9+25</f>
        <v>104320.6</v>
      </c>
      <c r="AG35" s="57">
        <f>'BAR BB| Open rates'!AG35*0.87*0.9+25</f>
        <v>104320.6</v>
      </c>
      <c r="AH35" s="57">
        <f>'BAR BB| Open rates'!AH35*0.87*0.9+25</f>
        <v>81300.400000000009</v>
      </c>
      <c r="AI35" s="57">
        <f>'BAR BB| Open rates'!AI35*0.87*0.9+25</f>
        <v>65640.400000000009</v>
      </c>
      <c r="AJ35" s="57">
        <f>'BAR BB| Open rates'!AJ35*0.87*0.9+25</f>
        <v>70651.600000000006</v>
      </c>
      <c r="AK35" s="57">
        <f>'BAR BB| Open rates'!AK35*0.87*0.9+25</f>
        <v>63291.4</v>
      </c>
      <c r="AL35" s="57">
        <f>'BAR BB| Open rates'!AL35*0.87*0.9+25</f>
        <v>61725.4</v>
      </c>
      <c r="AM35" s="57">
        <f>'BAR BB| Open rates'!AM35*0.87*0.9+25</f>
        <v>60159.4</v>
      </c>
      <c r="AN35" s="57">
        <f>'BAR BB| Open rates'!AN35*0.87*0.9+25</f>
        <v>61725.4</v>
      </c>
      <c r="AO35" s="57">
        <f>'BAR BB| Open rates'!AO35*0.87*0.9+25</f>
        <v>60159.4</v>
      </c>
      <c r="AP35" s="57">
        <f>'BAR BB| Open rates'!AP35*0.87*0.9+25</f>
        <v>43481.5</v>
      </c>
      <c r="AQ35" s="57">
        <f>'BAR BB| Open rates'!AQ35*0.87*0.9+25</f>
        <v>42150.400000000001</v>
      </c>
      <c r="AR35" s="57">
        <f>'BAR BB| Open rates'!AR35*0.87*0.9+25</f>
        <v>40584.400000000001</v>
      </c>
      <c r="AS35" s="57">
        <f>'BAR BB| Open rates'!AS35*0.87*0.9+25</f>
        <v>40584.400000000001</v>
      </c>
      <c r="AT35" s="57">
        <f>'BAR BB| Open rates'!AT35*0.87*0.9+25</f>
        <v>39801.4</v>
      </c>
      <c r="AU35" s="57">
        <f>'BAR BB| Open rates'!AU35*0.87*0.9+25</f>
        <v>40584.400000000001</v>
      </c>
      <c r="AV35" s="57">
        <f>'BAR BB| Open rates'!AV35*0.87*0.9+25</f>
        <v>39801.4</v>
      </c>
      <c r="AW35" s="57">
        <f>'BAR BB| Open rates'!AW35*0.87*0.9+25</f>
        <v>40584.400000000001</v>
      </c>
      <c r="AX35" s="57"/>
      <c r="AY35" s="57"/>
      <c r="AZ35" s="57"/>
      <c r="BA35" s="57"/>
      <c r="BB35" s="57"/>
      <c r="BC35" s="57"/>
      <c r="BD35" s="57"/>
      <c r="BE35" s="57"/>
      <c r="BF35" s="57"/>
      <c r="BG35" s="57"/>
      <c r="BH35" s="57"/>
      <c r="BI35" s="57"/>
      <c r="BJ35" s="57"/>
      <c r="BK35" s="57"/>
      <c r="BL35" s="57"/>
      <c r="BM35" s="57"/>
      <c r="BN35" s="57"/>
      <c r="BO35" s="57"/>
      <c r="BP35" s="57"/>
      <c r="BQ35" s="57"/>
      <c r="BR35" s="57"/>
      <c r="BS35" s="57"/>
      <c r="BT35" s="57"/>
      <c r="BU35" s="57"/>
      <c r="BV35" s="57"/>
      <c r="BW35" s="57"/>
      <c r="BX35" s="57"/>
      <c r="BY35" s="57"/>
      <c r="BZ35" s="57"/>
      <c r="CA35" s="57"/>
      <c r="CB35" s="57"/>
      <c r="CC35" s="57"/>
      <c r="CD35" s="57"/>
      <c r="CE35" s="57"/>
      <c r="CF35" s="57"/>
      <c r="CG35" s="57"/>
      <c r="CH35" s="57"/>
      <c r="CI35" s="57"/>
      <c r="CJ35" s="57"/>
      <c r="CK35" s="57"/>
      <c r="CL35" s="57"/>
      <c r="CM35" s="57"/>
      <c r="CN35" s="57"/>
    </row>
    <row r="36" spans="1:92" s="36" customFormat="1" ht="12" customHeight="1" x14ac:dyDescent="0.2">
      <c r="A36" s="237">
        <v>3</v>
      </c>
      <c r="B36" s="57">
        <f>'BAR BB| Open rates'!B36*0.87*0.9+25</f>
        <v>50685.1</v>
      </c>
      <c r="C36" s="57">
        <f>'BAR BB| Open rates'!C36*0.87*0.9+25</f>
        <v>55383.1</v>
      </c>
      <c r="D36" s="57">
        <f>'BAR BB| Open rates'!D36*0.87*0.9+25</f>
        <v>52251.1</v>
      </c>
      <c r="E36" s="57">
        <f>'BAR BB| Open rates'!E36*0.87*0.9+25</f>
        <v>181524.4</v>
      </c>
      <c r="F36" s="57">
        <f>'BAR BB| Open rates'!F36*0.87*0.9+25</f>
        <v>210495.4</v>
      </c>
      <c r="G36" s="57">
        <f>'BAR BB| Open rates'!G36*0.87*0.9+25</f>
        <v>215976.4</v>
      </c>
      <c r="H36" s="57">
        <f>'BAR BB| Open rates'!H36*0.87*0.9+25</f>
        <v>223806.4</v>
      </c>
      <c r="I36" s="57">
        <f>'BAR BB| Open rates'!I36*0.87*0.9+25</f>
        <v>231714.7</v>
      </c>
      <c r="J36" s="57">
        <f>'BAR BB| Open rates'!J36*0.87*0.9+25</f>
        <v>231714.7</v>
      </c>
      <c r="K36" s="57">
        <f>'BAR BB| Open rates'!K36*0.87*0.9+25</f>
        <v>231714.7</v>
      </c>
      <c r="L36" s="57">
        <f>'BAR BB| Open rates'!L36*0.87*0.9+25</f>
        <v>225450.7</v>
      </c>
      <c r="M36" s="57">
        <f>'BAR BB| Open rates'!M36*0.87*0.9+25</f>
        <v>91401.1</v>
      </c>
      <c r="N36" s="57">
        <f>'BAR BB| Open rates'!N36*0.87*0.9+25</f>
        <v>83571.100000000006</v>
      </c>
      <c r="O36" s="57">
        <f>'BAR BB| Open rates'!O36*0.87*0.9+25</f>
        <v>60081.1</v>
      </c>
      <c r="P36" s="57">
        <f>'BAR BB| Open rates'!P36*0.87*0.9+25</f>
        <v>53034.1</v>
      </c>
      <c r="Q36" s="57">
        <f>'BAR BB| Open rates'!Q36*0.87*0.9+25</f>
        <v>56949.1</v>
      </c>
      <c r="R36" s="57">
        <f>'BAR BB| Open rates'!R36*0.87*0.9+25</f>
        <v>54600.1</v>
      </c>
      <c r="S36" s="57">
        <f>'BAR BB| Open rates'!S36*0.87*0.9+25</f>
        <v>54600.1</v>
      </c>
      <c r="T36" s="57">
        <f>'BAR BB| Open rates'!T36*0.87*0.9+25</f>
        <v>56949.1</v>
      </c>
      <c r="U36" s="57">
        <f>'BAR BB| Open rates'!U36*0.87*0.9+25</f>
        <v>60081.1</v>
      </c>
      <c r="V36" s="57">
        <f>'BAR BB| Open rates'!V36*0.87*0.9+25</f>
        <v>60081.1</v>
      </c>
      <c r="W36" s="57">
        <f>'BAR BB| Open rates'!W36*0.87*0.9+25</f>
        <v>70103.5</v>
      </c>
      <c r="X36" s="57">
        <f>'BAR BB| Open rates'!X36*0.87*0.9+25</f>
        <v>70103.5</v>
      </c>
      <c r="Y36" s="57">
        <f>'BAR BB| Open rates'!Y36*0.87*0.9+25</f>
        <v>88973.8</v>
      </c>
      <c r="Z36" s="57">
        <f>'BAR BB| Open rates'!Z36*0.87*0.9+25</f>
        <v>88973.8</v>
      </c>
      <c r="AA36" s="57">
        <f>'BAR BB| Open rates'!AA36*0.87*0.9+25</f>
        <v>91557.7</v>
      </c>
      <c r="AB36" s="57">
        <f>'BAR BB| Open rates'!AB36*0.87*0.9+25</f>
        <v>88973.8</v>
      </c>
      <c r="AC36" s="57">
        <f>'BAR BB| Open rates'!AC36*0.87*0.9+25</f>
        <v>91557.7</v>
      </c>
      <c r="AD36" s="57">
        <f>'BAR BB| Open rates'!AD36*0.87*0.9+25</f>
        <v>86859.7</v>
      </c>
      <c r="AE36" s="57">
        <f>'BAR BB| Open rates'!AE36*0.87*0.9+25</f>
        <v>106669.6</v>
      </c>
      <c r="AF36" s="57">
        <f>'BAR BB| Open rates'!AF36*0.87*0.9+25</f>
        <v>106669.6</v>
      </c>
      <c r="AG36" s="57">
        <f>'BAR BB| Open rates'!AG36*0.87*0.9+25</f>
        <v>106669.6</v>
      </c>
      <c r="AH36" s="57">
        <f>'BAR BB| Open rates'!AH36*0.87*0.9+25</f>
        <v>83649.400000000009</v>
      </c>
      <c r="AI36" s="57">
        <f>'BAR BB| Open rates'!AI36*0.87*0.9+25</f>
        <v>67989.400000000009</v>
      </c>
      <c r="AJ36" s="57">
        <f>'BAR BB| Open rates'!AJ36*0.87*0.9+25</f>
        <v>73000.600000000006</v>
      </c>
      <c r="AK36" s="57">
        <f>'BAR BB| Open rates'!AK36*0.87*0.9+25</f>
        <v>65640.400000000009</v>
      </c>
      <c r="AL36" s="57">
        <f>'BAR BB| Open rates'!AL36*0.87*0.9+25</f>
        <v>64074.400000000001</v>
      </c>
      <c r="AM36" s="57">
        <f>'BAR BB| Open rates'!AM36*0.87*0.9+25</f>
        <v>62508.4</v>
      </c>
      <c r="AN36" s="57">
        <f>'BAR BB| Open rates'!AN36*0.87*0.9+25</f>
        <v>64074.400000000001</v>
      </c>
      <c r="AO36" s="57">
        <f>'BAR BB| Open rates'!AO36*0.87*0.9+25</f>
        <v>62508.4</v>
      </c>
      <c r="AP36" s="57">
        <f>'BAR BB| Open rates'!AP36*0.87*0.9+25</f>
        <v>45830.5</v>
      </c>
      <c r="AQ36" s="57">
        <f>'BAR BB| Open rates'!AQ36*0.87*0.9+25</f>
        <v>44499.4</v>
      </c>
      <c r="AR36" s="57">
        <f>'BAR BB| Open rates'!AR36*0.87*0.9+25</f>
        <v>42933.4</v>
      </c>
      <c r="AS36" s="57">
        <f>'BAR BB| Open rates'!AS36*0.87*0.9+25</f>
        <v>42933.4</v>
      </c>
      <c r="AT36" s="57">
        <f>'BAR BB| Open rates'!AT36*0.87*0.9+25</f>
        <v>42150.400000000001</v>
      </c>
      <c r="AU36" s="57">
        <f>'BAR BB| Open rates'!AU36*0.87*0.9+25</f>
        <v>42933.4</v>
      </c>
      <c r="AV36" s="57">
        <f>'BAR BB| Open rates'!AV36*0.87*0.9+25</f>
        <v>42150.400000000001</v>
      </c>
      <c r="AW36" s="57">
        <f>'BAR BB| Open rates'!AW36*0.87*0.9+25</f>
        <v>42933.4</v>
      </c>
      <c r="AX36" s="57"/>
      <c r="AY36" s="57"/>
      <c r="AZ36" s="57"/>
      <c r="BA36" s="57"/>
      <c r="BB36" s="57"/>
      <c r="BC36" s="57"/>
      <c r="BD36" s="57"/>
      <c r="BE36" s="57"/>
      <c r="BF36" s="57"/>
      <c r="BG36" s="57"/>
      <c r="BH36" s="57"/>
      <c r="BI36" s="57"/>
      <c r="BJ36" s="57"/>
      <c r="BK36" s="57"/>
      <c r="BL36" s="57"/>
      <c r="BM36" s="57"/>
      <c r="BN36" s="57"/>
      <c r="BO36" s="57"/>
      <c r="BP36" s="57"/>
      <c r="BQ36" s="57"/>
      <c r="BR36" s="57"/>
      <c r="BS36" s="57"/>
      <c r="BT36" s="57"/>
      <c r="BU36" s="57"/>
      <c r="BV36" s="57"/>
      <c r="BW36" s="57"/>
      <c r="BX36" s="57"/>
      <c r="BY36" s="57"/>
      <c r="BZ36" s="57"/>
      <c r="CA36" s="57"/>
      <c r="CB36" s="57"/>
      <c r="CC36" s="57"/>
      <c r="CD36" s="57"/>
      <c r="CE36" s="57"/>
      <c r="CF36" s="57"/>
      <c r="CG36" s="57"/>
      <c r="CH36" s="57"/>
      <c r="CI36" s="57"/>
      <c r="CJ36" s="57"/>
      <c r="CK36" s="57"/>
      <c r="CL36" s="57"/>
      <c r="CM36" s="57"/>
      <c r="CN36" s="57"/>
    </row>
    <row r="37" spans="1:92" s="36" customFormat="1" ht="12" customHeight="1" x14ac:dyDescent="0.2">
      <c r="A37" s="237">
        <v>4</v>
      </c>
      <c r="B37" s="57">
        <f>'BAR BB| Open rates'!B37*0.87*0.9+25</f>
        <v>52642.6</v>
      </c>
      <c r="C37" s="57">
        <f>'BAR BB| Open rates'!C37*0.87*0.9+25</f>
        <v>57340.6</v>
      </c>
      <c r="D37" s="57">
        <f>'BAR BB| Open rates'!D37*0.87*0.9+25</f>
        <v>54208.6</v>
      </c>
      <c r="E37" s="57">
        <f>'BAR BB| Open rates'!E37*0.87*0.9+25</f>
        <v>183873.4</v>
      </c>
      <c r="F37" s="57">
        <f>'BAR BB| Open rates'!F37*0.87*0.9+25</f>
        <v>212844.4</v>
      </c>
      <c r="G37" s="57">
        <f>'BAR BB| Open rates'!G37*0.87*0.9+25</f>
        <v>218325.4</v>
      </c>
      <c r="H37" s="57">
        <f>'BAR BB| Open rates'!H37*0.87*0.9+25</f>
        <v>226155.4</v>
      </c>
      <c r="I37" s="57">
        <f>'BAR BB| Open rates'!I37*0.87*0.9+25</f>
        <v>234063.7</v>
      </c>
      <c r="J37" s="57">
        <f>'BAR BB| Open rates'!J37*0.87*0.9+25</f>
        <v>234063.7</v>
      </c>
      <c r="K37" s="57">
        <f>'BAR BB| Open rates'!K37*0.87*0.9+25</f>
        <v>234063.7</v>
      </c>
      <c r="L37" s="57">
        <f>'BAR BB| Open rates'!L37*0.87*0.9+25</f>
        <v>227799.7</v>
      </c>
      <c r="M37" s="57">
        <f>'BAR BB| Open rates'!M37*0.87*0.9+25</f>
        <v>93750.1</v>
      </c>
      <c r="N37" s="57">
        <f>'BAR BB| Open rates'!N37*0.87*0.9+25</f>
        <v>85920.1</v>
      </c>
      <c r="O37" s="57">
        <f>'BAR BB| Open rates'!O37*0.87*0.9+25</f>
        <v>62430.1</v>
      </c>
      <c r="P37" s="57">
        <f>'BAR BB| Open rates'!P37*0.87*0.9+25</f>
        <v>55383.1</v>
      </c>
      <c r="Q37" s="57">
        <f>'BAR BB| Open rates'!Q37*0.87*0.9+25</f>
        <v>59298.1</v>
      </c>
      <c r="R37" s="57">
        <f>'BAR BB| Open rates'!R37*0.87*0.9+25</f>
        <v>56949.1</v>
      </c>
      <c r="S37" s="57">
        <f>'BAR BB| Open rates'!S37*0.87*0.9+25</f>
        <v>56949.1</v>
      </c>
      <c r="T37" s="57">
        <f>'BAR BB| Open rates'!T37*0.87*0.9+25</f>
        <v>59298.1</v>
      </c>
      <c r="U37" s="57">
        <f>'BAR BB| Open rates'!U37*0.87*0.9+25</f>
        <v>62430.1</v>
      </c>
      <c r="V37" s="57">
        <f>'BAR BB| Open rates'!V37*0.87*0.9+25</f>
        <v>62430.1</v>
      </c>
      <c r="W37" s="57">
        <f>'BAR BB| Open rates'!W37*0.87*0.9+25</f>
        <v>72452.5</v>
      </c>
      <c r="X37" s="57">
        <f>'BAR BB| Open rates'!X37*0.87*0.9+25</f>
        <v>72452.5</v>
      </c>
      <c r="Y37" s="57">
        <f>'BAR BB| Open rates'!Y37*0.87*0.9+25</f>
        <v>91322.8</v>
      </c>
      <c r="Z37" s="57">
        <f>'BAR BB| Open rates'!Z37*0.87*0.9+25</f>
        <v>91322.8</v>
      </c>
      <c r="AA37" s="57">
        <f>'BAR BB| Open rates'!AA37*0.87*0.9+25</f>
        <v>93906.7</v>
      </c>
      <c r="AB37" s="57">
        <f>'BAR BB| Open rates'!AB37*0.87*0.9+25</f>
        <v>91322.8</v>
      </c>
      <c r="AC37" s="57">
        <f>'BAR BB| Open rates'!AC37*0.87*0.9+25</f>
        <v>93906.7</v>
      </c>
      <c r="AD37" s="57">
        <f>'BAR BB| Open rates'!AD37*0.87*0.9+25</f>
        <v>89208.7</v>
      </c>
      <c r="AE37" s="57">
        <f>'BAR BB| Open rates'!AE37*0.87*0.9+25</f>
        <v>109018.6</v>
      </c>
      <c r="AF37" s="57">
        <f>'BAR BB| Open rates'!AF37*0.87*0.9+25</f>
        <v>109018.6</v>
      </c>
      <c r="AG37" s="57">
        <f>'BAR BB| Open rates'!AG37*0.87*0.9+25</f>
        <v>109018.6</v>
      </c>
      <c r="AH37" s="57">
        <f>'BAR BB| Open rates'!AH37*0.87*0.9+25</f>
        <v>85998.400000000009</v>
      </c>
      <c r="AI37" s="57">
        <f>'BAR BB| Open rates'!AI37*0.87*0.9+25</f>
        <v>70338.400000000009</v>
      </c>
      <c r="AJ37" s="57">
        <f>'BAR BB| Open rates'!AJ37*0.87*0.9+25</f>
        <v>75349.600000000006</v>
      </c>
      <c r="AK37" s="57">
        <f>'BAR BB| Open rates'!AK37*0.87*0.9+25</f>
        <v>67989.400000000009</v>
      </c>
      <c r="AL37" s="57">
        <f>'BAR BB| Open rates'!AL37*0.87*0.9+25</f>
        <v>66423.400000000009</v>
      </c>
      <c r="AM37" s="57">
        <f>'BAR BB| Open rates'!AM37*0.87*0.9+25</f>
        <v>64857.4</v>
      </c>
      <c r="AN37" s="57">
        <f>'BAR BB| Open rates'!AN37*0.87*0.9+25</f>
        <v>66423.400000000009</v>
      </c>
      <c r="AO37" s="57">
        <f>'BAR BB| Open rates'!AO37*0.87*0.9+25</f>
        <v>64857.4</v>
      </c>
      <c r="AP37" s="57">
        <f>'BAR BB| Open rates'!AP37*0.87*0.9+25</f>
        <v>48179.5</v>
      </c>
      <c r="AQ37" s="57">
        <f>'BAR BB| Open rates'!AQ37*0.87*0.9+25</f>
        <v>46848.4</v>
      </c>
      <c r="AR37" s="57">
        <f>'BAR BB| Open rates'!AR37*0.87*0.9+25</f>
        <v>45282.400000000001</v>
      </c>
      <c r="AS37" s="57">
        <f>'BAR BB| Open rates'!AS37*0.87*0.9+25</f>
        <v>45282.400000000001</v>
      </c>
      <c r="AT37" s="57">
        <f>'BAR BB| Open rates'!AT37*0.87*0.9+25</f>
        <v>44499.4</v>
      </c>
      <c r="AU37" s="57">
        <f>'BAR BB| Open rates'!AU37*0.87*0.9+25</f>
        <v>45282.400000000001</v>
      </c>
      <c r="AV37" s="57">
        <f>'BAR BB| Open rates'!AV37*0.87*0.9+25</f>
        <v>44499.4</v>
      </c>
      <c r="AW37" s="57">
        <f>'BAR BB| Open rates'!AW37*0.87*0.9+25</f>
        <v>45282.400000000001</v>
      </c>
      <c r="AX37" s="57"/>
      <c r="AY37" s="57"/>
      <c r="AZ37" s="57"/>
      <c r="BA37" s="57"/>
      <c r="BB37" s="57"/>
      <c r="BC37" s="57"/>
      <c r="BD37" s="57"/>
      <c r="BE37" s="57"/>
      <c r="BF37" s="57"/>
      <c r="BG37" s="57"/>
      <c r="BH37" s="57"/>
      <c r="BI37" s="57"/>
      <c r="BJ37" s="57"/>
      <c r="BK37" s="57"/>
      <c r="BL37" s="57"/>
      <c r="BM37" s="57"/>
      <c r="BN37" s="57"/>
      <c r="BO37" s="57"/>
      <c r="BP37" s="57"/>
      <c r="BQ37" s="57"/>
      <c r="BR37" s="57"/>
      <c r="BS37" s="57"/>
      <c r="BT37" s="57"/>
      <c r="BU37" s="57"/>
      <c r="BV37" s="57"/>
      <c r="BW37" s="57"/>
      <c r="BX37" s="57"/>
      <c r="BY37" s="57"/>
      <c r="BZ37" s="57"/>
      <c r="CA37" s="57"/>
      <c r="CB37" s="57"/>
      <c r="CC37" s="57"/>
      <c r="CD37" s="57"/>
      <c r="CE37" s="57"/>
      <c r="CF37" s="57"/>
      <c r="CG37" s="57"/>
      <c r="CH37" s="57"/>
      <c r="CI37" s="57"/>
      <c r="CJ37" s="57"/>
      <c r="CK37" s="57"/>
      <c r="CL37" s="57"/>
      <c r="CM37" s="57"/>
      <c r="CN37" s="57"/>
    </row>
    <row r="38" spans="1:92" s="36" customFormat="1" ht="12" customHeight="1" x14ac:dyDescent="0.2">
      <c r="A38" s="237">
        <v>5</v>
      </c>
      <c r="B38" s="57">
        <f>'BAR BB| Open rates'!B38*0.87*0.9+25</f>
        <v>54600.1</v>
      </c>
      <c r="C38" s="57">
        <f>'BAR BB| Open rates'!C38*0.87*0.9+25</f>
        <v>59298.1</v>
      </c>
      <c r="D38" s="57">
        <f>'BAR BB| Open rates'!D38*0.87*0.9+25</f>
        <v>56166.1</v>
      </c>
      <c r="E38" s="57">
        <f>'BAR BB| Open rates'!E38*0.87*0.9+25</f>
        <v>186222.4</v>
      </c>
      <c r="F38" s="57">
        <f>'BAR BB| Open rates'!F38*0.87*0.9+25</f>
        <v>215193.4</v>
      </c>
      <c r="G38" s="57">
        <f>'BAR BB| Open rates'!G38*0.87*0.9+25</f>
        <v>220674.4</v>
      </c>
      <c r="H38" s="57">
        <f>'BAR BB| Open rates'!H38*0.87*0.9+25</f>
        <v>228504.4</v>
      </c>
      <c r="I38" s="57">
        <f>'BAR BB| Open rates'!I38*0.87*0.9+25</f>
        <v>236412.7</v>
      </c>
      <c r="J38" s="57">
        <f>'BAR BB| Open rates'!J38*0.87*0.9+25</f>
        <v>236412.7</v>
      </c>
      <c r="K38" s="57">
        <f>'BAR BB| Open rates'!K38*0.87*0.9+25</f>
        <v>236412.7</v>
      </c>
      <c r="L38" s="57">
        <f>'BAR BB| Open rates'!L38*0.87*0.9+25</f>
        <v>230148.7</v>
      </c>
      <c r="M38" s="57">
        <f>'BAR BB| Open rates'!M38*0.87*0.9+25</f>
        <v>96099.1</v>
      </c>
      <c r="N38" s="57">
        <f>'BAR BB| Open rates'!N38*0.87*0.9+25</f>
        <v>88269.1</v>
      </c>
      <c r="O38" s="57">
        <f>'BAR BB| Open rates'!O38*0.87*0.9+25</f>
        <v>64779.1</v>
      </c>
      <c r="P38" s="57">
        <f>'BAR BB| Open rates'!P38*0.87*0.9+25</f>
        <v>57732.1</v>
      </c>
      <c r="Q38" s="57">
        <f>'BAR BB| Open rates'!Q38*0.87*0.9+25</f>
        <v>61647.1</v>
      </c>
      <c r="R38" s="57">
        <f>'BAR BB| Open rates'!R38*0.87*0.9+25</f>
        <v>59298.1</v>
      </c>
      <c r="S38" s="57">
        <f>'BAR BB| Open rates'!S38*0.87*0.9+25</f>
        <v>59298.1</v>
      </c>
      <c r="T38" s="57">
        <f>'BAR BB| Open rates'!T38*0.87*0.9+25</f>
        <v>61647.1</v>
      </c>
      <c r="U38" s="57">
        <f>'BAR BB| Open rates'!U38*0.87*0.9+25</f>
        <v>64779.1</v>
      </c>
      <c r="V38" s="57">
        <f>'BAR BB| Open rates'!V38*0.87*0.9+25</f>
        <v>64779.1</v>
      </c>
      <c r="W38" s="57">
        <f>'BAR BB| Open rates'!W38*0.87*0.9+25</f>
        <v>74801.5</v>
      </c>
      <c r="X38" s="57">
        <f>'BAR BB| Open rates'!X38*0.87*0.9+25</f>
        <v>74801.5</v>
      </c>
      <c r="Y38" s="57">
        <f>'BAR BB| Open rates'!Y38*0.87*0.9+25</f>
        <v>93671.8</v>
      </c>
      <c r="Z38" s="57">
        <f>'BAR BB| Open rates'!Z38*0.87*0.9+25</f>
        <v>93671.8</v>
      </c>
      <c r="AA38" s="57">
        <f>'BAR BB| Open rates'!AA38*0.87*0.9+25</f>
        <v>96255.7</v>
      </c>
      <c r="AB38" s="57">
        <f>'BAR BB| Open rates'!AB38*0.87*0.9+25</f>
        <v>93671.8</v>
      </c>
      <c r="AC38" s="57">
        <f>'BAR BB| Open rates'!AC38*0.87*0.9+25</f>
        <v>96255.7</v>
      </c>
      <c r="AD38" s="57">
        <f>'BAR BB| Open rates'!AD38*0.87*0.9+25</f>
        <v>91557.7</v>
      </c>
      <c r="AE38" s="57">
        <f>'BAR BB| Open rates'!AE38*0.87*0.9+25</f>
        <v>111367.6</v>
      </c>
      <c r="AF38" s="57">
        <f>'BAR BB| Open rates'!AF38*0.87*0.9+25</f>
        <v>111367.6</v>
      </c>
      <c r="AG38" s="57">
        <f>'BAR BB| Open rates'!AG38*0.87*0.9+25</f>
        <v>111367.6</v>
      </c>
      <c r="AH38" s="57">
        <f>'BAR BB| Open rates'!AH38*0.87*0.9+25</f>
        <v>88347.400000000009</v>
      </c>
      <c r="AI38" s="57">
        <f>'BAR BB| Open rates'!AI38*0.87*0.9+25</f>
        <v>72687.400000000009</v>
      </c>
      <c r="AJ38" s="57">
        <f>'BAR BB| Open rates'!AJ38*0.87*0.9+25</f>
        <v>77698.600000000006</v>
      </c>
      <c r="AK38" s="57">
        <f>'BAR BB| Open rates'!AK38*0.87*0.9+25</f>
        <v>70338.400000000009</v>
      </c>
      <c r="AL38" s="57">
        <f>'BAR BB| Open rates'!AL38*0.87*0.9+25</f>
        <v>68772.400000000009</v>
      </c>
      <c r="AM38" s="57">
        <f>'BAR BB| Open rates'!AM38*0.87*0.9+25</f>
        <v>67206.400000000009</v>
      </c>
      <c r="AN38" s="57">
        <f>'BAR BB| Open rates'!AN38*0.87*0.9+25</f>
        <v>68772.400000000009</v>
      </c>
      <c r="AO38" s="57">
        <f>'BAR BB| Open rates'!AO38*0.87*0.9+25</f>
        <v>67206.400000000009</v>
      </c>
      <c r="AP38" s="57">
        <f>'BAR BB| Open rates'!AP38*0.87*0.9+25</f>
        <v>50528.5</v>
      </c>
      <c r="AQ38" s="57">
        <f>'BAR BB| Open rates'!AQ38*0.87*0.9+25</f>
        <v>49197.4</v>
      </c>
      <c r="AR38" s="57">
        <f>'BAR BB| Open rates'!AR38*0.87*0.9+25</f>
        <v>47631.4</v>
      </c>
      <c r="AS38" s="57">
        <f>'BAR BB| Open rates'!AS38*0.87*0.9+25</f>
        <v>47631.4</v>
      </c>
      <c r="AT38" s="57">
        <f>'BAR BB| Open rates'!AT38*0.87*0.9+25</f>
        <v>46848.4</v>
      </c>
      <c r="AU38" s="57">
        <f>'BAR BB| Open rates'!AU38*0.87*0.9+25</f>
        <v>47631.4</v>
      </c>
      <c r="AV38" s="57">
        <f>'BAR BB| Open rates'!AV38*0.87*0.9+25</f>
        <v>46848.4</v>
      </c>
      <c r="AW38" s="57">
        <f>'BAR BB| Open rates'!AW38*0.87*0.9+25</f>
        <v>47631.4</v>
      </c>
      <c r="AX38" s="57"/>
      <c r="AY38" s="57"/>
      <c r="AZ38" s="57"/>
      <c r="BA38" s="57"/>
      <c r="BB38" s="57"/>
      <c r="BC38" s="57"/>
      <c r="BD38" s="57"/>
      <c r="BE38" s="57"/>
      <c r="BF38" s="57"/>
      <c r="BG38" s="57"/>
      <c r="BH38" s="57"/>
      <c r="BI38" s="57"/>
      <c r="BJ38" s="57"/>
      <c r="BK38" s="57"/>
      <c r="BL38" s="57"/>
      <c r="BM38" s="57"/>
      <c r="BN38" s="57"/>
      <c r="BO38" s="57"/>
      <c r="BP38" s="57"/>
      <c r="BQ38" s="57"/>
      <c r="BR38" s="57"/>
      <c r="BS38" s="57"/>
      <c r="BT38" s="57"/>
      <c r="BU38" s="57"/>
      <c r="BV38" s="57"/>
      <c r="BW38" s="57"/>
      <c r="BX38" s="57"/>
      <c r="BY38" s="57"/>
      <c r="BZ38" s="57"/>
      <c r="CA38" s="57"/>
      <c r="CB38" s="57"/>
      <c r="CC38" s="57"/>
      <c r="CD38" s="57"/>
      <c r="CE38" s="57"/>
      <c r="CF38" s="57"/>
      <c r="CG38" s="57"/>
      <c r="CH38" s="57"/>
      <c r="CI38" s="57"/>
      <c r="CJ38" s="57"/>
      <c r="CK38" s="57"/>
      <c r="CL38" s="57"/>
      <c r="CM38" s="57"/>
      <c r="CN38" s="57"/>
    </row>
    <row r="39" spans="1:92" s="36" customFormat="1" ht="12" customHeight="1" x14ac:dyDescent="0.2">
      <c r="A39" s="237">
        <v>6</v>
      </c>
      <c r="B39" s="57">
        <f>'BAR BB| Open rates'!B39*0.87*0.9+25</f>
        <v>56557.599999999999</v>
      </c>
      <c r="C39" s="57">
        <f>'BAR BB| Open rates'!C39*0.87*0.9+25</f>
        <v>61255.6</v>
      </c>
      <c r="D39" s="57">
        <f>'BAR BB| Open rates'!D39*0.87*0.9+25</f>
        <v>58123.6</v>
      </c>
      <c r="E39" s="57">
        <f>'BAR BB| Open rates'!E39*0.87*0.9+25</f>
        <v>188571.4</v>
      </c>
      <c r="F39" s="57">
        <f>'BAR BB| Open rates'!F39*0.87*0.9+25</f>
        <v>217542.39999999999</v>
      </c>
      <c r="G39" s="57">
        <f>'BAR BB| Open rates'!G39*0.87*0.9+25</f>
        <v>223023.4</v>
      </c>
      <c r="H39" s="57">
        <f>'BAR BB| Open rates'!H39*0.87*0.9+25</f>
        <v>230853.4</v>
      </c>
      <c r="I39" s="57">
        <f>'BAR BB| Open rates'!I39*0.87*0.9+25</f>
        <v>238761.7</v>
      </c>
      <c r="J39" s="57">
        <f>'BAR BB| Open rates'!J39*0.87*0.9+25</f>
        <v>238761.7</v>
      </c>
      <c r="K39" s="57">
        <f>'BAR BB| Open rates'!K39*0.87*0.9+25</f>
        <v>238761.7</v>
      </c>
      <c r="L39" s="57">
        <f>'BAR BB| Open rates'!L39*0.87*0.9+25</f>
        <v>232497.7</v>
      </c>
      <c r="M39" s="57">
        <f>'BAR BB| Open rates'!M39*0.87*0.9+25</f>
        <v>98448.1</v>
      </c>
      <c r="N39" s="57">
        <f>'BAR BB| Open rates'!N39*0.87*0.9+25</f>
        <v>90618.1</v>
      </c>
      <c r="O39" s="57">
        <f>'BAR BB| Open rates'!O39*0.87*0.9+25</f>
        <v>67128.100000000006</v>
      </c>
      <c r="P39" s="57">
        <f>'BAR BB| Open rates'!P39*0.87*0.9+25</f>
        <v>60081.1</v>
      </c>
      <c r="Q39" s="57">
        <f>'BAR BB| Open rates'!Q39*0.87*0.9+25</f>
        <v>63996.1</v>
      </c>
      <c r="R39" s="57">
        <f>'BAR BB| Open rates'!R39*0.87*0.9+25</f>
        <v>61647.1</v>
      </c>
      <c r="S39" s="57">
        <f>'BAR BB| Open rates'!S39*0.87*0.9+25</f>
        <v>61647.1</v>
      </c>
      <c r="T39" s="57">
        <f>'BAR BB| Open rates'!T39*0.87*0.9+25</f>
        <v>63996.1</v>
      </c>
      <c r="U39" s="57">
        <f>'BAR BB| Open rates'!U39*0.87*0.9+25</f>
        <v>67128.100000000006</v>
      </c>
      <c r="V39" s="57">
        <f>'BAR BB| Open rates'!V39*0.87*0.9+25</f>
        <v>67128.100000000006</v>
      </c>
      <c r="W39" s="57">
        <f>'BAR BB| Open rates'!W39*0.87*0.9+25</f>
        <v>77150.5</v>
      </c>
      <c r="X39" s="57">
        <f>'BAR BB| Open rates'!X39*0.87*0.9+25</f>
        <v>77150.5</v>
      </c>
      <c r="Y39" s="57">
        <f>'BAR BB| Open rates'!Y39*0.87*0.9+25</f>
        <v>96020.800000000003</v>
      </c>
      <c r="Z39" s="57">
        <f>'BAR BB| Open rates'!Z39*0.87*0.9+25</f>
        <v>96020.800000000003</v>
      </c>
      <c r="AA39" s="57">
        <f>'BAR BB| Open rates'!AA39*0.87*0.9+25</f>
        <v>98604.7</v>
      </c>
      <c r="AB39" s="57">
        <f>'BAR BB| Open rates'!AB39*0.87*0.9+25</f>
        <v>96020.800000000003</v>
      </c>
      <c r="AC39" s="57">
        <f>'BAR BB| Open rates'!AC39*0.87*0.9+25</f>
        <v>98604.7</v>
      </c>
      <c r="AD39" s="57">
        <f>'BAR BB| Open rates'!AD39*0.87*0.9+25</f>
        <v>93906.7</v>
      </c>
      <c r="AE39" s="57">
        <f>'BAR BB| Open rates'!AE39*0.87*0.9+25</f>
        <v>113716.6</v>
      </c>
      <c r="AF39" s="57">
        <f>'BAR BB| Open rates'!AF39*0.87*0.9+25</f>
        <v>113716.6</v>
      </c>
      <c r="AG39" s="57">
        <f>'BAR BB| Open rates'!AG39*0.87*0.9+25</f>
        <v>113716.6</v>
      </c>
      <c r="AH39" s="57">
        <f>'BAR BB| Open rates'!AH39*0.87*0.9+25</f>
        <v>90696.400000000009</v>
      </c>
      <c r="AI39" s="57">
        <f>'BAR BB| Open rates'!AI39*0.87*0.9+25</f>
        <v>75036.400000000009</v>
      </c>
      <c r="AJ39" s="57">
        <f>'BAR BB| Open rates'!AJ39*0.87*0.9+25</f>
        <v>80047.600000000006</v>
      </c>
      <c r="AK39" s="57">
        <f>'BAR BB| Open rates'!AK39*0.87*0.9+25</f>
        <v>72687.400000000009</v>
      </c>
      <c r="AL39" s="57">
        <f>'BAR BB| Open rates'!AL39*0.87*0.9+25</f>
        <v>71121.400000000009</v>
      </c>
      <c r="AM39" s="57">
        <f>'BAR BB| Open rates'!AM39*0.87*0.9+25</f>
        <v>69555.400000000009</v>
      </c>
      <c r="AN39" s="57">
        <f>'BAR BB| Open rates'!AN39*0.87*0.9+25</f>
        <v>71121.400000000009</v>
      </c>
      <c r="AO39" s="57">
        <f>'BAR BB| Open rates'!AO39*0.87*0.9+25</f>
        <v>69555.400000000009</v>
      </c>
      <c r="AP39" s="57">
        <f>'BAR BB| Open rates'!AP39*0.87*0.9+25</f>
        <v>52877.5</v>
      </c>
      <c r="AQ39" s="57">
        <f>'BAR BB| Open rates'!AQ39*0.87*0.9+25</f>
        <v>51546.400000000001</v>
      </c>
      <c r="AR39" s="57">
        <f>'BAR BB| Open rates'!AR39*0.87*0.9+25</f>
        <v>49980.4</v>
      </c>
      <c r="AS39" s="57">
        <f>'BAR BB| Open rates'!AS39*0.87*0.9+25</f>
        <v>49980.4</v>
      </c>
      <c r="AT39" s="57">
        <f>'BAR BB| Open rates'!AT39*0.87*0.9+25</f>
        <v>49197.4</v>
      </c>
      <c r="AU39" s="57">
        <f>'BAR BB| Open rates'!AU39*0.87*0.9+25</f>
        <v>49980.4</v>
      </c>
      <c r="AV39" s="57">
        <f>'BAR BB| Open rates'!AV39*0.87*0.9+25</f>
        <v>49197.4</v>
      </c>
      <c r="AW39" s="57">
        <f>'BAR BB| Open rates'!AW39*0.87*0.9+25</f>
        <v>49980.4</v>
      </c>
      <c r="AX39" s="57"/>
      <c r="AY39" s="57"/>
      <c r="AZ39" s="57"/>
      <c r="BA39" s="57"/>
      <c r="BB39" s="57"/>
      <c r="BC39" s="57"/>
      <c r="BD39" s="57"/>
      <c r="BE39" s="57"/>
      <c r="BF39" s="57"/>
      <c r="BG39" s="57"/>
      <c r="BH39" s="57"/>
      <c r="BI39" s="57"/>
      <c r="BJ39" s="57"/>
      <c r="BK39" s="57"/>
      <c r="BL39" s="57"/>
      <c r="BM39" s="57"/>
      <c r="BN39" s="57"/>
      <c r="BO39" s="57"/>
      <c r="BP39" s="57"/>
      <c r="BQ39" s="57"/>
      <c r="BR39" s="57"/>
      <c r="BS39" s="57"/>
      <c r="BT39" s="57"/>
      <c r="BU39" s="57"/>
      <c r="BV39" s="57"/>
      <c r="BW39" s="57"/>
      <c r="BX39" s="57"/>
      <c r="BY39" s="57"/>
      <c r="BZ39" s="57"/>
      <c r="CA39" s="57"/>
      <c r="CB39" s="57"/>
      <c r="CC39" s="57"/>
      <c r="CD39" s="57"/>
      <c r="CE39" s="57"/>
      <c r="CF39" s="57"/>
      <c r="CG39" s="57"/>
      <c r="CH39" s="57"/>
      <c r="CI39" s="57"/>
      <c r="CJ39" s="57"/>
      <c r="CK39" s="57"/>
      <c r="CL39" s="57"/>
      <c r="CM39" s="57"/>
      <c r="CN39" s="57"/>
    </row>
    <row r="40" spans="1:92" s="36" customFormat="1" ht="12" hidden="1" customHeight="1" x14ac:dyDescent="0.2">
      <c r="A40" s="236" t="s">
        <v>183</v>
      </c>
      <c r="B40" s="194"/>
      <c r="C40" s="194"/>
      <c r="AX40" s="57"/>
    </row>
    <row r="41" spans="1:92" s="36" customFormat="1" ht="12" hidden="1" customHeight="1" x14ac:dyDescent="0.2">
      <c r="A41" s="237">
        <v>1</v>
      </c>
      <c r="B41" s="194"/>
      <c r="C41" s="194"/>
      <c r="AX41" s="57"/>
    </row>
    <row r="42" spans="1:92" s="36" customFormat="1" ht="12" hidden="1" customHeight="1" x14ac:dyDescent="0.2">
      <c r="A42" s="237">
        <v>2</v>
      </c>
      <c r="B42" s="194"/>
      <c r="C42" s="194"/>
      <c r="AX42" s="57"/>
    </row>
    <row r="43" spans="1:92" s="36" customFormat="1" ht="12" hidden="1" customHeight="1" x14ac:dyDescent="0.2">
      <c r="A43" s="237">
        <v>3</v>
      </c>
      <c r="B43" s="194"/>
      <c r="C43" s="194"/>
      <c r="AX43" s="57"/>
    </row>
    <row r="44" spans="1:92" s="36" customFormat="1" ht="12" hidden="1" customHeight="1" x14ac:dyDescent="0.2">
      <c r="A44" s="237">
        <v>4</v>
      </c>
      <c r="B44" s="194"/>
      <c r="C44" s="194"/>
      <c r="AX44" s="57"/>
    </row>
    <row r="45" spans="1:92" s="36" customFormat="1" ht="12" hidden="1" customHeight="1" x14ac:dyDescent="0.2">
      <c r="A45" s="237">
        <v>5</v>
      </c>
      <c r="B45" s="194"/>
      <c r="C45" s="194"/>
      <c r="AX45" s="57"/>
    </row>
    <row r="46" spans="1:92" s="36" customFormat="1" ht="12" hidden="1" customHeight="1" x14ac:dyDescent="0.2">
      <c r="A46" s="237">
        <v>6</v>
      </c>
      <c r="B46" s="194"/>
      <c r="C46" s="194"/>
      <c r="AX46" s="57"/>
    </row>
    <row r="47" spans="1:92" s="36" customFormat="1" ht="12" hidden="1" customHeight="1" x14ac:dyDescent="0.2">
      <c r="A47" s="237">
        <v>7</v>
      </c>
      <c r="B47" s="194"/>
      <c r="C47" s="194"/>
      <c r="AX47" s="57"/>
    </row>
    <row r="48" spans="1:92" s="36" customFormat="1" ht="12" hidden="1" customHeight="1" x14ac:dyDescent="0.2">
      <c r="A48" s="237">
        <v>8</v>
      </c>
      <c r="B48" s="194"/>
      <c r="C48" s="194"/>
      <c r="AX48" s="57"/>
    </row>
    <row r="49" spans="1:50" s="36" customFormat="1" ht="12" hidden="1" customHeight="1" x14ac:dyDescent="0.2">
      <c r="A49" s="236" t="s">
        <v>72</v>
      </c>
      <c r="B49" s="194"/>
      <c r="C49" s="194"/>
      <c r="AX49" s="57"/>
    </row>
    <row r="50" spans="1:50" s="36" customFormat="1" ht="12" hidden="1" customHeight="1" x14ac:dyDescent="0.2">
      <c r="A50" s="237">
        <v>1</v>
      </c>
      <c r="B50" s="194"/>
      <c r="C50" s="194"/>
      <c r="AX50" s="57"/>
    </row>
    <row r="51" spans="1:50" s="36" customFormat="1" ht="12" hidden="1" customHeight="1" x14ac:dyDescent="0.2">
      <c r="A51" s="237">
        <v>2</v>
      </c>
      <c r="B51" s="194"/>
      <c r="C51" s="194"/>
      <c r="AX51" s="57"/>
    </row>
    <row r="52" spans="1:50" s="36" customFormat="1" ht="12" hidden="1" customHeight="1" x14ac:dyDescent="0.2">
      <c r="A52" s="236" t="s">
        <v>184</v>
      </c>
      <c r="B52" s="194"/>
      <c r="C52" s="194"/>
      <c r="AX52" s="57"/>
    </row>
    <row r="53" spans="1:50" s="36" customFormat="1" ht="12" hidden="1" customHeight="1" x14ac:dyDescent="0.2">
      <c r="A53" s="237">
        <v>1</v>
      </c>
      <c r="B53" s="194"/>
      <c r="C53" s="194"/>
      <c r="AX53" s="57"/>
    </row>
    <row r="54" spans="1:50" s="36" customFormat="1" ht="12" hidden="1" customHeight="1" x14ac:dyDescent="0.2">
      <c r="A54" s="237">
        <v>2</v>
      </c>
      <c r="B54" s="194"/>
      <c r="C54" s="194"/>
      <c r="AX54" s="57"/>
    </row>
    <row r="55" spans="1:50" s="36" customFormat="1" ht="12" hidden="1" customHeight="1" x14ac:dyDescent="0.2">
      <c r="A55" s="237">
        <v>3</v>
      </c>
      <c r="B55" s="194"/>
      <c r="C55" s="194"/>
      <c r="AX55" s="57"/>
    </row>
    <row r="56" spans="1:50" s="36" customFormat="1" ht="12" hidden="1" customHeight="1" x14ac:dyDescent="0.2">
      <c r="A56" s="237">
        <v>4</v>
      </c>
      <c r="B56" s="194"/>
      <c r="C56" s="194"/>
      <c r="AX56" s="57"/>
    </row>
    <row r="57" spans="1:50" s="36" customFormat="1" ht="12" hidden="1" customHeight="1" x14ac:dyDescent="0.2">
      <c r="A57" s="237">
        <v>5</v>
      </c>
      <c r="B57" s="194"/>
      <c r="C57" s="194"/>
      <c r="AX57" s="57"/>
    </row>
    <row r="58" spans="1:50" s="36" customFormat="1" ht="12" hidden="1" customHeight="1" x14ac:dyDescent="0.2">
      <c r="A58" s="237">
        <v>6</v>
      </c>
      <c r="B58" s="194"/>
      <c r="C58" s="194"/>
      <c r="AX58" s="57"/>
    </row>
    <row r="59" spans="1:50" s="36" customFormat="1" ht="12" hidden="1" customHeight="1" x14ac:dyDescent="0.2">
      <c r="A59" s="89"/>
      <c r="B59" s="194"/>
      <c r="C59" s="194"/>
      <c r="AX59" s="57"/>
    </row>
    <row r="60" spans="1:50" s="33" customFormat="1" x14ac:dyDescent="0.2">
      <c r="A60" s="89"/>
    </row>
    <row r="61" spans="1:50" s="33" customFormat="1" x14ac:dyDescent="0.2">
      <c r="A61" s="340" t="s">
        <v>172</v>
      </c>
    </row>
    <row r="62" spans="1:50" s="33" customFormat="1" x14ac:dyDescent="0.2">
      <c r="A62" s="340"/>
    </row>
    <row r="63" spans="1:50" s="31" customFormat="1" ht="13.5" customHeight="1" x14ac:dyDescent="0.2"/>
    <row r="64" spans="1:50" s="6" customFormat="1" ht="12.75" customHeight="1" x14ac:dyDescent="0.2">
      <c r="A64" s="174" t="s">
        <v>74</v>
      </c>
    </row>
    <row r="65" spans="1:1" s="6" customFormat="1" ht="12.75" customHeight="1" x14ac:dyDescent="0.2">
      <c r="A65" s="172" t="s">
        <v>75</v>
      </c>
    </row>
    <row r="66" spans="1:1" s="6" customFormat="1" ht="12.75" customHeight="1" x14ac:dyDescent="0.2">
      <c r="A66" s="172" t="s">
        <v>383</v>
      </c>
    </row>
    <row r="67" spans="1:1" s="6" customFormat="1" ht="12.75" customHeight="1" x14ac:dyDescent="0.2">
      <c r="A67" s="173" t="s">
        <v>76</v>
      </c>
    </row>
    <row r="68" spans="1:1" s="6" customFormat="1" ht="12.75" customHeight="1" x14ac:dyDescent="0.2">
      <c r="A68" s="173" t="s">
        <v>77</v>
      </c>
    </row>
    <row r="69" spans="1:1" s="6" customFormat="1" ht="12.75" customHeight="1" x14ac:dyDescent="0.2">
      <c r="A69" s="173" t="s">
        <v>78</v>
      </c>
    </row>
    <row r="70" spans="1:1" s="36" customFormat="1" ht="23.25" customHeight="1" x14ac:dyDescent="0.2">
      <c r="A70" s="175" t="s">
        <v>79</v>
      </c>
    </row>
    <row r="71" spans="1:1" s="36" customFormat="1" ht="25.5" customHeight="1" x14ac:dyDescent="0.2">
      <c r="A71" s="175" t="s">
        <v>187</v>
      </c>
    </row>
    <row r="72" spans="1:1" s="33" customFormat="1" x14ac:dyDescent="0.2">
      <c r="A72" s="89"/>
    </row>
    <row r="73" spans="1:1" s="33" customFormat="1" x14ac:dyDescent="0.2">
      <c r="A73" s="171" t="s">
        <v>81</v>
      </c>
    </row>
    <row r="74" spans="1:1" s="33" customFormat="1" ht="96" x14ac:dyDescent="0.2">
      <c r="A74" s="176" t="s">
        <v>96</v>
      </c>
    </row>
    <row r="75" spans="1:1" s="33" customFormat="1" x14ac:dyDescent="0.2"/>
    <row r="76" spans="1:1" s="33" customFormat="1" x14ac:dyDescent="0.2">
      <c r="A76" s="171" t="s">
        <v>83</v>
      </c>
    </row>
    <row r="77" spans="1:1" s="33" customFormat="1" ht="30" customHeight="1" x14ac:dyDescent="0.2">
      <c r="A77" s="262" t="s">
        <v>416</v>
      </c>
    </row>
    <row r="78" spans="1:1" s="33" customFormat="1" ht="48" x14ac:dyDescent="0.2">
      <c r="A78" s="213" t="s">
        <v>417</v>
      </c>
    </row>
    <row r="79" spans="1:1" s="33" customFormat="1" x14ac:dyDescent="0.2"/>
    <row r="80" spans="1:1" s="33" customFormat="1" ht="24" x14ac:dyDescent="0.2">
      <c r="A80" s="179" t="s">
        <v>174</v>
      </c>
    </row>
    <row r="81" s="33" customFormat="1" x14ac:dyDescent="0.2"/>
    <row r="82" s="33" customFormat="1" x14ac:dyDescent="0.2"/>
    <row r="83" s="33" customFormat="1" x14ac:dyDescent="0.2"/>
    <row r="84" s="33" customFormat="1" x14ac:dyDescent="0.2"/>
    <row r="85" s="33" customFormat="1" x14ac:dyDescent="0.2"/>
    <row r="86" s="33" customFormat="1" x14ac:dyDescent="0.2"/>
    <row r="87" s="33" customFormat="1" x14ac:dyDescent="0.2"/>
    <row r="88" s="33" customFormat="1" x14ac:dyDescent="0.2"/>
    <row r="89" s="33" customFormat="1" x14ac:dyDescent="0.2"/>
    <row r="90" s="33" customFormat="1" x14ac:dyDescent="0.2"/>
    <row r="91" s="33" customFormat="1" x14ac:dyDescent="0.2"/>
    <row r="92" s="33" customFormat="1" x14ac:dyDescent="0.2"/>
    <row r="93" s="33" customFormat="1" x14ac:dyDescent="0.2"/>
    <row r="94" s="33" customFormat="1" x14ac:dyDescent="0.2"/>
  </sheetData>
  <mergeCells count="1">
    <mergeCell ref="A61:A62"/>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C000"/>
  </sheetPr>
  <dimension ref="A1:CN93"/>
  <sheetViews>
    <sheetView workbookViewId="0">
      <pane xSplit="1" ySplit="4" topLeftCell="CF5" activePane="bottomRight" state="frozen"/>
      <selection pane="topRight" activeCell="B1" sqref="B1"/>
      <selection pane="bottomLeft" activeCell="A5" sqref="A5"/>
      <selection pane="bottomRight" activeCell="AX3" sqref="AX3:CN4"/>
    </sheetView>
  </sheetViews>
  <sheetFormatPr defaultColWidth="9.85546875" defaultRowHeight="12.75" x14ac:dyDescent="0.2"/>
  <cols>
    <col min="1" max="1" width="37.28515625" style="32" customWidth="1"/>
    <col min="2" max="2" width="9.85546875" style="32"/>
    <col min="3" max="4" width="9.85546875" style="32" customWidth="1"/>
    <col min="5" max="8" width="9.85546875" style="32" hidden="1" customWidth="1"/>
    <col min="9" max="11" width="0" style="32" hidden="1" customWidth="1"/>
    <col min="12" max="16384" width="9.85546875" style="32"/>
  </cols>
  <sheetData>
    <row r="1" spans="1:92" x14ac:dyDescent="0.2">
      <c r="A1" s="63" t="s">
        <v>61</v>
      </c>
    </row>
    <row r="2" spans="1:92" x14ac:dyDescent="0.2">
      <c r="A2" s="11" t="s">
        <v>185</v>
      </c>
    </row>
    <row r="3" spans="1:92" s="33" customFormat="1" ht="26.25" customHeight="1" x14ac:dyDescent="0.2">
      <c r="A3" s="64" t="s">
        <v>97</v>
      </c>
      <c r="B3" s="113">
        <f>'BAR BB| Open rates'!B3</f>
        <v>46017</v>
      </c>
      <c r="C3" s="113">
        <f>'BAR BB| Open rates'!C3</f>
        <v>46018</v>
      </c>
      <c r="D3" s="113">
        <f>'BAR BB| Open rates'!D3</f>
        <v>46019</v>
      </c>
      <c r="E3" s="113">
        <f>'BAR BB| Open rates'!E3</f>
        <v>46020</v>
      </c>
      <c r="F3" s="113">
        <f>'BAR BB| Open rates'!F3</f>
        <v>46021</v>
      </c>
      <c r="G3" s="113">
        <f>'BAR BB| Open rates'!G3</f>
        <v>46022</v>
      </c>
      <c r="H3" s="113">
        <f>'BAR BB| Open rates'!H3</f>
        <v>46023</v>
      </c>
      <c r="I3" s="113">
        <f>'BAR BB| Open rates'!I3</f>
        <v>46024</v>
      </c>
      <c r="J3" s="113">
        <f>'BAR BB| Open rates'!J3</f>
        <v>46027</v>
      </c>
      <c r="K3" s="113">
        <f>'BAR BB| Open rates'!K3</f>
        <v>46028</v>
      </c>
      <c r="L3" s="113">
        <f>'BAR BB| Open rates'!L3</f>
        <v>46030</v>
      </c>
      <c r="M3" s="113">
        <f>'BAR BB| Open rates'!M3</f>
        <v>46031</v>
      </c>
      <c r="N3" s="113">
        <f>'BAR BB| Open rates'!N3</f>
        <v>46032</v>
      </c>
      <c r="O3" s="113">
        <f>'BAR BB| Open rates'!O3</f>
        <v>46033</v>
      </c>
      <c r="P3" s="113">
        <f>'BAR BB| Open rates'!P3</f>
        <v>46034</v>
      </c>
      <c r="Q3" s="113">
        <f>'BAR BB| Open rates'!Q3</f>
        <v>46038</v>
      </c>
      <c r="R3" s="113">
        <f>'BAR BB| Open rates'!R3</f>
        <v>45675</v>
      </c>
      <c r="S3" s="113">
        <f>'BAR BB| Open rates'!S3</f>
        <v>46041</v>
      </c>
      <c r="T3" s="113">
        <f>'BAR BB| Open rates'!T3</f>
        <v>46045</v>
      </c>
      <c r="U3" s="113">
        <f>'BAR BB| Open rates'!U3</f>
        <v>46047</v>
      </c>
      <c r="V3" s="113">
        <f>'BAR BB| Open rates'!V3</f>
        <v>46049</v>
      </c>
      <c r="W3" s="113">
        <f>'BAR BB| Open rates'!W3</f>
        <v>46052</v>
      </c>
      <c r="X3" s="113">
        <f>'BAR BB| Open rates'!X3</f>
        <v>46054</v>
      </c>
      <c r="Y3" s="113">
        <f>'BAR BB| Open rates'!Y3</f>
        <v>46056</v>
      </c>
      <c r="Z3" s="113">
        <f>'BAR BB| Open rates'!Z3</f>
        <v>46058</v>
      </c>
      <c r="AA3" s="113">
        <f>'BAR BB| Open rates'!AA3</f>
        <v>46059</v>
      </c>
      <c r="AB3" s="113">
        <f>'BAR BB| Open rates'!AB3</f>
        <v>46061</v>
      </c>
      <c r="AC3" s="113">
        <f>'BAR BB| Open rates'!AC3</f>
        <v>46066</v>
      </c>
      <c r="AD3" s="113">
        <f>'BAR BB| Open rates'!AD3</f>
        <v>46068</v>
      </c>
      <c r="AE3" s="113">
        <f>'BAR BB| Open rates'!AE3</f>
        <v>46072</v>
      </c>
      <c r="AF3" s="113">
        <f>'BAR BB| Open rates'!AF3</f>
        <v>46077</v>
      </c>
      <c r="AG3" s="113">
        <f>'BAR BB| Open rates'!AG3</f>
        <v>46078</v>
      </c>
      <c r="AH3" s="113">
        <f>'BAR BB| Open rates'!AH3</f>
        <v>46082</v>
      </c>
      <c r="AI3" s="113">
        <f>'BAR BB| Open rates'!AI3</f>
        <v>46083</v>
      </c>
      <c r="AJ3" s="113">
        <f>'BAR BB| Open rates'!AJ3</f>
        <v>46087</v>
      </c>
      <c r="AK3" s="113">
        <f>'BAR BB| Open rates'!AK3</f>
        <v>46091</v>
      </c>
      <c r="AL3" s="113">
        <f>'BAR BB| Open rates'!AL3</f>
        <v>46096</v>
      </c>
      <c r="AM3" s="113">
        <f>'BAR BB| Open rates'!AM3</f>
        <v>46098</v>
      </c>
      <c r="AN3" s="113">
        <f>'BAR BB| Open rates'!AN3</f>
        <v>46101</v>
      </c>
      <c r="AO3" s="113">
        <f>'BAR BB| Open rates'!AO3</f>
        <v>46103</v>
      </c>
      <c r="AP3" s="113">
        <f>'BAR BB| Open rates'!AP3</f>
        <v>46113</v>
      </c>
      <c r="AQ3" s="113">
        <f>'BAR BB| Open rates'!AQ3</f>
        <v>46118</v>
      </c>
      <c r="AR3" s="113">
        <f>'BAR BB| Open rates'!AR3</f>
        <v>46124</v>
      </c>
      <c r="AS3" s="113">
        <f>'BAR BB| Open rates'!AS3</f>
        <v>46125</v>
      </c>
      <c r="AT3" s="113">
        <f>'BAR BB| Open rates'!AT3</f>
        <v>46131</v>
      </c>
      <c r="AU3" s="113">
        <f>'BAR BB| Open rates'!AU3</f>
        <v>46136</v>
      </c>
      <c r="AV3" s="113">
        <f>'BAR BB| Open rates'!AV3</f>
        <v>46138</v>
      </c>
      <c r="AW3" s="113">
        <f>'BAR BB| Open rates'!AW3</f>
        <v>46142</v>
      </c>
      <c r="AX3" s="134">
        <f>'BAR BB| Open rates'!AX3</f>
        <v>46143</v>
      </c>
      <c r="AY3" s="134">
        <f>'BAR BB| Open rates'!AY3</f>
        <v>46146</v>
      </c>
      <c r="AZ3" s="134">
        <f>'BAR BB| Open rates'!AZ3</f>
        <v>46150</v>
      </c>
      <c r="BA3" s="134">
        <f>'BAR BB| Open rates'!BA3</f>
        <v>46153</v>
      </c>
      <c r="BB3" s="134">
        <f>'BAR BB| Open rates'!BB3</f>
        <v>46154</v>
      </c>
      <c r="BC3" s="134">
        <f>'BAR BB| Open rates'!BC3</f>
        <v>46157</v>
      </c>
      <c r="BD3" s="134">
        <f>'BAR BB| Open rates'!BD3</f>
        <v>46159</v>
      </c>
      <c r="BE3" s="134">
        <f>'BAR BB| Open rates'!BE3</f>
        <v>46164</v>
      </c>
      <c r="BF3" s="134">
        <f>'BAR BB| Open rates'!BF3</f>
        <v>46166</v>
      </c>
      <c r="BG3" s="134">
        <f>'BAR BB| Open rates'!BG3</f>
        <v>46171</v>
      </c>
      <c r="BH3" s="134">
        <f>'BAR BB| Open rates'!BH3</f>
        <v>46174</v>
      </c>
      <c r="BI3" s="134">
        <f>'BAR BB| Open rates'!BI3</f>
        <v>46178</v>
      </c>
      <c r="BJ3" s="134">
        <f>'BAR BB| Open rates'!BJ3</f>
        <v>46188</v>
      </c>
      <c r="BK3" s="134">
        <f>'BAR BB| Open rates'!BK3</f>
        <v>46194</v>
      </c>
      <c r="BL3" s="134">
        <f>'BAR BB| Open rates'!BL3</f>
        <v>46199</v>
      </c>
      <c r="BM3" s="134">
        <f>'BAR BB| Open rates'!BM3</f>
        <v>46201</v>
      </c>
      <c r="BN3" s="134">
        <f>'BAR BB| Open rates'!BN3</f>
        <v>46204</v>
      </c>
      <c r="BO3" s="134">
        <f>'BAR BB| Open rates'!BO3</f>
        <v>46206</v>
      </c>
      <c r="BP3" s="134">
        <f>'BAR BB| Open rates'!BP3</f>
        <v>46208</v>
      </c>
      <c r="BQ3" s="134">
        <f>'BAR BB| Open rates'!BQ3</f>
        <v>46213</v>
      </c>
      <c r="BR3" s="134">
        <f>'BAR BB| Open rates'!BR3</f>
        <v>46215</v>
      </c>
      <c r="BS3" s="134">
        <f>'BAR BB| Open rates'!BS3</f>
        <v>46220</v>
      </c>
      <c r="BT3" s="134">
        <f>'BAR BB| Open rates'!BT3</f>
        <v>46222</v>
      </c>
      <c r="BU3" s="134">
        <f>'BAR BB| Open rates'!BU3</f>
        <v>46227</v>
      </c>
      <c r="BV3" s="134">
        <f>'BAR BB| Open rates'!BV3</f>
        <v>46229</v>
      </c>
      <c r="BW3" s="134">
        <f>'BAR BB| Open rates'!BW3</f>
        <v>46234</v>
      </c>
      <c r="BX3" s="134">
        <f>'BAR BB| Open rates'!BX3</f>
        <v>46236</v>
      </c>
      <c r="BY3" s="134">
        <f>'BAR BB| Open rates'!BY3</f>
        <v>46241</v>
      </c>
      <c r="BZ3" s="134">
        <f>'BAR BB| Open rates'!BZ3</f>
        <v>46243</v>
      </c>
      <c r="CA3" s="134">
        <f>'BAR BB| Open rates'!CA3</f>
        <v>46248</v>
      </c>
      <c r="CB3" s="134">
        <f>'BAR BB| Open rates'!CB3</f>
        <v>46250</v>
      </c>
      <c r="CC3" s="134">
        <f>'BAR BB| Open rates'!CC3</f>
        <v>46255</v>
      </c>
      <c r="CD3" s="134">
        <f>'BAR BB| Open rates'!CD3</f>
        <v>46257</v>
      </c>
      <c r="CE3" s="134">
        <f>'BAR BB| Open rates'!CE3</f>
        <v>46262</v>
      </c>
      <c r="CF3" s="134">
        <f>'BAR BB| Open rates'!CF3</f>
        <v>46264</v>
      </c>
      <c r="CG3" s="134">
        <f>'BAR BB| Open rates'!CG3</f>
        <v>46269</v>
      </c>
      <c r="CH3" s="134">
        <f>'BAR BB| Open rates'!CH3</f>
        <v>46271</v>
      </c>
      <c r="CI3" s="134">
        <f>'BAR BB| Open rates'!CI3</f>
        <v>46276</v>
      </c>
      <c r="CJ3" s="134">
        <f>'BAR BB| Open rates'!CJ3</f>
        <v>46278</v>
      </c>
      <c r="CK3" s="134">
        <f>'BAR BB| Open rates'!CK3</f>
        <v>46283</v>
      </c>
      <c r="CL3" s="134">
        <f>'BAR BB| Open rates'!CL3</f>
        <v>46285</v>
      </c>
      <c r="CM3" s="134">
        <f>'BAR BB| Open rates'!CM3</f>
        <v>46290</v>
      </c>
      <c r="CN3" s="134">
        <f>'BAR BB| Open rates'!CN3</f>
        <v>46292</v>
      </c>
    </row>
    <row r="4" spans="1:92" s="33" customFormat="1" ht="26.25" customHeight="1" x14ac:dyDescent="0.2">
      <c r="A4" s="104"/>
      <c r="B4" s="115">
        <f>'BAR BB| Open rates'!B4</f>
        <v>46017</v>
      </c>
      <c r="C4" s="115">
        <f>'BAR BB| Open rates'!C4</f>
        <v>46018</v>
      </c>
      <c r="D4" s="115">
        <f>'BAR BB| Open rates'!D4</f>
        <v>46019</v>
      </c>
      <c r="E4" s="115">
        <f>'BAR BB| Open rates'!E4</f>
        <v>46020</v>
      </c>
      <c r="F4" s="115">
        <f>'BAR BB| Open rates'!F4</f>
        <v>46021</v>
      </c>
      <c r="G4" s="115">
        <f>'BAR BB| Open rates'!G4</f>
        <v>46022</v>
      </c>
      <c r="H4" s="115">
        <f>'BAR BB| Open rates'!H4</f>
        <v>46023</v>
      </c>
      <c r="I4" s="115">
        <f>'BAR BB| Open rates'!I4</f>
        <v>46026</v>
      </c>
      <c r="J4" s="115">
        <f>'BAR BB| Open rates'!J4</f>
        <v>46027</v>
      </c>
      <c r="K4" s="115">
        <f>'BAR BB| Open rates'!K4</f>
        <v>46029</v>
      </c>
      <c r="L4" s="115">
        <f>'BAR BB| Open rates'!L4</f>
        <v>46030</v>
      </c>
      <c r="M4" s="115">
        <f>'BAR BB| Open rates'!M4</f>
        <v>46031</v>
      </c>
      <c r="N4" s="115">
        <f>'BAR BB| Open rates'!N4</f>
        <v>46032</v>
      </c>
      <c r="O4" s="115">
        <f>'BAR BB| Open rates'!O4</f>
        <v>46033</v>
      </c>
      <c r="P4" s="115">
        <f>'BAR BB| Open rates'!P4</f>
        <v>46037</v>
      </c>
      <c r="Q4" s="115">
        <f>'BAR BB| Open rates'!Q4</f>
        <v>46039</v>
      </c>
      <c r="R4" s="115">
        <f>'BAR BB| Open rates'!R4</f>
        <v>45675</v>
      </c>
      <c r="S4" s="115">
        <f>'BAR BB| Open rates'!S4</f>
        <v>46044</v>
      </c>
      <c r="T4" s="115">
        <f>'BAR BB| Open rates'!T4</f>
        <v>46046</v>
      </c>
      <c r="U4" s="115">
        <f>'BAR BB| Open rates'!U4</f>
        <v>46048</v>
      </c>
      <c r="V4" s="115">
        <f>'BAR BB| Open rates'!V4</f>
        <v>46051</v>
      </c>
      <c r="W4" s="115">
        <f>'BAR BB| Open rates'!W4</f>
        <v>46053</v>
      </c>
      <c r="X4" s="115">
        <f>'BAR BB| Open rates'!X4</f>
        <v>46055</v>
      </c>
      <c r="Y4" s="115">
        <f>'BAR BB| Open rates'!Y4</f>
        <v>46057</v>
      </c>
      <c r="Z4" s="115">
        <f>'BAR BB| Open rates'!Z4</f>
        <v>46058</v>
      </c>
      <c r="AA4" s="115">
        <f>'BAR BB| Open rates'!AA4</f>
        <v>46060</v>
      </c>
      <c r="AB4" s="115">
        <f>'BAR BB| Open rates'!AB4</f>
        <v>46065</v>
      </c>
      <c r="AC4" s="115">
        <f>'BAR BB| Open rates'!AC4</f>
        <v>46067</v>
      </c>
      <c r="AD4" s="115">
        <f>'BAR BB| Open rates'!AD4</f>
        <v>46071</v>
      </c>
      <c r="AE4" s="115">
        <f>'BAR BB| Open rates'!AE4</f>
        <v>46076</v>
      </c>
      <c r="AF4" s="115">
        <f>'BAR BB| Open rates'!AF4</f>
        <v>46077</v>
      </c>
      <c r="AG4" s="115">
        <f>'BAR BB| Open rates'!AG4</f>
        <v>46081</v>
      </c>
      <c r="AH4" s="115">
        <f>'BAR BB| Open rates'!AH4</f>
        <v>46082</v>
      </c>
      <c r="AI4" s="115">
        <f>'BAR BB| Open rates'!AI4</f>
        <v>46086</v>
      </c>
      <c r="AJ4" s="115">
        <f>'BAR BB| Open rates'!AJ4</f>
        <v>46090</v>
      </c>
      <c r="AK4" s="115">
        <f>'BAR BB| Open rates'!AK4</f>
        <v>46095</v>
      </c>
      <c r="AL4" s="115">
        <f>'BAR BB| Open rates'!AL4</f>
        <v>46097</v>
      </c>
      <c r="AM4" s="115">
        <f>'BAR BB| Open rates'!AM4</f>
        <v>46100</v>
      </c>
      <c r="AN4" s="115">
        <f>'BAR BB| Open rates'!AN4</f>
        <v>46102</v>
      </c>
      <c r="AO4" s="115">
        <f>'BAR BB| Open rates'!AO4</f>
        <v>46112</v>
      </c>
      <c r="AP4" s="115">
        <f>'BAR BB| Open rates'!AP4</f>
        <v>46117</v>
      </c>
      <c r="AQ4" s="115">
        <f>'BAR BB| Open rates'!AQ4</f>
        <v>46123</v>
      </c>
      <c r="AR4" s="115">
        <f>'BAR BB| Open rates'!AR4</f>
        <v>46124</v>
      </c>
      <c r="AS4" s="115">
        <f>'BAR BB| Open rates'!AS4</f>
        <v>46130</v>
      </c>
      <c r="AT4" s="115">
        <f>'BAR BB| Open rates'!AT4</f>
        <v>46135</v>
      </c>
      <c r="AU4" s="115">
        <f>'BAR BB| Open rates'!AU4</f>
        <v>46137</v>
      </c>
      <c r="AV4" s="115">
        <f>'BAR BB| Open rates'!AV4</f>
        <v>46141</v>
      </c>
      <c r="AW4" s="115">
        <f>'BAR BB| Open rates'!AW4</f>
        <v>46142</v>
      </c>
      <c r="AX4" s="134">
        <f>'BAR BB| Open rates'!AX4</f>
        <v>46145</v>
      </c>
      <c r="AY4" s="134">
        <f>'BAR BB| Open rates'!AY4</f>
        <v>46149</v>
      </c>
      <c r="AZ4" s="134">
        <f>'BAR BB| Open rates'!AZ4</f>
        <v>46152</v>
      </c>
      <c r="BA4" s="134">
        <f>'BAR BB| Open rates'!BA4</f>
        <v>46153</v>
      </c>
      <c r="BB4" s="134">
        <f>'BAR BB| Open rates'!BB4</f>
        <v>46156</v>
      </c>
      <c r="BC4" s="134">
        <f>'BAR BB| Open rates'!BC4</f>
        <v>46158</v>
      </c>
      <c r="BD4" s="134">
        <f>'BAR BB| Open rates'!BD4</f>
        <v>46163</v>
      </c>
      <c r="BE4" s="134">
        <f>'BAR BB| Open rates'!BE4</f>
        <v>46165</v>
      </c>
      <c r="BF4" s="134">
        <f>'BAR BB| Open rates'!BF4</f>
        <v>46170</v>
      </c>
      <c r="BG4" s="134">
        <f>'BAR BB| Open rates'!BG4</f>
        <v>46173</v>
      </c>
      <c r="BH4" s="134">
        <f>'BAR BB| Open rates'!BH4</f>
        <v>46177</v>
      </c>
      <c r="BI4" s="134">
        <f>'BAR BB| Open rates'!BI4</f>
        <v>46187</v>
      </c>
      <c r="BJ4" s="134">
        <f>'BAR BB| Open rates'!BJ4</f>
        <v>46193</v>
      </c>
      <c r="BK4" s="134">
        <f>'BAR BB| Open rates'!BK4</f>
        <v>46198</v>
      </c>
      <c r="BL4" s="134">
        <f>'BAR BB| Open rates'!BL4</f>
        <v>46200</v>
      </c>
      <c r="BM4" s="134">
        <f>'BAR BB| Open rates'!BM4</f>
        <v>46203</v>
      </c>
      <c r="BN4" s="134">
        <f>'BAR BB| Open rates'!BN4</f>
        <v>46205</v>
      </c>
      <c r="BO4" s="134">
        <f>'BAR BB| Open rates'!BO4</f>
        <v>46207</v>
      </c>
      <c r="BP4" s="134">
        <f>'BAR BB| Open rates'!BP4</f>
        <v>46212</v>
      </c>
      <c r="BQ4" s="134">
        <f>'BAR BB| Open rates'!BQ4</f>
        <v>46214</v>
      </c>
      <c r="BR4" s="134">
        <f>'BAR BB| Open rates'!BR4</f>
        <v>46219</v>
      </c>
      <c r="BS4" s="134">
        <f>'BAR BB| Open rates'!BS4</f>
        <v>46221</v>
      </c>
      <c r="BT4" s="134">
        <f>'BAR BB| Open rates'!BT4</f>
        <v>46226</v>
      </c>
      <c r="BU4" s="134">
        <f>'BAR BB| Open rates'!BU4</f>
        <v>46228</v>
      </c>
      <c r="BV4" s="134">
        <f>'BAR BB| Open rates'!BV4</f>
        <v>46233</v>
      </c>
      <c r="BW4" s="134">
        <f>'BAR BB| Open rates'!BW4</f>
        <v>46235</v>
      </c>
      <c r="BX4" s="134">
        <f>'BAR BB| Open rates'!BX4</f>
        <v>46240</v>
      </c>
      <c r="BY4" s="134">
        <f>'BAR BB| Open rates'!BY4</f>
        <v>46242</v>
      </c>
      <c r="BZ4" s="134">
        <f>'BAR BB| Open rates'!BZ4</f>
        <v>46247</v>
      </c>
      <c r="CA4" s="134">
        <f>'BAR BB| Open rates'!CA4</f>
        <v>46249</v>
      </c>
      <c r="CB4" s="134">
        <f>'BAR BB| Open rates'!CB4</f>
        <v>46254</v>
      </c>
      <c r="CC4" s="134">
        <f>'BAR BB| Open rates'!CC4</f>
        <v>46256</v>
      </c>
      <c r="CD4" s="134">
        <f>'BAR BB| Open rates'!CD4</f>
        <v>46261</v>
      </c>
      <c r="CE4" s="134">
        <f>'BAR BB| Open rates'!CE4</f>
        <v>46263</v>
      </c>
      <c r="CF4" s="134">
        <f>'BAR BB| Open rates'!CF4</f>
        <v>46268</v>
      </c>
      <c r="CG4" s="134">
        <f>'BAR BB| Open rates'!CG4</f>
        <v>46270</v>
      </c>
      <c r="CH4" s="134">
        <f>'BAR BB| Open rates'!CH4</f>
        <v>46275</v>
      </c>
      <c r="CI4" s="134">
        <f>'BAR BB| Open rates'!CI4</f>
        <v>46277</v>
      </c>
      <c r="CJ4" s="134">
        <f>'BAR BB| Open rates'!CJ4</f>
        <v>46282</v>
      </c>
      <c r="CK4" s="134">
        <f>'BAR BB| Open rates'!CK4</f>
        <v>46284</v>
      </c>
      <c r="CL4" s="134">
        <f>'BAR BB| Open rates'!CL4</f>
        <v>46289</v>
      </c>
      <c r="CM4" s="134">
        <f>'BAR BB| Open rates'!CM4</f>
        <v>46291</v>
      </c>
      <c r="CN4" s="134">
        <f>'BAR BB| Open rates'!CN4</f>
        <v>46295</v>
      </c>
    </row>
    <row r="5" spans="1:92" s="36" customFormat="1" ht="12" customHeight="1" x14ac:dyDescent="0.2">
      <c r="A5" s="184" t="s">
        <v>63</v>
      </c>
    </row>
    <row r="6" spans="1:92" s="36" customFormat="1" ht="12" customHeight="1" x14ac:dyDescent="0.2">
      <c r="A6" s="183">
        <v>1</v>
      </c>
      <c r="B6" s="57">
        <f>'BAR BB| Open rates'!B6*0.85*0.9</f>
        <v>18207</v>
      </c>
      <c r="C6" s="57">
        <f>'BAR BB| Open rates'!C6*0.85*0.9</f>
        <v>22797</v>
      </c>
      <c r="D6" s="57">
        <f>'BAR BB| Open rates'!D6*0.85*0.9</f>
        <v>19737</v>
      </c>
      <c r="E6" s="57">
        <f>'BAR BB| Open rates'!E6*0.85*0.9</f>
        <v>19737</v>
      </c>
      <c r="F6" s="57">
        <f>'BAR BB| Open rates'!F6*0.85*0.9</f>
        <v>48042</v>
      </c>
      <c r="G6" s="57">
        <f>'BAR BB| Open rates'!G6*0.85*0.9</f>
        <v>53397</v>
      </c>
      <c r="H6" s="57">
        <f>'BAR BB| Open rates'!H6*0.85*0.9</f>
        <v>61047</v>
      </c>
      <c r="I6" s="57">
        <f>'BAR BB| Open rates'!I6*0.85*0.9</f>
        <v>68773.5</v>
      </c>
      <c r="J6" s="57">
        <f>'BAR BB| Open rates'!J6*0.85*0.9</f>
        <v>68773.5</v>
      </c>
      <c r="K6" s="57">
        <f>'BAR BB| Open rates'!K6*0.85*0.9</f>
        <v>68773.5</v>
      </c>
      <c r="L6" s="57">
        <f>'BAR BB| Open rates'!L6*0.85*0.9</f>
        <v>62653.5</v>
      </c>
      <c r="M6" s="57">
        <f>'BAR BB| Open rates'!M6*0.85*0.9</f>
        <v>53397</v>
      </c>
      <c r="N6" s="57">
        <f>'BAR BB| Open rates'!N6*0.85*0.9</f>
        <v>45747</v>
      </c>
      <c r="O6" s="57">
        <f>'BAR BB| Open rates'!O6*0.85*0.9</f>
        <v>22797</v>
      </c>
      <c r="P6" s="57">
        <f>'BAR BB| Open rates'!P6*0.85*0.9</f>
        <v>15912</v>
      </c>
      <c r="Q6" s="57">
        <f>'BAR BB| Open rates'!Q6*0.85*0.9</f>
        <v>19737</v>
      </c>
      <c r="R6" s="57">
        <f>'BAR BB| Open rates'!R6*0.85*0.9</f>
        <v>17442</v>
      </c>
      <c r="S6" s="57">
        <f>'BAR BB| Open rates'!S6*0.85*0.9</f>
        <v>17442</v>
      </c>
      <c r="T6" s="57">
        <f>'BAR BB| Open rates'!T6*0.85*0.9</f>
        <v>19737</v>
      </c>
      <c r="U6" s="57">
        <f>'BAR BB| Open rates'!U6*0.85*0.9</f>
        <v>22797</v>
      </c>
      <c r="V6" s="57">
        <f>'BAR BB| Open rates'!V6*0.85*0.9</f>
        <v>22797</v>
      </c>
      <c r="W6" s="57">
        <f>'BAR BB| Open rates'!W6*0.85*0.9</f>
        <v>32589</v>
      </c>
      <c r="X6" s="57">
        <f>'BAR BB| Open rates'!X6*0.85*0.9</f>
        <v>32589</v>
      </c>
      <c r="Y6" s="57">
        <f>'BAR BB| Open rates'!Y6*0.85*0.9</f>
        <v>32589</v>
      </c>
      <c r="Z6" s="57">
        <f>'BAR BB| Open rates'!Z6*0.85*0.9</f>
        <v>32589</v>
      </c>
      <c r="AA6" s="57">
        <f>'BAR BB| Open rates'!AA6*0.85*0.9</f>
        <v>35113.5</v>
      </c>
      <c r="AB6" s="57">
        <f>'BAR BB| Open rates'!AB6*0.85*0.9</f>
        <v>32589</v>
      </c>
      <c r="AC6" s="57">
        <f>'BAR BB| Open rates'!AC6*0.85*0.9</f>
        <v>35113.5</v>
      </c>
      <c r="AD6" s="57">
        <f>'BAR BB| Open rates'!AD6*0.85*0.9</f>
        <v>30523.5</v>
      </c>
      <c r="AE6" s="57">
        <f>'BAR BB| Open rates'!AE6*0.85*0.9</f>
        <v>42228</v>
      </c>
      <c r="AF6" s="57">
        <f>'BAR BB| Open rates'!AF6*0.85*0.9</f>
        <v>42228</v>
      </c>
      <c r="AG6" s="57">
        <f>'BAR BB| Open rates'!AG6*0.85*0.9</f>
        <v>42228</v>
      </c>
      <c r="AH6" s="57">
        <f>'BAR BB| Open rates'!AH6*0.85*0.9</f>
        <v>19737</v>
      </c>
      <c r="AI6" s="57">
        <f>'BAR BB| Open rates'!AI6*0.85*0.9</f>
        <v>19737</v>
      </c>
      <c r="AJ6" s="57">
        <f>'BAR BB| Open rates'!AJ6*0.85*0.9</f>
        <v>24633</v>
      </c>
      <c r="AK6" s="57">
        <f>'BAR BB| Open rates'!AK6*0.85*0.9</f>
        <v>17442</v>
      </c>
      <c r="AL6" s="57">
        <f>'BAR BB| Open rates'!AL6*0.85*0.9</f>
        <v>15912</v>
      </c>
      <c r="AM6" s="57">
        <f>'BAR BB| Open rates'!AM6*0.85*0.9</f>
        <v>14382</v>
      </c>
      <c r="AN6" s="57">
        <f>'BAR BB| Open rates'!AN6*0.85*0.9</f>
        <v>15912</v>
      </c>
      <c r="AO6" s="57">
        <f>'BAR BB| Open rates'!AO6*0.85*0.9</f>
        <v>14382</v>
      </c>
      <c r="AP6" s="57">
        <f>'BAR BB| Open rates'!AP6*0.85*0.9</f>
        <v>12699</v>
      </c>
      <c r="AQ6" s="57">
        <f>'BAR BB| Open rates'!AQ6*0.85*0.9</f>
        <v>11398.5</v>
      </c>
      <c r="AR6" s="57">
        <f>'BAR BB| Open rates'!AR6*0.85*0.9</f>
        <v>9868.5</v>
      </c>
      <c r="AS6" s="57">
        <f>'BAR BB| Open rates'!AS6*0.85*0.9</f>
        <v>9868.5</v>
      </c>
      <c r="AT6" s="57">
        <f>'BAR BB| Open rates'!AT6*0.85*0.9</f>
        <v>9103.5</v>
      </c>
      <c r="AU6" s="57">
        <f>'BAR BB| Open rates'!AU6*0.85*0.9</f>
        <v>9868.5</v>
      </c>
      <c r="AV6" s="57">
        <f>'BAR BB| Open rates'!AV6*0.85*0.9</f>
        <v>9103.5</v>
      </c>
      <c r="AW6" s="57">
        <f>'BAR BB| Open rates'!AW6*0.85*0.9</f>
        <v>9868.5</v>
      </c>
      <c r="AX6" s="57">
        <f>'BAR BB| Open rates'!AX6*0.85*0.9</f>
        <v>16677</v>
      </c>
      <c r="AY6" s="57">
        <f>'BAR BB| Open rates'!AY6*0.85*0.9</f>
        <v>12699</v>
      </c>
      <c r="AZ6" s="57">
        <f>'BAR BB| Open rates'!AZ6*0.85*0.9</f>
        <v>16677</v>
      </c>
      <c r="BA6" s="57">
        <f>'BAR BB| Open rates'!BA6*0.85*0.9</f>
        <v>14382</v>
      </c>
      <c r="BB6" s="57">
        <f>'BAR BB| Open rates'!BB6*0.85*0.9</f>
        <v>11398.5</v>
      </c>
      <c r="BC6" s="57">
        <f>'BAR BB| Open rates'!BC6*0.85*0.9</f>
        <v>12699</v>
      </c>
      <c r="BD6" s="57">
        <f>'BAR BB| Open rates'!BD6*0.85*0.9</f>
        <v>11398.5</v>
      </c>
      <c r="BE6" s="57">
        <f>'BAR BB| Open rates'!BE6*0.85*0.9</f>
        <v>12699</v>
      </c>
      <c r="BF6" s="57">
        <f>'BAR BB| Open rates'!BF6*0.85*0.9</f>
        <v>11398.5</v>
      </c>
      <c r="BG6" s="57">
        <f>'BAR BB| Open rates'!BG6*0.85*0.9</f>
        <v>12699</v>
      </c>
      <c r="BH6" s="57">
        <f>'BAR BB| Open rates'!BH6*0.85*0.9</f>
        <v>12699</v>
      </c>
      <c r="BI6" s="57">
        <f>'BAR BB| Open rates'!BI6*0.85*0.9</f>
        <v>15912</v>
      </c>
      <c r="BJ6" s="57">
        <f>'BAR BB| Open rates'!BJ6*0.85*0.9</f>
        <v>30523.5</v>
      </c>
      <c r="BK6" s="57">
        <f>'BAR BB| Open rates'!BK6*0.85*0.9</f>
        <v>12699</v>
      </c>
      <c r="BL6" s="57">
        <f>'BAR BB| Open rates'!BL6*0.85*0.9</f>
        <v>14382</v>
      </c>
      <c r="BM6" s="57">
        <f>'BAR BB| Open rates'!BM6*0.85*0.9</f>
        <v>12699</v>
      </c>
      <c r="BN6" s="57">
        <f>'BAR BB| Open rates'!BN6*0.85*0.9</f>
        <v>15912</v>
      </c>
      <c r="BO6" s="57">
        <f>'BAR BB| Open rates'!BO6*0.85*0.9</f>
        <v>17442</v>
      </c>
      <c r="BP6" s="57">
        <f>'BAR BB| Open rates'!BP6*0.85*0.9</f>
        <v>15912</v>
      </c>
      <c r="BQ6" s="57">
        <f>'BAR BB| Open rates'!BQ6*0.85*0.9</f>
        <v>17442</v>
      </c>
      <c r="BR6" s="57">
        <f>'BAR BB| Open rates'!BR6*0.85*0.9</f>
        <v>15912</v>
      </c>
      <c r="BS6" s="57">
        <f>'BAR BB| Open rates'!BS6*0.85*0.9</f>
        <v>17442</v>
      </c>
      <c r="BT6" s="57">
        <f>'BAR BB| Open rates'!BT6*0.85*0.9</f>
        <v>15912</v>
      </c>
      <c r="BU6" s="57">
        <f>'BAR BB| Open rates'!BU6*0.85*0.9</f>
        <v>17442</v>
      </c>
      <c r="BV6" s="57">
        <f>'BAR BB| Open rates'!BV6*0.85*0.9</f>
        <v>15912</v>
      </c>
      <c r="BW6" s="57">
        <f>'BAR BB| Open rates'!BW6*0.85*0.9</f>
        <v>17442</v>
      </c>
      <c r="BX6" s="57">
        <f>'BAR BB| Open rates'!BX6*0.85*0.9</f>
        <v>15912</v>
      </c>
      <c r="BY6" s="57">
        <f>'BAR BB| Open rates'!BY6*0.85*0.9</f>
        <v>17442</v>
      </c>
      <c r="BZ6" s="57">
        <f>'BAR BB| Open rates'!BZ6*0.85*0.9</f>
        <v>15912</v>
      </c>
      <c r="CA6" s="57">
        <f>'BAR BB| Open rates'!CA6*0.85*0.9</f>
        <v>17442</v>
      </c>
      <c r="CB6" s="57">
        <f>'BAR BB| Open rates'!CB6*0.85*0.9</f>
        <v>15912</v>
      </c>
      <c r="CC6" s="57">
        <f>'BAR BB| Open rates'!CC6*0.85*0.9</f>
        <v>17442</v>
      </c>
      <c r="CD6" s="57">
        <f>'BAR BB| Open rates'!CD6*0.85*0.9</f>
        <v>12699</v>
      </c>
      <c r="CE6" s="57">
        <f>'BAR BB| Open rates'!CE6*0.85*0.9</f>
        <v>14382</v>
      </c>
      <c r="CF6" s="57">
        <f>'BAR BB| Open rates'!CF6*0.85*0.9</f>
        <v>12699</v>
      </c>
      <c r="CG6" s="57">
        <f>'BAR BB| Open rates'!CG6*0.85*0.9</f>
        <v>14382</v>
      </c>
      <c r="CH6" s="57">
        <f>'BAR BB| Open rates'!CH6*0.85*0.9</f>
        <v>12699</v>
      </c>
      <c r="CI6" s="57">
        <f>'BAR BB| Open rates'!CI6*0.85*0.9</f>
        <v>14382</v>
      </c>
      <c r="CJ6" s="57">
        <f>'BAR BB| Open rates'!CJ6*0.85*0.9</f>
        <v>12699</v>
      </c>
      <c r="CK6" s="57">
        <f>'BAR BB| Open rates'!CK6*0.85*0.9</f>
        <v>14382</v>
      </c>
      <c r="CL6" s="57">
        <f>'BAR BB| Open rates'!CL6*0.85*0.9</f>
        <v>12699</v>
      </c>
      <c r="CM6" s="57">
        <f>'BAR BB| Open rates'!CM6*0.85*0.9</f>
        <v>14382</v>
      </c>
      <c r="CN6" s="57">
        <f>'BAR BB| Open rates'!CN6*0.85*0.9</f>
        <v>12699</v>
      </c>
    </row>
    <row r="7" spans="1:92" s="36" customFormat="1" ht="12" customHeight="1" x14ac:dyDescent="0.2">
      <c r="A7" s="183">
        <v>2</v>
      </c>
      <c r="B7" s="57">
        <f>'BAR BB| Open rates'!B7*0.85*0.9</f>
        <v>20119.5</v>
      </c>
      <c r="C7" s="57">
        <f>'BAR BB| Open rates'!C7*0.85*0.9</f>
        <v>24709.5</v>
      </c>
      <c r="D7" s="57">
        <f>'BAR BB| Open rates'!D7*0.85*0.9</f>
        <v>22032</v>
      </c>
      <c r="E7" s="57">
        <f>'BAR BB| Open rates'!E7*0.85*0.9</f>
        <v>22032</v>
      </c>
      <c r="F7" s="57">
        <f>'BAR BB| Open rates'!F7*0.85*0.9</f>
        <v>50337</v>
      </c>
      <c r="G7" s="57">
        <f>'BAR BB| Open rates'!G7*0.85*0.9</f>
        <v>55692</v>
      </c>
      <c r="H7" s="57">
        <f>'BAR BB| Open rates'!H7*0.85*0.9</f>
        <v>63342</v>
      </c>
      <c r="I7" s="57">
        <f>'BAR BB| Open rates'!I7*0.85*0.9</f>
        <v>71068.5</v>
      </c>
      <c r="J7" s="57">
        <f>'BAR BB| Open rates'!J7*0.85*0.9</f>
        <v>71068.5</v>
      </c>
      <c r="K7" s="57">
        <f>'BAR BB| Open rates'!K7*0.85*0.9</f>
        <v>71068.5</v>
      </c>
      <c r="L7" s="57">
        <f>'BAR BB| Open rates'!L7*0.85*0.9</f>
        <v>64948.5</v>
      </c>
      <c r="M7" s="57">
        <f>'BAR BB| Open rates'!M7*0.85*0.9</f>
        <v>55692</v>
      </c>
      <c r="N7" s="57">
        <f>'BAR BB| Open rates'!N7*0.85*0.9</f>
        <v>48042</v>
      </c>
      <c r="O7" s="57">
        <f>'BAR BB| Open rates'!O7*0.85*0.9</f>
        <v>25092</v>
      </c>
      <c r="P7" s="57">
        <f>'BAR BB| Open rates'!P7*0.85*0.9</f>
        <v>18207</v>
      </c>
      <c r="Q7" s="57">
        <f>'BAR BB| Open rates'!Q7*0.85*0.9</f>
        <v>22032</v>
      </c>
      <c r="R7" s="57">
        <f>'BAR BB| Open rates'!R7*0.85*0.9</f>
        <v>19737</v>
      </c>
      <c r="S7" s="57">
        <f>'BAR BB| Open rates'!S7*0.85*0.9</f>
        <v>19737</v>
      </c>
      <c r="T7" s="57">
        <f>'BAR BB| Open rates'!T7*0.85*0.9</f>
        <v>22032</v>
      </c>
      <c r="U7" s="57">
        <f>'BAR BB| Open rates'!U7*0.85*0.9</f>
        <v>25092</v>
      </c>
      <c r="V7" s="57">
        <f>'BAR BB| Open rates'!V7*0.85*0.9</f>
        <v>25092</v>
      </c>
      <c r="W7" s="57">
        <f>'BAR BB| Open rates'!W7*0.85*0.9</f>
        <v>34884</v>
      </c>
      <c r="X7" s="57">
        <f>'BAR BB| Open rates'!X7*0.85*0.9</f>
        <v>34884</v>
      </c>
      <c r="Y7" s="57">
        <f>'BAR BB| Open rates'!Y7*0.85*0.9</f>
        <v>34884</v>
      </c>
      <c r="Z7" s="57">
        <f>'BAR BB| Open rates'!Z7*0.85*0.9</f>
        <v>34884</v>
      </c>
      <c r="AA7" s="57">
        <f>'BAR BB| Open rates'!AA7*0.85*0.9</f>
        <v>37408.5</v>
      </c>
      <c r="AB7" s="57">
        <f>'BAR BB| Open rates'!AB7*0.85*0.9</f>
        <v>34884</v>
      </c>
      <c r="AC7" s="57">
        <f>'BAR BB| Open rates'!AC7*0.85*0.9</f>
        <v>37408.5</v>
      </c>
      <c r="AD7" s="57">
        <f>'BAR BB| Open rates'!AD7*0.85*0.9</f>
        <v>32818.5</v>
      </c>
      <c r="AE7" s="57">
        <f>'BAR BB| Open rates'!AE7*0.85*0.9</f>
        <v>44523</v>
      </c>
      <c r="AF7" s="57">
        <f>'BAR BB| Open rates'!AF7*0.85*0.9</f>
        <v>44523</v>
      </c>
      <c r="AG7" s="57">
        <f>'BAR BB| Open rates'!AG7*0.85*0.9</f>
        <v>44523</v>
      </c>
      <c r="AH7" s="57">
        <f>'BAR BB| Open rates'!AH7*0.85*0.9</f>
        <v>22032</v>
      </c>
      <c r="AI7" s="57">
        <f>'BAR BB| Open rates'!AI7*0.85*0.9</f>
        <v>22032</v>
      </c>
      <c r="AJ7" s="57">
        <f>'BAR BB| Open rates'!AJ7*0.85*0.9</f>
        <v>26928</v>
      </c>
      <c r="AK7" s="57">
        <f>'BAR BB| Open rates'!AK7*0.85*0.9</f>
        <v>19737</v>
      </c>
      <c r="AL7" s="57">
        <f>'BAR BB| Open rates'!AL7*0.85*0.9</f>
        <v>18207</v>
      </c>
      <c r="AM7" s="57">
        <f>'BAR BB| Open rates'!AM7*0.85*0.9</f>
        <v>16677</v>
      </c>
      <c r="AN7" s="57">
        <f>'BAR BB| Open rates'!AN7*0.85*0.9</f>
        <v>18207</v>
      </c>
      <c r="AO7" s="57">
        <f>'BAR BB| Open rates'!AO7*0.85*0.9</f>
        <v>16677</v>
      </c>
      <c r="AP7" s="57">
        <f>'BAR BB| Open rates'!AP7*0.85*0.9</f>
        <v>14994</v>
      </c>
      <c r="AQ7" s="57">
        <f>'BAR BB| Open rates'!AQ7*0.85*0.9</f>
        <v>13693.5</v>
      </c>
      <c r="AR7" s="57">
        <f>'BAR BB| Open rates'!AR7*0.85*0.9</f>
        <v>12163.5</v>
      </c>
      <c r="AS7" s="57">
        <f>'BAR BB| Open rates'!AS7*0.85*0.9</f>
        <v>12163.5</v>
      </c>
      <c r="AT7" s="57">
        <f>'BAR BB| Open rates'!AT7*0.85*0.9</f>
        <v>11398.5</v>
      </c>
      <c r="AU7" s="57">
        <f>'BAR BB| Open rates'!AU7*0.85*0.9</f>
        <v>12163.5</v>
      </c>
      <c r="AV7" s="57">
        <f>'BAR BB| Open rates'!AV7*0.85*0.9</f>
        <v>11398.5</v>
      </c>
      <c r="AW7" s="57">
        <f>'BAR BB| Open rates'!AW7*0.85*0.9</f>
        <v>12163.5</v>
      </c>
      <c r="AX7" s="57">
        <f>'BAR BB| Open rates'!AX7*0.85*0.9</f>
        <v>18972</v>
      </c>
      <c r="AY7" s="57">
        <f>'BAR BB| Open rates'!AY7*0.85*0.9</f>
        <v>14994</v>
      </c>
      <c r="AZ7" s="57">
        <f>'BAR BB| Open rates'!AZ7*0.85*0.9</f>
        <v>18972</v>
      </c>
      <c r="BA7" s="57">
        <f>'BAR BB| Open rates'!BA7*0.85*0.9</f>
        <v>16677</v>
      </c>
      <c r="BB7" s="57">
        <f>'BAR BB| Open rates'!BB7*0.85*0.9</f>
        <v>13693.5</v>
      </c>
      <c r="BC7" s="57">
        <f>'BAR BB| Open rates'!BC7*0.85*0.9</f>
        <v>14994</v>
      </c>
      <c r="BD7" s="57">
        <f>'BAR BB| Open rates'!BD7*0.85*0.9</f>
        <v>13693.5</v>
      </c>
      <c r="BE7" s="57">
        <f>'BAR BB| Open rates'!BE7*0.85*0.9</f>
        <v>14994</v>
      </c>
      <c r="BF7" s="57">
        <f>'BAR BB| Open rates'!BF7*0.85*0.9</f>
        <v>13693.5</v>
      </c>
      <c r="BG7" s="57">
        <f>'BAR BB| Open rates'!BG7*0.85*0.9</f>
        <v>14994</v>
      </c>
      <c r="BH7" s="57">
        <f>'BAR BB| Open rates'!BH7*0.85*0.9</f>
        <v>14994</v>
      </c>
      <c r="BI7" s="57">
        <f>'BAR BB| Open rates'!BI7*0.85*0.9</f>
        <v>18207</v>
      </c>
      <c r="BJ7" s="57">
        <f>'BAR BB| Open rates'!BJ7*0.85*0.9</f>
        <v>32818.5</v>
      </c>
      <c r="BK7" s="57">
        <f>'BAR BB| Open rates'!BK7*0.85*0.9</f>
        <v>14994</v>
      </c>
      <c r="BL7" s="57">
        <f>'BAR BB| Open rates'!BL7*0.85*0.9</f>
        <v>16677</v>
      </c>
      <c r="BM7" s="57">
        <f>'BAR BB| Open rates'!BM7*0.85*0.9</f>
        <v>14994</v>
      </c>
      <c r="BN7" s="57">
        <f>'BAR BB| Open rates'!BN7*0.85*0.9</f>
        <v>18207</v>
      </c>
      <c r="BO7" s="57">
        <f>'BAR BB| Open rates'!BO7*0.85*0.9</f>
        <v>19737</v>
      </c>
      <c r="BP7" s="57">
        <f>'BAR BB| Open rates'!BP7*0.85*0.9</f>
        <v>18207</v>
      </c>
      <c r="BQ7" s="57">
        <f>'BAR BB| Open rates'!BQ7*0.85*0.9</f>
        <v>19737</v>
      </c>
      <c r="BR7" s="57">
        <f>'BAR BB| Open rates'!BR7*0.85*0.9</f>
        <v>18207</v>
      </c>
      <c r="BS7" s="57">
        <f>'BAR BB| Open rates'!BS7*0.85*0.9</f>
        <v>19737</v>
      </c>
      <c r="BT7" s="57">
        <f>'BAR BB| Open rates'!BT7*0.85*0.9</f>
        <v>18207</v>
      </c>
      <c r="BU7" s="57">
        <f>'BAR BB| Open rates'!BU7*0.85*0.9</f>
        <v>19737</v>
      </c>
      <c r="BV7" s="57">
        <f>'BAR BB| Open rates'!BV7*0.85*0.9</f>
        <v>18207</v>
      </c>
      <c r="BW7" s="57">
        <f>'BAR BB| Open rates'!BW7*0.85*0.9</f>
        <v>19737</v>
      </c>
      <c r="BX7" s="57">
        <f>'BAR BB| Open rates'!BX7*0.85*0.9</f>
        <v>18207</v>
      </c>
      <c r="BY7" s="57">
        <f>'BAR BB| Open rates'!BY7*0.85*0.9</f>
        <v>19737</v>
      </c>
      <c r="BZ7" s="57">
        <f>'BAR BB| Open rates'!BZ7*0.85*0.9</f>
        <v>18207</v>
      </c>
      <c r="CA7" s="57">
        <f>'BAR BB| Open rates'!CA7*0.85*0.9</f>
        <v>19737</v>
      </c>
      <c r="CB7" s="57">
        <f>'BAR BB| Open rates'!CB7*0.85*0.9</f>
        <v>18207</v>
      </c>
      <c r="CC7" s="57">
        <f>'BAR BB| Open rates'!CC7*0.85*0.9</f>
        <v>19737</v>
      </c>
      <c r="CD7" s="57">
        <f>'BAR BB| Open rates'!CD7*0.85*0.9</f>
        <v>14994</v>
      </c>
      <c r="CE7" s="57">
        <f>'BAR BB| Open rates'!CE7*0.85*0.9</f>
        <v>16677</v>
      </c>
      <c r="CF7" s="57">
        <f>'BAR BB| Open rates'!CF7*0.85*0.9</f>
        <v>14994</v>
      </c>
      <c r="CG7" s="57">
        <f>'BAR BB| Open rates'!CG7*0.85*0.9</f>
        <v>16677</v>
      </c>
      <c r="CH7" s="57">
        <f>'BAR BB| Open rates'!CH7*0.85*0.9</f>
        <v>14994</v>
      </c>
      <c r="CI7" s="57">
        <f>'BAR BB| Open rates'!CI7*0.85*0.9</f>
        <v>16677</v>
      </c>
      <c r="CJ7" s="57">
        <f>'BAR BB| Open rates'!CJ7*0.85*0.9</f>
        <v>14994</v>
      </c>
      <c r="CK7" s="57">
        <f>'BAR BB| Open rates'!CK7*0.85*0.9</f>
        <v>16677</v>
      </c>
      <c r="CL7" s="57">
        <f>'BAR BB| Open rates'!CL7*0.85*0.9</f>
        <v>14994</v>
      </c>
      <c r="CM7" s="57">
        <f>'BAR BB| Open rates'!CM7*0.85*0.9</f>
        <v>16677</v>
      </c>
      <c r="CN7" s="57">
        <f>'BAR BB| Open rates'!CN7*0.85*0.9</f>
        <v>14994</v>
      </c>
    </row>
    <row r="8" spans="1:92" s="36" customFormat="1" ht="12" customHeight="1" x14ac:dyDescent="0.2">
      <c r="A8" s="236" t="s">
        <v>175</v>
      </c>
      <c r="B8" s="57"/>
      <c r="C8" s="57"/>
      <c r="D8" s="57"/>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c r="BA8" s="57"/>
      <c r="BB8" s="57"/>
      <c r="BC8" s="57"/>
      <c r="BD8" s="57"/>
      <c r="BE8" s="57"/>
      <c r="BF8" s="57"/>
      <c r="BG8" s="57"/>
      <c r="BH8" s="57"/>
      <c r="BI8" s="57"/>
      <c r="BJ8" s="57"/>
      <c r="BK8" s="57"/>
      <c r="BL8" s="57"/>
      <c r="BM8" s="57"/>
      <c r="BN8" s="57"/>
      <c r="BO8" s="57"/>
      <c r="BP8" s="57"/>
      <c r="BQ8" s="57"/>
      <c r="BR8" s="57"/>
      <c r="BS8" s="57"/>
      <c r="BT8" s="57"/>
      <c r="BU8" s="57"/>
      <c r="BV8" s="57"/>
      <c r="BW8" s="57"/>
      <c r="BX8" s="57"/>
      <c r="BY8" s="57"/>
      <c r="BZ8" s="57"/>
      <c r="CA8" s="57"/>
      <c r="CB8" s="57"/>
      <c r="CC8" s="57"/>
      <c r="CD8" s="57"/>
      <c r="CE8" s="57"/>
      <c r="CF8" s="57"/>
      <c r="CG8" s="57"/>
      <c r="CH8" s="57"/>
      <c r="CI8" s="57"/>
      <c r="CJ8" s="57"/>
      <c r="CK8" s="57"/>
      <c r="CL8" s="57"/>
      <c r="CM8" s="57"/>
      <c r="CN8" s="57"/>
    </row>
    <row r="9" spans="1:92" s="36" customFormat="1" ht="12" customHeight="1" x14ac:dyDescent="0.2">
      <c r="A9" s="237">
        <v>1</v>
      </c>
      <c r="B9" s="57">
        <f>'BAR BB| Open rates'!B9*0.85*0.9</f>
        <v>20502</v>
      </c>
      <c r="C9" s="57">
        <f>'BAR BB| Open rates'!C9*0.85*0.9</f>
        <v>25092</v>
      </c>
      <c r="D9" s="57">
        <f>'BAR BB| Open rates'!D9*0.85*0.9</f>
        <v>22032</v>
      </c>
      <c r="E9" s="57">
        <f>'BAR BB| Open rates'!E9*0.85*0.9</f>
        <v>27387</v>
      </c>
      <c r="F9" s="57">
        <f>'BAR BB| Open rates'!F9*0.85*0.9</f>
        <v>55692</v>
      </c>
      <c r="G9" s="57">
        <f>'BAR BB| Open rates'!G9*0.85*0.9</f>
        <v>61047</v>
      </c>
      <c r="H9" s="57">
        <f>'BAR BB| Open rates'!H9*0.85*0.9</f>
        <v>68697</v>
      </c>
      <c r="I9" s="57">
        <f>'BAR BB| Open rates'!I9*0.85*0.9</f>
        <v>76423.5</v>
      </c>
      <c r="J9" s="57">
        <f>'BAR BB| Open rates'!J9*0.85*0.9</f>
        <v>76423.5</v>
      </c>
      <c r="K9" s="57">
        <f>'BAR BB| Open rates'!K9*0.85*0.9</f>
        <v>76423.5</v>
      </c>
      <c r="L9" s="57">
        <f>'BAR BB| Open rates'!L9*0.85*0.9</f>
        <v>70303.5</v>
      </c>
      <c r="M9" s="57">
        <f>'BAR BB| Open rates'!M9*0.85*0.9</f>
        <v>55692</v>
      </c>
      <c r="N9" s="57">
        <f>'BAR BB| Open rates'!N9*0.85*0.9</f>
        <v>48042</v>
      </c>
      <c r="O9" s="57">
        <f>'BAR BB| Open rates'!O9*0.85*0.9</f>
        <v>25092</v>
      </c>
      <c r="P9" s="57">
        <f>'BAR BB| Open rates'!P9*0.85*0.9</f>
        <v>18207</v>
      </c>
      <c r="Q9" s="57">
        <f>'BAR BB| Open rates'!Q9*0.85*0.9</f>
        <v>22032</v>
      </c>
      <c r="R9" s="57">
        <f>'BAR BB| Open rates'!R9*0.85*0.9</f>
        <v>19737</v>
      </c>
      <c r="S9" s="57">
        <f>'BAR BB| Open rates'!S9*0.85*0.9</f>
        <v>19737</v>
      </c>
      <c r="T9" s="57">
        <f>'BAR BB| Open rates'!T9*0.85*0.9</f>
        <v>22032</v>
      </c>
      <c r="U9" s="57">
        <f>'BAR BB| Open rates'!U9*0.85*0.9</f>
        <v>25092</v>
      </c>
      <c r="V9" s="57">
        <f>'BAR BB| Open rates'!V9*0.85*0.9</f>
        <v>25092</v>
      </c>
      <c r="W9" s="57">
        <f>'BAR BB| Open rates'!W9*0.85*0.9</f>
        <v>34884</v>
      </c>
      <c r="X9" s="57">
        <f>'BAR BB| Open rates'!X9*0.85*0.9</f>
        <v>34884</v>
      </c>
      <c r="Y9" s="57">
        <f>'BAR BB| Open rates'!Y9*0.85*0.9</f>
        <v>34884</v>
      </c>
      <c r="Z9" s="57">
        <f>'BAR BB| Open rates'!Z9*0.85*0.9</f>
        <v>34884</v>
      </c>
      <c r="AA9" s="57">
        <f>'BAR BB| Open rates'!AA9*0.85*0.9</f>
        <v>37408.5</v>
      </c>
      <c r="AB9" s="57">
        <f>'BAR BB| Open rates'!AB9*0.85*0.9</f>
        <v>34884</v>
      </c>
      <c r="AC9" s="57">
        <f>'BAR BB| Open rates'!AC9*0.85*0.9</f>
        <v>37408.5</v>
      </c>
      <c r="AD9" s="57">
        <f>'BAR BB| Open rates'!AD9*0.85*0.9</f>
        <v>32818.5</v>
      </c>
      <c r="AE9" s="57">
        <f>'BAR BB| Open rates'!AE9*0.85*0.9</f>
        <v>44523</v>
      </c>
      <c r="AF9" s="57">
        <f>'BAR BB| Open rates'!AF9*0.85*0.9</f>
        <v>44523</v>
      </c>
      <c r="AG9" s="57">
        <f>'BAR BB| Open rates'!AG9*0.85*0.9</f>
        <v>44523</v>
      </c>
      <c r="AH9" s="57">
        <f>'BAR BB| Open rates'!AH9*0.85*0.9</f>
        <v>22032</v>
      </c>
      <c r="AI9" s="57">
        <f>'BAR BB| Open rates'!AI9*0.85*0.9</f>
        <v>22032</v>
      </c>
      <c r="AJ9" s="57">
        <f>'BAR BB| Open rates'!AJ9*0.85*0.9</f>
        <v>26928</v>
      </c>
      <c r="AK9" s="57">
        <f>'BAR BB| Open rates'!AK9*0.85*0.9</f>
        <v>19737</v>
      </c>
      <c r="AL9" s="57">
        <f>'BAR BB| Open rates'!AL9*0.85*0.9</f>
        <v>18207</v>
      </c>
      <c r="AM9" s="57">
        <f>'BAR BB| Open rates'!AM9*0.85*0.9</f>
        <v>16677</v>
      </c>
      <c r="AN9" s="57">
        <f>'BAR BB| Open rates'!AN9*0.85*0.9</f>
        <v>18207</v>
      </c>
      <c r="AO9" s="57">
        <f>'BAR BB| Open rates'!AO9*0.85*0.9</f>
        <v>16677</v>
      </c>
      <c r="AP9" s="57">
        <f>'BAR BB| Open rates'!AP9*0.85*0.9</f>
        <v>14994</v>
      </c>
      <c r="AQ9" s="57">
        <f>'BAR BB| Open rates'!AQ9*0.85*0.9</f>
        <v>13693.5</v>
      </c>
      <c r="AR9" s="57">
        <f>'BAR BB| Open rates'!AR9*0.85*0.9</f>
        <v>12163.5</v>
      </c>
      <c r="AS9" s="57">
        <f>'BAR BB| Open rates'!AS9*0.85*0.9</f>
        <v>12163.5</v>
      </c>
      <c r="AT9" s="57">
        <f>'BAR BB| Open rates'!AT9*0.85*0.9</f>
        <v>11398.5</v>
      </c>
      <c r="AU9" s="57">
        <f>'BAR BB| Open rates'!AU9*0.85*0.9</f>
        <v>12163.5</v>
      </c>
      <c r="AV9" s="57">
        <f>'BAR BB| Open rates'!AV9*0.85*0.9</f>
        <v>11398.5</v>
      </c>
      <c r="AW9" s="57">
        <f>'BAR BB| Open rates'!AW9*0.85*0.9</f>
        <v>12163.5</v>
      </c>
      <c r="AX9" s="57">
        <f>'BAR BB| Open rates'!AX9*0.85*0.9</f>
        <v>18972</v>
      </c>
      <c r="AY9" s="57">
        <f>'BAR BB| Open rates'!AY9*0.85*0.9</f>
        <v>14994</v>
      </c>
      <c r="AZ9" s="57">
        <f>'BAR BB| Open rates'!AZ9*0.85*0.9</f>
        <v>18972</v>
      </c>
      <c r="BA9" s="57">
        <f>'BAR BB| Open rates'!BA9*0.85*0.9</f>
        <v>16677</v>
      </c>
      <c r="BB9" s="57">
        <f>'BAR BB| Open rates'!BB9*0.85*0.9</f>
        <v>13693.5</v>
      </c>
      <c r="BC9" s="57">
        <f>'BAR BB| Open rates'!BC9*0.85*0.9</f>
        <v>14994</v>
      </c>
      <c r="BD9" s="57">
        <f>'BAR BB| Open rates'!BD9*0.85*0.9</f>
        <v>13693.5</v>
      </c>
      <c r="BE9" s="57">
        <f>'BAR BB| Open rates'!BE9*0.85*0.9</f>
        <v>14994</v>
      </c>
      <c r="BF9" s="57">
        <f>'BAR BB| Open rates'!BF9*0.85*0.9</f>
        <v>13693.5</v>
      </c>
      <c r="BG9" s="57">
        <f>'BAR BB| Open rates'!BG9*0.85*0.9</f>
        <v>14994</v>
      </c>
      <c r="BH9" s="57">
        <f>'BAR BB| Open rates'!BH9*0.85*0.9</f>
        <v>14994</v>
      </c>
      <c r="BI9" s="57">
        <f>'BAR BB| Open rates'!BI9*0.85*0.9</f>
        <v>18207</v>
      </c>
      <c r="BJ9" s="57">
        <f>'BAR BB| Open rates'!BJ9*0.85*0.9</f>
        <v>32818.5</v>
      </c>
      <c r="BK9" s="57">
        <f>'BAR BB| Open rates'!BK9*0.85*0.9</f>
        <v>14994</v>
      </c>
      <c r="BL9" s="57">
        <f>'BAR BB| Open rates'!BL9*0.85*0.9</f>
        <v>16677</v>
      </c>
      <c r="BM9" s="57">
        <f>'BAR BB| Open rates'!BM9*0.85*0.9</f>
        <v>14994</v>
      </c>
      <c r="BN9" s="57">
        <f>'BAR BB| Open rates'!BN9*0.85*0.9</f>
        <v>18207</v>
      </c>
      <c r="BO9" s="57">
        <f>'BAR BB| Open rates'!BO9*0.85*0.9</f>
        <v>19737</v>
      </c>
      <c r="BP9" s="57">
        <f>'BAR BB| Open rates'!BP9*0.85*0.9</f>
        <v>18207</v>
      </c>
      <c r="BQ9" s="57">
        <f>'BAR BB| Open rates'!BQ9*0.85*0.9</f>
        <v>19737</v>
      </c>
      <c r="BR9" s="57">
        <f>'BAR BB| Open rates'!BR9*0.85*0.9</f>
        <v>18207</v>
      </c>
      <c r="BS9" s="57">
        <f>'BAR BB| Open rates'!BS9*0.85*0.9</f>
        <v>19737</v>
      </c>
      <c r="BT9" s="57">
        <f>'BAR BB| Open rates'!BT9*0.85*0.9</f>
        <v>18207</v>
      </c>
      <c r="BU9" s="57">
        <f>'BAR BB| Open rates'!BU9*0.85*0.9</f>
        <v>19737</v>
      </c>
      <c r="BV9" s="57">
        <f>'BAR BB| Open rates'!BV9*0.85*0.9</f>
        <v>18207</v>
      </c>
      <c r="BW9" s="57">
        <f>'BAR BB| Open rates'!BW9*0.85*0.9</f>
        <v>19737</v>
      </c>
      <c r="BX9" s="57">
        <f>'BAR BB| Open rates'!BX9*0.85*0.9</f>
        <v>18207</v>
      </c>
      <c r="BY9" s="57">
        <f>'BAR BB| Open rates'!BY9*0.85*0.9</f>
        <v>19737</v>
      </c>
      <c r="BZ9" s="57">
        <f>'BAR BB| Open rates'!BZ9*0.85*0.9</f>
        <v>18207</v>
      </c>
      <c r="CA9" s="57">
        <f>'BAR BB| Open rates'!CA9*0.85*0.9</f>
        <v>19737</v>
      </c>
      <c r="CB9" s="57">
        <f>'BAR BB| Open rates'!CB9*0.85*0.9</f>
        <v>18207</v>
      </c>
      <c r="CC9" s="57">
        <f>'BAR BB| Open rates'!CC9*0.85*0.9</f>
        <v>19737</v>
      </c>
      <c r="CD9" s="57">
        <f>'BAR BB| Open rates'!CD9*0.85*0.9</f>
        <v>14994</v>
      </c>
      <c r="CE9" s="57">
        <f>'BAR BB| Open rates'!CE9*0.85*0.9</f>
        <v>16677</v>
      </c>
      <c r="CF9" s="57">
        <f>'BAR BB| Open rates'!CF9*0.85*0.9</f>
        <v>14994</v>
      </c>
      <c r="CG9" s="57">
        <f>'BAR BB| Open rates'!CG9*0.85*0.9</f>
        <v>16677</v>
      </c>
      <c r="CH9" s="57">
        <f>'BAR BB| Open rates'!CH9*0.85*0.9</f>
        <v>14994</v>
      </c>
      <c r="CI9" s="57">
        <f>'BAR BB| Open rates'!CI9*0.85*0.9</f>
        <v>16677</v>
      </c>
      <c r="CJ9" s="57">
        <f>'BAR BB| Open rates'!CJ9*0.85*0.9</f>
        <v>14994</v>
      </c>
      <c r="CK9" s="57">
        <f>'BAR BB| Open rates'!CK9*0.85*0.9</f>
        <v>16677</v>
      </c>
      <c r="CL9" s="57">
        <f>'BAR BB| Open rates'!CL9*0.85*0.9</f>
        <v>14994</v>
      </c>
      <c r="CM9" s="57">
        <f>'BAR BB| Open rates'!CM9*0.85*0.9</f>
        <v>16677</v>
      </c>
      <c r="CN9" s="57">
        <f>'BAR BB| Open rates'!CN9*0.85*0.9</f>
        <v>14994</v>
      </c>
    </row>
    <row r="10" spans="1:92" s="36" customFormat="1" ht="12" customHeight="1" x14ac:dyDescent="0.2">
      <c r="A10" s="237">
        <v>2</v>
      </c>
      <c r="B10" s="57">
        <f>'BAR BB| Open rates'!B10*0.85*0.9</f>
        <v>22414.5</v>
      </c>
      <c r="C10" s="57">
        <f>'BAR BB| Open rates'!C10*0.85*0.9</f>
        <v>27004.5</v>
      </c>
      <c r="D10" s="57">
        <f>'BAR BB| Open rates'!D10*0.85*0.9</f>
        <v>23944.5</v>
      </c>
      <c r="E10" s="57">
        <f>'BAR BB| Open rates'!E10*0.85*0.9</f>
        <v>29682</v>
      </c>
      <c r="F10" s="57">
        <f>'BAR BB| Open rates'!F10*0.85*0.9</f>
        <v>57987</v>
      </c>
      <c r="G10" s="57">
        <f>'BAR BB| Open rates'!G10*0.85*0.9</f>
        <v>63342</v>
      </c>
      <c r="H10" s="57">
        <f>'BAR BB| Open rates'!H10*0.85*0.9</f>
        <v>70992</v>
      </c>
      <c r="I10" s="57">
        <f>'BAR BB| Open rates'!I10*0.85*0.9</f>
        <v>78718.5</v>
      </c>
      <c r="J10" s="57">
        <f>'BAR BB| Open rates'!J10*0.85*0.9</f>
        <v>78718.5</v>
      </c>
      <c r="K10" s="57">
        <f>'BAR BB| Open rates'!K10*0.85*0.9</f>
        <v>78718.5</v>
      </c>
      <c r="L10" s="57">
        <f>'BAR BB| Open rates'!L10*0.85*0.9</f>
        <v>72598.5</v>
      </c>
      <c r="M10" s="57">
        <f>'BAR BB| Open rates'!M10*0.85*0.9</f>
        <v>57987</v>
      </c>
      <c r="N10" s="57">
        <f>'BAR BB| Open rates'!N10*0.85*0.9</f>
        <v>50337</v>
      </c>
      <c r="O10" s="57">
        <f>'BAR BB| Open rates'!O10*0.85*0.9</f>
        <v>27387</v>
      </c>
      <c r="P10" s="57">
        <f>'BAR BB| Open rates'!P10*0.85*0.9</f>
        <v>20502</v>
      </c>
      <c r="Q10" s="57">
        <f>'BAR BB| Open rates'!Q10*0.85*0.9</f>
        <v>24327</v>
      </c>
      <c r="R10" s="57">
        <f>'BAR BB| Open rates'!R10*0.85*0.9</f>
        <v>22032</v>
      </c>
      <c r="S10" s="57">
        <f>'BAR BB| Open rates'!S10*0.85*0.9</f>
        <v>22032</v>
      </c>
      <c r="T10" s="57">
        <f>'BAR BB| Open rates'!T10*0.85*0.9</f>
        <v>24327</v>
      </c>
      <c r="U10" s="57">
        <f>'BAR BB| Open rates'!U10*0.85*0.9</f>
        <v>27387</v>
      </c>
      <c r="V10" s="57">
        <f>'BAR BB| Open rates'!V10*0.85*0.9</f>
        <v>27387</v>
      </c>
      <c r="W10" s="57">
        <f>'BAR BB| Open rates'!W10*0.85*0.9</f>
        <v>37179</v>
      </c>
      <c r="X10" s="57">
        <f>'BAR BB| Open rates'!X10*0.85*0.9</f>
        <v>37179</v>
      </c>
      <c r="Y10" s="57">
        <f>'BAR BB| Open rates'!Y10*0.85*0.9</f>
        <v>37179</v>
      </c>
      <c r="Z10" s="57">
        <f>'BAR BB| Open rates'!Z10*0.85*0.9</f>
        <v>37179</v>
      </c>
      <c r="AA10" s="57">
        <f>'BAR BB| Open rates'!AA10*0.85*0.9</f>
        <v>39703.5</v>
      </c>
      <c r="AB10" s="57">
        <f>'BAR BB| Open rates'!AB10*0.85*0.9</f>
        <v>37179</v>
      </c>
      <c r="AC10" s="57">
        <f>'BAR BB| Open rates'!AC10*0.85*0.9</f>
        <v>39703.5</v>
      </c>
      <c r="AD10" s="57">
        <f>'BAR BB| Open rates'!AD10*0.85*0.9</f>
        <v>35113.5</v>
      </c>
      <c r="AE10" s="57">
        <f>'BAR BB| Open rates'!AE10*0.85*0.9</f>
        <v>46818</v>
      </c>
      <c r="AF10" s="57">
        <f>'BAR BB| Open rates'!AF10*0.85*0.9</f>
        <v>46818</v>
      </c>
      <c r="AG10" s="57">
        <f>'BAR BB| Open rates'!AG10*0.85*0.9</f>
        <v>46818</v>
      </c>
      <c r="AH10" s="57">
        <f>'BAR BB| Open rates'!AH10*0.85*0.9</f>
        <v>24327</v>
      </c>
      <c r="AI10" s="57">
        <f>'BAR BB| Open rates'!AI10*0.85*0.9</f>
        <v>24327</v>
      </c>
      <c r="AJ10" s="57">
        <f>'BAR BB| Open rates'!AJ10*0.85*0.9</f>
        <v>29223</v>
      </c>
      <c r="AK10" s="57">
        <f>'BAR BB| Open rates'!AK10*0.85*0.9</f>
        <v>22032</v>
      </c>
      <c r="AL10" s="57">
        <f>'BAR BB| Open rates'!AL10*0.85*0.9</f>
        <v>20502</v>
      </c>
      <c r="AM10" s="57">
        <f>'BAR BB| Open rates'!AM10*0.85*0.9</f>
        <v>18972</v>
      </c>
      <c r="AN10" s="57">
        <f>'BAR BB| Open rates'!AN10*0.85*0.9</f>
        <v>20502</v>
      </c>
      <c r="AO10" s="57">
        <f>'BAR BB| Open rates'!AO10*0.85*0.9</f>
        <v>18972</v>
      </c>
      <c r="AP10" s="57">
        <f>'BAR BB| Open rates'!AP10*0.85*0.9</f>
        <v>17289</v>
      </c>
      <c r="AQ10" s="57">
        <f>'BAR BB| Open rates'!AQ10*0.85*0.9</f>
        <v>15988.5</v>
      </c>
      <c r="AR10" s="57">
        <f>'BAR BB| Open rates'!AR10*0.85*0.9</f>
        <v>14458.5</v>
      </c>
      <c r="AS10" s="57">
        <f>'BAR BB| Open rates'!AS10*0.85*0.9</f>
        <v>14458.5</v>
      </c>
      <c r="AT10" s="57">
        <f>'BAR BB| Open rates'!AT10*0.85*0.9</f>
        <v>13693.5</v>
      </c>
      <c r="AU10" s="57">
        <f>'BAR BB| Open rates'!AU10*0.85*0.9</f>
        <v>14458.5</v>
      </c>
      <c r="AV10" s="57">
        <f>'BAR BB| Open rates'!AV10*0.85*0.9</f>
        <v>13693.5</v>
      </c>
      <c r="AW10" s="57">
        <f>'BAR BB| Open rates'!AW10*0.85*0.9</f>
        <v>14458.5</v>
      </c>
      <c r="AX10" s="57">
        <f>'BAR BB| Open rates'!AX10*0.85*0.9</f>
        <v>21267</v>
      </c>
      <c r="AY10" s="57">
        <f>'BAR BB| Open rates'!AY10*0.85*0.9</f>
        <v>17289</v>
      </c>
      <c r="AZ10" s="57">
        <f>'BAR BB| Open rates'!AZ10*0.85*0.9</f>
        <v>21267</v>
      </c>
      <c r="BA10" s="57">
        <f>'BAR BB| Open rates'!BA10*0.85*0.9</f>
        <v>18972</v>
      </c>
      <c r="BB10" s="57">
        <f>'BAR BB| Open rates'!BB10*0.85*0.9</f>
        <v>15988.5</v>
      </c>
      <c r="BC10" s="57">
        <f>'BAR BB| Open rates'!BC10*0.85*0.9</f>
        <v>17289</v>
      </c>
      <c r="BD10" s="57">
        <f>'BAR BB| Open rates'!BD10*0.85*0.9</f>
        <v>15988.5</v>
      </c>
      <c r="BE10" s="57">
        <f>'BAR BB| Open rates'!BE10*0.85*0.9</f>
        <v>17289</v>
      </c>
      <c r="BF10" s="57">
        <f>'BAR BB| Open rates'!BF10*0.85*0.9</f>
        <v>15988.5</v>
      </c>
      <c r="BG10" s="57">
        <f>'BAR BB| Open rates'!BG10*0.85*0.9</f>
        <v>17289</v>
      </c>
      <c r="BH10" s="57">
        <f>'BAR BB| Open rates'!BH10*0.85*0.9</f>
        <v>17289</v>
      </c>
      <c r="BI10" s="57">
        <f>'BAR BB| Open rates'!BI10*0.85*0.9</f>
        <v>20502</v>
      </c>
      <c r="BJ10" s="57">
        <f>'BAR BB| Open rates'!BJ10*0.85*0.9</f>
        <v>35113.5</v>
      </c>
      <c r="BK10" s="57">
        <f>'BAR BB| Open rates'!BK10*0.85*0.9</f>
        <v>17289</v>
      </c>
      <c r="BL10" s="57">
        <f>'BAR BB| Open rates'!BL10*0.85*0.9</f>
        <v>18972</v>
      </c>
      <c r="BM10" s="57">
        <f>'BAR BB| Open rates'!BM10*0.85*0.9</f>
        <v>17289</v>
      </c>
      <c r="BN10" s="57">
        <f>'BAR BB| Open rates'!BN10*0.85*0.9</f>
        <v>20502</v>
      </c>
      <c r="BO10" s="57">
        <f>'BAR BB| Open rates'!BO10*0.85*0.9</f>
        <v>22032</v>
      </c>
      <c r="BP10" s="57">
        <f>'BAR BB| Open rates'!BP10*0.85*0.9</f>
        <v>20502</v>
      </c>
      <c r="BQ10" s="57">
        <f>'BAR BB| Open rates'!BQ10*0.85*0.9</f>
        <v>22032</v>
      </c>
      <c r="BR10" s="57">
        <f>'BAR BB| Open rates'!BR10*0.85*0.9</f>
        <v>20502</v>
      </c>
      <c r="BS10" s="57">
        <f>'BAR BB| Open rates'!BS10*0.85*0.9</f>
        <v>22032</v>
      </c>
      <c r="BT10" s="57">
        <f>'BAR BB| Open rates'!BT10*0.85*0.9</f>
        <v>20502</v>
      </c>
      <c r="BU10" s="57">
        <f>'BAR BB| Open rates'!BU10*0.85*0.9</f>
        <v>22032</v>
      </c>
      <c r="BV10" s="57">
        <f>'BAR BB| Open rates'!BV10*0.85*0.9</f>
        <v>20502</v>
      </c>
      <c r="BW10" s="57">
        <f>'BAR BB| Open rates'!BW10*0.85*0.9</f>
        <v>22032</v>
      </c>
      <c r="BX10" s="57">
        <f>'BAR BB| Open rates'!BX10*0.85*0.9</f>
        <v>20502</v>
      </c>
      <c r="BY10" s="57">
        <f>'BAR BB| Open rates'!BY10*0.85*0.9</f>
        <v>22032</v>
      </c>
      <c r="BZ10" s="57">
        <f>'BAR BB| Open rates'!BZ10*0.85*0.9</f>
        <v>20502</v>
      </c>
      <c r="CA10" s="57">
        <f>'BAR BB| Open rates'!CA10*0.85*0.9</f>
        <v>22032</v>
      </c>
      <c r="CB10" s="57">
        <f>'BAR BB| Open rates'!CB10*0.85*0.9</f>
        <v>20502</v>
      </c>
      <c r="CC10" s="57">
        <f>'BAR BB| Open rates'!CC10*0.85*0.9</f>
        <v>22032</v>
      </c>
      <c r="CD10" s="57">
        <f>'BAR BB| Open rates'!CD10*0.85*0.9</f>
        <v>17289</v>
      </c>
      <c r="CE10" s="57">
        <f>'BAR BB| Open rates'!CE10*0.85*0.9</f>
        <v>18972</v>
      </c>
      <c r="CF10" s="57">
        <f>'BAR BB| Open rates'!CF10*0.85*0.9</f>
        <v>17289</v>
      </c>
      <c r="CG10" s="57">
        <f>'BAR BB| Open rates'!CG10*0.85*0.9</f>
        <v>18972</v>
      </c>
      <c r="CH10" s="57">
        <f>'BAR BB| Open rates'!CH10*0.85*0.9</f>
        <v>17289</v>
      </c>
      <c r="CI10" s="57">
        <f>'BAR BB| Open rates'!CI10*0.85*0.9</f>
        <v>18972</v>
      </c>
      <c r="CJ10" s="57">
        <f>'BAR BB| Open rates'!CJ10*0.85*0.9</f>
        <v>17289</v>
      </c>
      <c r="CK10" s="57">
        <f>'BAR BB| Open rates'!CK10*0.85*0.9</f>
        <v>18972</v>
      </c>
      <c r="CL10" s="57">
        <f>'BAR BB| Open rates'!CL10*0.85*0.9</f>
        <v>17289</v>
      </c>
      <c r="CM10" s="57">
        <f>'BAR BB| Open rates'!CM10*0.85*0.9</f>
        <v>18972</v>
      </c>
      <c r="CN10" s="57">
        <f>'BAR BB| Open rates'!CN10*0.85*0.9</f>
        <v>17289</v>
      </c>
    </row>
    <row r="11" spans="1:92" s="36" customFormat="1" ht="12" customHeight="1" x14ac:dyDescent="0.2">
      <c r="A11" s="236" t="s">
        <v>176</v>
      </c>
      <c r="B11" s="57"/>
      <c r="C11" s="57"/>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7"/>
      <c r="BM11" s="57"/>
      <c r="BN11" s="57"/>
      <c r="BO11" s="57"/>
      <c r="BP11" s="57"/>
      <c r="BQ11" s="57"/>
      <c r="BR11" s="57"/>
      <c r="BS11" s="57"/>
      <c r="BT11" s="57"/>
      <c r="BU11" s="57"/>
      <c r="BV11" s="57"/>
      <c r="BW11" s="57"/>
      <c r="BX11" s="57"/>
      <c r="BY11" s="57"/>
      <c r="BZ11" s="57"/>
      <c r="CA11" s="57"/>
      <c r="CB11" s="57"/>
      <c r="CC11" s="57"/>
      <c r="CD11" s="57"/>
      <c r="CE11" s="57"/>
      <c r="CF11" s="57"/>
      <c r="CG11" s="57"/>
      <c r="CH11" s="57"/>
      <c r="CI11" s="57"/>
      <c r="CJ11" s="57"/>
      <c r="CK11" s="57"/>
      <c r="CL11" s="57"/>
      <c r="CM11" s="57"/>
      <c r="CN11" s="57"/>
    </row>
    <row r="12" spans="1:92" s="36" customFormat="1" ht="12" customHeight="1" x14ac:dyDescent="0.2">
      <c r="A12" s="237">
        <v>1</v>
      </c>
      <c r="B12" s="57">
        <f>'BAR BB| Open rates'!B12*0.85*0.9</f>
        <v>23485.5</v>
      </c>
      <c r="C12" s="57">
        <f>'BAR BB| Open rates'!C12*0.85*0.9</f>
        <v>28075.5</v>
      </c>
      <c r="D12" s="57">
        <f>'BAR BB| Open rates'!D12*0.85*0.9</f>
        <v>25015.5</v>
      </c>
      <c r="E12" s="57">
        <f>'BAR BB| Open rates'!E12*0.85*0.9</f>
        <v>50337</v>
      </c>
      <c r="F12" s="57">
        <f>'BAR BB| Open rates'!F12*0.85*0.9</f>
        <v>78642</v>
      </c>
      <c r="G12" s="57">
        <f>'BAR BB| Open rates'!G12*0.85*0.9</f>
        <v>83997</v>
      </c>
      <c r="H12" s="57">
        <f>'BAR BB| Open rates'!H12*0.85*0.9</f>
        <v>91647</v>
      </c>
      <c r="I12" s="57">
        <f>'BAR BB| Open rates'!I12*0.85*0.9</f>
        <v>99373.5</v>
      </c>
      <c r="J12" s="57">
        <f>'BAR BB| Open rates'!J12*0.85*0.9</f>
        <v>99373.5</v>
      </c>
      <c r="K12" s="57">
        <f>'BAR BB| Open rates'!K12*0.85*0.9</f>
        <v>99373.5</v>
      </c>
      <c r="L12" s="57">
        <f>'BAR BB| Open rates'!L12*0.85*0.9</f>
        <v>93253.5</v>
      </c>
      <c r="M12" s="57">
        <f>'BAR BB| Open rates'!M12*0.85*0.9</f>
        <v>60282</v>
      </c>
      <c r="N12" s="57">
        <f>'BAR BB| Open rates'!N12*0.85*0.9</f>
        <v>52632</v>
      </c>
      <c r="O12" s="57">
        <f>'BAR BB| Open rates'!O12*0.85*0.9</f>
        <v>29682</v>
      </c>
      <c r="P12" s="57">
        <f>'BAR BB| Open rates'!P12*0.85*0.9</f>
        <v>22797</v>
      </c>
      <c r="Q12" s="57">
        <f>'BAR BB| Open rates'!Q12*0.85*0.9</f>
        <v>26622</v>
      </c>
      <c r="R12" s="57">
        <f>'BAR BB| Open rates'!R12*0.85*0.9</f>
        <v>24327</v>
      </c>
      <c r="S12" s="57">
        <f>'BAR BB| Open rates'!S12*0.85*0.9</f>
        <v>24327</v>
      </c>
      <c r="T12" s="57">
        <f>'BAR BB| Open rates'!T12*0.85*0.9</f>
        <v>26622</v>
      </c>
      <c r="U12" s="57">
        <f>'BAR BB| Open rates'!U12*0.85*0.9</f>
        <v>29682</v>
      </c>
      <c r="V12" s="57">
        <f>'BAR BB| Open rates'!V12*0.85*0.9</f>
        <v>29682</v>
      </c>
      <c r="W12" s="57">
        <f>'BAR BB| Open rates'!W12*0.85*0.9</f>
        <v>39474</v>
      </c>
      <c r="X12" s="57">
        <f>'BAR BB| Open rates'!X12*0.85*0.9</f>
        <v>39474</v>
      </c>
      <c r="Y12" s="57">
        <f>'BAR BB| Open rates'!Y12*0.85*0.9</f>
        <v>39703.5</v>
      </c>
      <c r="Z12" s="57">
        <f>'BAR BB| Open rates'!Z12*0.85*0.9</f>
        <v>39703.5</v>
      </c>
      <c r="AA12" s="57">
        <f>'BAR BB| Open rates'!AA12*0.85*0.9</f>
        <v>42228</v>
      </c>
      <c r="AB12" s="57">
        <f>'BAR BB| Open rates'!AB12*0.85*0.9</f>
        <v>39703.5</v>
      </c>
      <c r="AC12" s="57">
        <f>'BAR BB| Open rates'!AC12*0.85*0.9</f>
        <v>42228</v>
      </c>
      <c r="AD12" s="57">
        <f>'BAR BB| Open rates'!AD12*0.85*0.9</f>
        <v>37638</v>
      </c>
      <c r="AE12" s="57">
        <f>'BAR BB| Open rates'!AE12*0.85*0.9</f>
        <v>53703</v>
      </c>
      <c r="AF12" s="57">
        <f>'BAR BB| Open rates'!AF12*0.85*0.9</f>
        <v>53703</v>
      </c>
      <c r="AG12" s="57">
        <f>'BAR BB| Open rates'!AG12*0.85*0.9</f>
        <v>53703</v>
      </c>
      <c r="AH12" s="57">
        <f>'BAR BB| Open rates'!AH12*0.85*0.9</f>
        <v>31212</v>
      </c>
      <c r="AI12" s="57">
        <f>'BAR BB| Open rates'!AI12*0.85*0.9</f>
        <v>25015.5</v>
      </c>
      <c r="AJ12" s="57">
        <f>'BAR BB| Open rates'!AJ12*0.85*0.9</f>
        <v>29911.5</v>
      </c>
      <c r="AK12" s="57">
        <f>'BAR BB| Open rates'!AK12*0.85*0.9</f>
        <v>22720.5</v>
      </c>
      <c r="AL12" s="57">
        <f>'BAR BB| Open rates'!AL12*0.85*0.9</f>
        <v>21190.5</v>
      </c>
      <c r="AM12" s="57">
        <f>'BAR BB| Open rates'!AM12*0.85*0.9</f>
        <v>19660.5</v>
      </c>
      <c r="AN12" s="57">
        <f>'BAR BB| Open rates'!AN12*0.85*0.9</f>
        <v>21190.5</v>
      </c>
      <c r="AO12" s="57">
        <f>'BAR BB| Open rates'!AO12*0.85*0.9</f>
        <v>19660.5</v>
      </c>
      <c r="AP12" s="57">
        <f>'BAR BB| Open rates'!AP12*0.85*0.9</f>
        <v>17977.5</v>
      </c>
      <c r="AQ12" s="57">
        <f>'BAR BB| Open rates'!AQ12*0.85*0.9</f>
        <v>16677</v>
      </c>
      <c r="AR12" s="57">
        <f>'BAR BB| Open rates'!AR12*0.85*0.9</f>
        <v>15147</v>
      </c>
      <c r="AS12" s="57">
        <f>'BAR BB| Open rates'!AS12*0.85*0.9</f>
        <v>15147</v>
      </c>
      <c r="AT12" s="57">
        <f>'BAR BB| Open rates'!AT12*0.85*0.9</f>
        <v>14382</v>
      </c>
      <c r="AU12" s="57">
        <f>'BAR BB| Open rates'!AU12*0.85*0.9</f>
        <v>15147</v>
      </c>
      <c r="AV12" s="57">
        <f>'BAR BB| Open rates'!AV12*0.85*0.9</f>
        <v>14382</v>
      </c>
      <c r="AW12" s="57">
        <f>'BAR BB| Open rates'!AW12*0.85*0.9</f>
        <v>15147</v>
      </c>
      <c r="AX12" s="57">
        <f>'BAR BB| Open rates'!AX12*0.85*0.9</f>
        <v>21955.5</v>
      </c>
      <c r="AY12" s="57">
        <f>'BAR BB| Open rates'!AY12*0.85*0.9</f>
        <v>17977.5</v>
      </c>
      <c r="AZ12" s="57">
        <f>'BAR BB| Open rates'!AZ12*0.85*0.9</f>
        <v>21955.5</v>
      </c>
      <c r="BA12" s="57">
        <f>'BAR BB| Open rates'!BA12*0.85*0.9</f>
        <v>19660.5</v>
      </c>
      <c r="BB12" s="57">
        <f>'BAR BB| Open rates'!BB12*0.85*0.9</f>
        <v>16677</v>
      </c>
      <c r="BC12" s="57">
        <f>'BAR BB| Open rates'!BC12*0.85*0.9</f>
        <v>17977.5</v>
      </c>
      <c r="BD12" s="57">
        <f>'BAR BB| Open rates'!BD12*0.85*0.9</f>
        <v>16677</v>
      </c>
      <c r="BE12" s="57">
        <f>'BAR BB| Open rates'!BE12*0.85*0.9</f>
        <v>17977.5</v>
      </c>
      <c r="BF12" s="57">
        <f>'BAR BB| Open rates'!BF12*0.85*0.9</f>
        <v>16677</v>
      </c>
      <c r="BG12" s="57">
        <f>'BAR BB| Open rates'!BG12*0.85*0.9</f>
        <v>17977.5</v>
      </c>
      <c r="BH12" s="57">
        <f>'BAR BB| Open rates'!BH12*0.85*0.9</f>
        <v>17977.5</v>
      </c>
      <c r="BI12" s="57">
        <f>'BAR BB| Open rates'!BI12*0.85*0.9</f>
        <v>21190.5</v>
      </c>
      <c r="BJ12" s="57">
        <f>'BAR BB| Open rates'!BJ12*0.85*0.9</f>
        <v>35802</v>
      </c>
      <c r="BK12" s="57">
        <f>'BAR BB| Open rates'!BK12*0.85*0.9</f>
        <v>17977.5</v>
      </c>
      <c r="BL12" s="57">
        <f>'BAR BB| Open rates'!BL12*0.85*0.9</f>
        <v>19660.5</v>
      </c>
      <c r="BM12" s="57">
        <f>'BAR BB| Open rates'!BM12*0.85*0.9</f>
        <v>17977.5</v>
      </c>
      <c r="BN12" s="57">
        <f>'BAR BB| Open rates'!BN12*0.85*0.9</f>
        <v>21190.5</v>
      </c>
      <c r="BO12" s="57">
        <f>'BAR BB| Open rates'!BO12*0.85*0.9</f>
        <v>22720.5</v>
      </c>
      <c r="BP12" s="57">
        <f>'BAR BB| Open rates'!BP12*0.85*0.9</f>
        <v>21190.5</v>
      </c>
      <c r="BQ12" s="57">
        <f>'BAR BB| Open rates'!BQ12*0.85*0.9</f>
        <v>22720.5</v>
      </c>
      <c r="BR12" s="57">
        <f>'BAR BB| Open rates'!BR12*0.85*0.9</f>
        <v>21190.5</v>
      </c>
      <c r="BS12" s="57">
        <f>'BAR BB| Open rates'!BS12*0.85*0.9</f>
        <v>22720.5</v>
      </c>
      <c r="BT12" s="57">
        <f>'BAR BB| Open rates'!BT12*0.85*0.9</f>
        <v>21190.5</v>
      </c>
      <c r="BU12" s="57">
        <f>'BAR BB| Open rates'!BU12*0.85*0.9</f>
        <v>22720.5</v>
      </c>
      <c r="BV12" s="57">
        <f>'BAR BB| Open rates'!BV12*0.85*0.9</f>
        <v>21190.5</v>
      </c>
      <c r="BW12" s="57">
        <f>'BAR BB| Open rates'!BW12*0.85*0.9</f>
        <v>22720.5</v>
      </c>
      <c r="BX12" s="57">
        <f>'BAR BB| Open rates'!BX12*0.85*0.9</f>
        <v>21190.5</v>
      </c>
      <c r="BY12" s="57">
        <f>'BAR BB| Open rates'!BY12*0.85*0.9</f>
        <v>22720.5</v>
      </c>
      <c r="BZ12" s="57">
        <f>'BAR BB| Open rates'!BZ12*0.85*0.9</f>
        <v>21190.5</v>
      </c>
      <c r="CA12" s="57">
        <f>'BAR BB| Open rates'!CA12*0.85*0.9</f>
        <v>22720.5</v>
      </c>
      <c r="CB12" s="57">
        <f>'BAR BB| Open rates'!CB12*0.85*0.9</f>
        <v>21190.5</v>
      </c>
      <c r="CC12" s="57">
        <f>'BAR BB| Open rates'!CC12*0.85*0.9</f>
        <v>22720.5</v>
      </c>
      <c r="CD12" s="57">
        <f>'BAR BB| Open rates'!CD12*0.85*0.9</f>
        <v>17977.5</v>
      </c>
      <c r="CE12" s="57">
        <f>'BAR BB| Open rates'!CE12*0.85*0.9</f>
        <v>19660.5</v>
      </c>
      <c r="CF12" s="57">
        <f>'BAR BB| Open rates'!CF12*0.85*0.9</f>
        <v>17977.5</v>
      </c>
      <c r="CG12" s="57">
        <f>'BAR BB| Open rates'!CG12*0.85*0.9</f>
        <v>19660.5</v>
      </c>
      <c r="CH12" s="57">
        <f>'BAR BB| Open rates'!CH12*0.85*0.9</f>
        <v>17977.5</v>
      </c>
      <c r="CI12" s="57">
        <f>'BAR BB| Open rates'!CI12*0.85*0.9</f>
        <v>19660.5</v>
      </c>
      <c r="CJ12" s="57">
        <f>'BAR BB| Open rates'!CJ12*0.85*0.9</f>
        <v>17977.5</v>
      </c>
      <c r="CK12" s="57">
        <f>'BAR BB| Open rates'!CK12*0.85*0.9</f>
        <v>19660.5</v>
      </c>
      <c r="CL12" s="57">
        <f>'BAR BB| Open rates'!CL12*0.85*0.9</f>
        <v>17977.5</v>
      </c>
      <c r="CM12" s="57">
        <f>'BAR BB| Open rates'!CM12*0.85*0.9</f>
        <v>19660.5</v>
      </c>
      <c r="CN12" s="57">
        <f>'BAR BB| Open rates'!CN12*0.85*0.9</f>
        <v>17977.5</v>
      </c>
    </row>
    <row r="13" spans="1:92" s="36" customFormat="1" ht="12" customHeight="1" x14ac:dyDescent="0.2">
      <c r="A13" s="237">
        <v>2</v>
      </c>
      <c r="B13" s="57">
        <f>'BAR BB| Open rates'!B13*0.85*0.9</f>
        <v>25398</v>
      </c>
      <c r="C13" s="57">
        <f>'BAR BB| Open rates'!C13*0.85*0.9</f>
        <v>29988</v>
      </c>
      <c r="D13" s="57">
        <f>'BAR BB| Open rates'!D13*0.85*0.9</f>
        <v>26928</v>
      </c>
      <c r="E13" s="57">
        <f>'BAR BB| Open rates'!E13*0.85*0.9</f>
        <v>52632</v>
      </c>
      <c r="F13" s="57">
        <f>'BAR BB| Open rates'!F13*0.85*0.9</f>
        <v>80937</v>
      </c>
      <c r="G13" s="57">
        <f>'BAR BB| Open rates'!G13*0.85*0.9</f>
        <v>86292</v>
      </c>
      <c r="H13" s="57">
        <f>'BAR BB| Open rates'!H13*0.85*0.9</f>
        <v>93942</v>
      </c>
      <c r="I13" s="57">
        <f>'BAR BB| Open rates'!I13*0.85*0.9</f>
        <v>101668.5</v>
      </c>
      <c r="J13" s="57">
        <f>'BAR BB| Open rates'!J13*0.85*0.9</f>
        <v>101668.5</v>
      </c>
      <c r="K13" s="57">
        <f>'BAR BB| Open rates'!K13*0.85*0.9</f>
        <v>101668.5</v>
      </c>
      <c r="L13" s="57">
        <f>'BAR BB| Open rates'!L13*0.85*0.9</f>
        <v>95548.5</v>
      </c>
      <c r="M13" s="57">
        <f>'BAR BB| Open rates'!M13*0.85*0.9</f>
        <v>62577</v>
      </c>
      <c r="N13" s="57">
        <f>'BAR BB| Open rates'!N13*0.85*0.9</f>
        <v>54927</v>
      </c>
      <c r="O13" s="57">
        <f>'BAR BB| Open rates'!O13*0.85*0.9</f>
        <v>31977</v>
      </c>
      <c r="P13" s="57">
        <f>'BAR BB| Open rates'!P13*0.85*0.9</f>
        <v>25092</v>
      </c>
      <c r="Q13" s="57">
        <f>'BAR BB| Open rates'!Q13*0.85*0.9</f>
        <v>28917</v>
      </c>
      <c r="R13" s="57">
        <f>'BAR BB| Open rates'!R13*0.85*0.9</f>
        <v>26622</v>
      </c>
      <c r="S13" s="57">
        <f>'BAR BB| Open rates'!S13*0.85*0.9</f>
        <v>26622</v>
      </c>
      <c r="T13" s="57">
        <f>'BAR BB| Open rates'!T13*0.85*0.9</f>
        <v>28917</v>
      </c>
      <c r="U13" s="57">
        <f>'BAR BB| Open rates'!U13*0.85*0.9</f>
        <v>31977</v>
      </c>
      <c r="V13" s="57">
        <f>'BAR BB| Open rates'!V13*0.85*0.9</f>
        <v>31977</v>
      </c>
      <c r="W13" s="57">
        <f>'BAR BB| Open rates'!W13*0.85*0.9</f>
        <v>41769</v>
      </c>
      <c r="X13" s="57">
        <f>'BAR BB| Open rates'!X13*0.85*0.9</f>
        <v>41769</v>
      </c>
      <c r="Y13" s="57">
        <f>'BAR BB| Open rates'!Y13*0.85*0.9</f>
        <v>41998.5</v>
      </c>
      <c r="Z13" s="57">
        <f>'BAR BB| Open rates'!Z13*0.85*0.9</f>
        <v>41998.5</v>
      </c>
      <c r="AA13" s="57">
        <f>'BAR BB| Open rates'!AA13*0.85*0.9</f>
        <v>44523</v>
      </c>
      <c r="AB13" s="57">
        <f>'BAR BB| Open rates'!AB13*0.85*0.9</f>
        <v>41998.5</v>
      </c>
      <c r="AC13" s="57">
        <f>'BAR BB| Open rates'!AC13*0.85*0.9</f>
        <v>44523</v>
      </c>
      <c r="AD13" s="57">
        <f>'BAR BB| Open rates'!AD13*0.85*0.9</f>
        <v>39933</v>
      </c>
      <c r="AE13" s="57">
        <f>'BAR BB| Open rates'!AE13*0.85*0.9</f>
        <v>55998</v>
      </c>
      <c r="AF13" s="57">
        <f>'BAR BB| Open rates'!AF13*0.85*0.9</f>
        <v>55998</v>
      </c>
      <c r="AG13" s="57">
        <f>'BAR BB| Open rates'!AG13*0.85*0.9</f>
        <v>55998</v>
      </c>
      <c r="AH13" s="57">
        <f>'BAR BB| Open rates'!AH13*0.85*0.9</f>
        <v>33507</v>
      </c>
      <c r="AI13" s="57">
        <f>'BAR BB| Open rates'!AI13*0.85*0.9</f>
        <v>27310.5</v>
      </c>
      <c r="AJ13" s="57">
        <f>'BAR BB| Open rates'!AJ13*0.85*0.9</f>
        <v>32206.5</v>
      </c>
      <c r="AK13" s="57">
        <f>'BAR BB| Open rates'!AK13*0.85*0.9</f>
        <v>25015.5</v>
      </c>
      <c r="AL13" s="57">
        <f>'BAR BB| Open rates'!AL13*0.85*0.9</f>
        <v>23485.5</v>
      </c>
      <c r="AM13" s="57">
        <f>'BAR BB| Open rates'!AM13*0.85*0.9</f>
        <v>21955.5</v>
      </c>
      <c r="AN13" s="57">
        <f>'BAR BB| Open rates'!AN13*0.85*0.9</f>
        <v>23485.5</v>
      </c>
      <c r="AO13" s="57">
        <f>'BAR BB| Open rates'!AO13*0.85*0.9</f>
        <v>21955.5</v>
      </c>
      <c r="AP13" s="57">
        <f>'BAR BB| Open rates'!AP13*0.85*0.9</f>
        <v>20272.5</v>
      </c>
      <c r="AQ13" s="57">
        <f>'BAR BB| Open rates'!AQ13*0.85*0.9</f>
        <v>18972</v>
      </c>
      <c r="AR13" s="57">
        <f>'BAR BB| Open rates'!AR13*0.85*0.9</f>
        <v>17442</v>
      </c>
      <c r="AS13" s="57">
        <f>'BAR BB| Open rates'!AS13*0.85*0.9</f>
        <v>17442</v>
      </c>
      <c r="AT13" s="57">
        <f>'BAR BB| Open rates'!AT13*0.85*0.9</f>
        <v>16677</v>
      </c>
      <c r="AU13" s="57">
        <f>'BAR BB| Open rates'!AU13*0.85*0.9</f>
        <v>17442</v>
      </c>
      <c r="AV13" s="57">
        <f>'BAR BB| Open rates'!AV13*0.85*0.9</f>
        <v>16677</v>
      </c>
      <c r="AW13" s="57">
        <f>'BAR BB| Open rates'!AW13*0.85*0.9</f>
        <v>17442</v>
      </c>
      <c r="AX13" s="57">
        <f>'BAR BB| Open rates'!AX13*0.85*0.9</f>
        <v>24250.5</v>
      </c>
      <c r="AY13" s="57">
        <f>'BAR BB| Open rates'!AY13*0.85*0.9</f>
        <v>20272.5</v>
      </c>
      <c r="AZ13" s="57">
        <f>'BAR BB| Open rates'!AZ13*0.85*0.9</f>
        <v>24250.5</v>
      </c>
      <c r="BA13" s="57">
        <f>'BAR BB| Open rates'!BA13*0.85*0.9</f>
        <v>21955.5</v>
      </c>
      <c r="BB13" s="57">
        <f>'BAR BB| Open rates'!BB13*0.85*0.9</f>
        <v>18972</v>
      </c>
      <c r="BC13" s="57">
        <f>'BAR BB| Open rates'!BC13*0.85*0.9</f>
        <v>20272.5</v>
      </c>
      <c r="BD13" s="57">
        <f>'BAR BB| Open rates'!BD13*0.85*0.9</f>
        <v>18972</v>
      </c>
      <c r="BE13" s="57">
        <f>'BAR BB| Open rates'!BE13*0.85*0.9</f>
        <v>20272.5</v>
      </c>
      <c r="BF13" s="57">
        <f>'BAR BB| Open rates'!BF13*0.85*0.9</f>
        <v>18972</v>
      </c>
      <c r="BG13" s="57">
        <f>'BAR BB| Open rates'!BG13*0.85*0.9</f>
        <v>20272.5</v>
      </c>
      <c r="BH13" s="57">
        <f>'BAR BB| Open rates'!BH13*0.85*0.9</f>
        <v>20272.5</v>
      </c>
      <c r="BI13" s="57">
        <f>'BAR BB| Open rates'!BI13*0.85*0.9</f>
        <v>23485.5</v>
      </c>
      <c r="BJ13" s="57">
        <f>'BAR BB| Open rates'!BJ13*0.85*0.9</f>
        <v>38097</v>
      </c>
      <c r="BK13" s="57">
        <f>'BAR BB| Open rates'!BK13*0.85*0.9</f>
        <v>20272.5</v>
      </c>
      <c r="BL13" s="57">
        <f>'BAR BB| Open rates'!BL13*0.85*0.9</f>
        <v>21955.5</v>
      </c>
      <c r="BM13" s="57">
        <f>'BAR BB| Open rates'!BM13*0.85*0.9</f>
        <v>20272.5</v>
      </c>
      <c r="BN13" s="57">
        <f>'BAR BB| Open rates'!BN13*0.85*0.9</f>
        <v>23485.5</v>
      </c>
      <c r="BO13" s="57">
        <f>'BAR BB| Open rates'!BO13*0.85*0.9</f>
        <v>25015.5</v>
      </c>
      <c r="BP13" s="57">
        <f>'BAR BB| Open rates'!BP13*0.85*0.9</f>
        <v>23485.5</v>
      </c>
      <c r="BQ13" s="57">
        <f>'BAR BB| Open rates'!BQ13*0.85*0.9</f>
        <v>25015.5</v>
      </c>
      <c r="BR13" s="57">
        <f>'BAR BB| Open rates'!BR13*0.85*0.9</f>
        <v>23485.5</v>
      </c>
      <c r="BS13" s="57">
        <f>'BAR BB| Open rates'!BS13*0.85*0.9</f>
        <v>25015.5</v>
      </c>
      <c r="BT13" s="57">
        <f>'BAR BB| Open rates'!BT13*0.85*0.9</f>
        <v>23485.5</v>
      </c>
      <c r="BU13" s="57">
        <f>'BAR BB| Open rates'!BU13*0.85*0.9</f>
        <v>25015.5</v>
      </c>
      <c r="BV13" s="57">
        <f>'BAR BB| Open rates'!BV13*0.85*0.9</f>
        <v>23485.5</v>
      </c>
      <c r="BW13" s="57">
        <f>'BAR BB| Open rates'!BW13*0.85*0.9</f>
        <v>25015.5</v>
      </c>
      <c r="BX13" s="57">
        <f>'BAR BB| Open rates'!BX13*0.85*0.9</f>
        <v>23485.5</v>
      </c>
      <c r="BY13" s="57">
        <f>'BAR BB| Open rates'!BY13*0.85*0.9</f>
        <v>25015.5</v>
      </c>
      <c r="BZ13" s="57">
        <f>'BAR BB| Open rates'!BZ13*0.85*0.9</f>
        <v>23485.5</v>
      </c>
      <c r="CA13" s="57">
        <f>'BAR BB| Open rates'!CA13*0.85*0.9</f>
        <v>25015.5</v>
      </c>
      <c r="CB13" s="57">
        <f>'BAR BB| Open rates'!CB13*0.85*0.9</f>
        <v>23485.5</v>
      </c>
      <c r="CC13" s="57">
        <f>'BAR BB| Open rates'!CC13*0.85*0.9</f>
        <v>25015.5</v>
      </c>
      <c r="CD13" s="57">
        <f>'BAR BB| Open rates'!CD13*0.85*0.9</f>
        <v>20272.5</v>
      </c>
      <c r="CE13" s="57">
        <f>'BAR BB| Open rates'!CE13*0.85*0.9</f>
        <v>21955.5</v>
      </c>
      <c r="CF13" s="57">
        <f>'BAR BB| Open rates'!CF13*0.85*0.9</f>
        <v>20272.5</v>
      </c>
      <c r="CG13" s="57">
        <f>'BAR BB| Open rates'!CG13*0.85*0.9</f>
        <v>21955.5</v>
      </c>
      <c r="CH13" s="57">
        <f>'BAR BB| Open rates'!CH13*0.85*0.9</f>
        <v>20272.5</v>
      </c>
      <c r="CI13" s="57">
        <f>'BAR BB| Open rates'!CI13*0.85*0.9</f>
        <v>21955.5</v>
      </c>
      <c r="CJ13" s="57">
        <f>'BAR BB| Open rates'!CJ13*0.85*0.9</f>
        <v>20272.5</v>
      </c>
      <c r="CK13" s="57">
        <f>'BAR BB| Open rates'!CK13*0.85*0.9</f>
        <v>21955.5</v>
      </c>
      <c r="CL13" s="57">
        <f>'BAR BB| Open rates'!CL13*0.85*0.9</f>
        <v>20272.5</v>
      </c>
      <c r="CM13" s="57">
        <f>'BAR BB| Open rates'!CM13*0.85*0.9</f>
        <v>21955.5</v>
      </c>
      <c r="CN13" s="57">
        <f>'BAR BB| Open rates'!CN13*0.85*0.9</f>
        <v>20272.5</v>
      </c>
    </row>
    <row r="14" spans="1:92" s="36" customFormat="1" ht="12" customHeight="1" x14ac:dyDescent="0.2">
      <c r="A14" s="236" t="s">
        <v>177</v>
      </c>
      <c r="B14" s="57"/>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7"/>
      <c r="BK14" s="57"/>
      <c r="BL14" s="57"/>
      <c r="BM14" s="57"/>
      <c r="BN14" s="57"/>
      <c r="BO14" s="57"/>
      <c r="BP14" s="57"/>
      <c r="BQ14" s="57"/>
      <c r="BR14" s="57"/>
      <c r="BS14" s="57"/>
      <c r="BT14" s="57"/>
      <c r="BU14" s="57"/>
      <c r="BV14" s="57"/>
      <c r="BW14" s="57"/>
      <c r="BX14" s="57"/>
      <c r="BY14" s="57"/>
      <c r="BZ14" s="57"/>
      <c r="CA14" s="57"/>
      <c r="CB14" s="57"/>
      <c r="CC14" s="57"/>
      <c r="CD14" s="57"/>
      <c r="CE14" s="57"/>
      <c r="CF14" s="57"/>
      <c r="CG14" s="57"/>
      <c r="CH14" s="57"/>
      <c r="CI14" s="57"/>
      <c r="CJ14" s="57"/>
      <c r="CK14" s="57"/>
      <c r="CL14" s="57"/>
      <c r="CM14" s="57"/>
      <c r="CN14" s="57"/>
    </row>
    <row r="15" spans="1:92" s="36" customFormat="1" ht="12" customHeight="1" x14ac:dyDescent="0.2">
      <c r="A15" s="237">
        <v>1</v>
      </c>
      <c r="B15" s="57">
        <f>'BAR BB| Open rates'!B15*0.85*0.9</f>
        <v>28840.5</v>
      </c>
      <c r="C15" s="57">
        <f>'BAR BB| Open rates'!C15*0.85*0.9</f>
        <v>33430.5</v>
      </c>
      <c r="D15" s="57">
        <f>'BAR BB| Open rates'!D15*0.85*0.9</f>
        <v>30370.5</v>
      </c>
      <c r="E15" s="57">
        <f>'BAR BB| Open rates'!E15*0.85*0.9</f>
        <v>73287</v>
      </c>
      <c r="F15" s="57">
        <f>'BAR BB| Open rates'!F15*0.85*0.9</f>
        <v>101592</v>
      </c>
      <c r="G15" s="57">
        <f>'BAR BB| Open rates'!G15*0.85*0.9</f>
        <v>106947</v>
      </c>
      <c r="H15" s="57">
        <f>'BAR BB| Open rates'!H15*0.85*0.9</f>
        <v>114597</v>
      </c>
      <c r="I15" s="57">
        <f>'BAR BB| Open rates'!I15*0.85*0.9</f>
        <v>122323.5</v>
      </c>
      <c r="J15" s="57">
        <f>'BAR BB| Open rates'!J15*0.85*0.9</f>
        <v>122323.5</v>
      </c>
      <c r="K15" s="57">
        <f>'BAR BB| Open rates'!K15*0.85*0.9</f>
        <v>122323.5</v>
      </c>
      <c r="L15" s="57">
        <f>'BAR BB| Open rates'!L15*0.85*0.9</f>
        <v>116203.5</v>
      </c>
      <c r="M15" s="57">
        <f>'BAR BB| Open rates'!M15*0.85*0.9</f>
        <v>64030.5</v>
      </c>
      <c r="N15" s="57">
        <f>'BAR BB| Open rates'!N15*0.85*0.9</f>
        <v>56380.5</v>
      </c>
      <c r="O15" s="57">
        <f>'BAR BB| Open rates'!O15*0.85*0.9</f>
        <v>33430.5</v>
      </c>
      <c r="P15" s="57">
        <f>'BAR BB| Open rates'!P15*0.85*0.9</f>
        <v>26545.5</v>
      </c>
      <c r="Q15" s="57">
        <f>'BAR BB| Open rates'!Q15*0.85*0.9</f>
        <v>30370.5</v>
      </c>
      <c r="R15" s="57">
        <f>'BAR BB| Open rates'!R15*0.85*0.9</f>
        <v>28075.5</v>
      </c>
      <c r="S15" s="57">
        <f>'BAR BB| Open rates'!S15*0.85*0.9</f>
        <v>28075.5</v>
      </c>
      <c r="T15" s="57">
        <f>'BAR BB| Open rates'!T15*0.85*0.9</f>
        <v>30370.5</v>
      </c>
      <c r="U15" s="57">
        <f>'BAR BB| Open rates'!U15*0.85*0.9</f>
        <v>33430.5</v>
      </c>
      <c r="V15" s="57">
        <f>'BAR BB| Open rates'!V15*0.85*0.9</f>
        <v>33430.5</v>
      </c>
      <c r="W15" s="57">
        <f>'BAR BB| Open rates'!W15*0.85*0.9</f>
        <v>43222.5</v>
      </c>
      <c r="X15" s="57">
        <f>'BAR BB| Open rates'!X15*0.85*0.9</f>
        <v>43222.5</v>
      </c>
      <c r="Y15" s="57">
        <f>'BAR BB| Open rates'!Y15*0.85*0.9</f>
        <v>48118.5</v>
      </c>
      <c r="Z15" s="57">
        <f>'BAR BB| Open rates'!Z15*0.85*0.9</f>
        <v>48118.5</v>
      </c>
      <c r="AA15" s="57">
        <f>'BAR BB| Open rates'!AA15*0.85*0.9</f>
        <v>50643</v>
      </c>
      <c r="AB15" s="57">
        <f>'BAR BB| Open rates'!AB15*0.85*0.9</f>
        <v>48118.5</v>
      </c>
      <c r="AC15" s="57">
        <f>'BAR BB| Open rates'!AC15*0.85*0.9</f>
        <v>50643</v>
      </c>
      <c r="AD15" s="57">
        <f>'BAR BB| Open rates'!AD15*0.85*0.9</f>
        <v>46053</v>
      </c>
      <c r="AE15" s="57">
        <f>'BAR BB| Open rates'!AE15*0.85*0.9</f>
        <v>57757.5</v>
      </c>
      <c r="AF15" s="57">
        <f>'BAR BB| Open rates'!AF15*0.85*0.9</f>
        <v>57757.5</v>
      </c>
      <c r="AG15" s="57">
        <f>'BAR BB| Open rates'!AG15*0.85*0.9</f>
        <v>57757.5</v>
      </c>
      <c r="AH15" s="57">
        <f>'BAR BB| Open rates'!AH15*0.85*0.9</f>
        <v>35266.5</v>
      </c>
      <c r="AI15" s="57">
        <f>'BAR BB| Open rates'!AI15*0.85*0.9</f>
        <v>30370.5</v>
      </c>
      <c r="AJ15" s="57">
        <f>'BAR BB| Open rates'!AJ15*0.85*0.9</f>
        <v>35266.5</v>
      </c>
      <c r="AK15" s="57">
        <f>'BAR BB| Open rates'!AK15*0.85*0.9</f>
        <v>28075.5</v>
      </c>
      <c r="AL15" s="57">
        <f>'BAR BB| Open rates'!AL15*0.85*0.9</f>
        <v>26545.5</v>
      </c>
      <c r="AM15" s="57">
        <f>'BAR BB| Open rates'!AM15*0.85*0.9</f>
        <v>25015.5</v>
      </c>
      <c r="AN15" s="57">
        <f>'BAR BB| Open rates'!AN15*0.85*0.9</f>
        <v>26545.5</v>
      </c>
      <c r="AO15" s="57">
        <f>'BAR BB| Open rates'!AO15*0.85*0.9</f>
        <v>25015.5</v>
      </c>
      <c r="AP15" s="57">
        <f>'BAR BB| Open rates'!AP15*0.85*0.9</f>
        <v>23332.5</v>
      </c>
      <c r="AQ15" s="57">
        <f>'BAR BB| Open rates'!AQ15*0.85*0.9</f>
        <v>22032</v>
      </c>
      <c r="AR15" s="57">
        <f>'BAR BB| Open rates'!AR15*0.85*0.9</f>
        <v>20502</v>
      </c>
      <c r="AS15" s="57">
        <f>'BAR BB| Open rates'!AS15*0.85*0.9</f>
        <v>20502</v>
      </c>
      <c r="AT15" s="57">
        <f>'BAR BB| Open rates'!AT15*0.85*0.9</f>
        <v>19737</v>
      </c>
      <c r="AU15" s="57">
        <f>'BAR BB| Open rates'!AU15*0.85*0.9</f>
        <v>20502</v>
      </c>
      <c r="AV15" s="57">
        <f>'BAR BB| Open rates'!AV15*0.85*0.9</f>
        <v>19737</v>
      </c>
      <c r="AW15" s="57">
        <f>'BAR BB| Open rates'!AW15*0.85*0.9</f>
        <v>20502</v>
      </c>
      <c r="AX15" s="57">
        <f>'BAR BB| Open rates'!AX15*0.85*0.9</f>
        <v>27310.5</v>
      </c>
      <c r="AY15" s="57">
        <f>'BAR BB| Open rates'!AY15*0.85*0.9</f>
        <v>23332.5</v>
      </c>
      <c r="AZ15" s="57">
        <f>'BAR BB| Open rates'!AZ15*0.85*0.9</f>
        <v>27310.5</v>
      </c>
      <c r="BA15" s="57">
        <f>'BAR BB| Open rates'!BA15*0.85*0.9</f>
        <v>25015.5</v>
      </c>
      <c r="BB15" s="57">
        <f>'BAR BB| Open rates'!BB15*0.85*0.9</f>
        <v>22032</v>
      </c>
      <c r="BC15" s="57">
        <f>'BAR BB| Open rates'!BC15*0.85*0.9</f>
        <v>23332.5</v>
      </c>
      <c r="BD15" s="57">
        <f>'BAR BB| Open rates'!BD15*0.85*0.9</f>
        <v>22032</v>
      </c>
      <c r="BE15" s="57">
        <f>'BAR BB| Open rates'!BE15*0.85*0.9</f>
        <v>23332.5</v>
      </c>
      <c r="BF15" s="57">
        <f>'BAR BB| Open rates'!BF15*0.85*0.9</f>
        <v>22032</v>
      </c>
      <c r="BG15" s="57">
        <f>'BAR BB| Open rates'!BG15*0.85*0.9</f>
        <v>23332.5</v>
      </c>
      <c r="BH15" s="57">
        <f>'BAR BB| Open rates'!BH15*0.85*0.9</f>
        <v>26392.5</v>
      </c>
      <c r="BI15" s="57">
        <f>'BAR BB| Open rates'!BI15*0.85*0.9</f>
        <v>29605.5</v>
      </c>
      <c r="BJ15" s="57">
        <f>'BAR BB| Open rates'!BJ15*0.85*0.9</f>
        <v>44217</v>
      </c>
      <c r="BK15" s="57">
        <f>'BAR BB| Open rates'!BK15*0.85*0.9</f>
        <v>26392.5</v>
      </c>
      <c r="BL15" s="57">
        <f>'BAR BB| Open rates'!BL15*0.85*0.9</f>
        <v>28075.5</v>
      </c>
      <c r="BM15" s="57">
        <f>'BAR BB| Open rates'!BM15*0.85*0.9</f>
        <v>26392.5</v>
      </c>
      <c r="BN15" s="57">
        <f>'BAR BB| Open rates'!BN15*0.85*0.9</f>
        <v>29605.5</v>
      </c>
      <c r="BO15" s="57">
        <f>'BAR BB| Open rates'!BO15*0.85*0.9</f>
        <v>31135.5</v>
      </c>
      <c r="BP15" s="57">
        <f>'BAR BB| Open rates'!BP15*0.85*0.9</f>
        <v>29605.5</v>
      </c>
      <c r="BQ15" s="57">
        <f>'BAR BB| Open rates'!BQ15*0.85*0.9</f>
        <v>31135.5</v>
      </c>
      <c r="BR15" s="57">
        <f>'BAR BB| Open rates'!BR15*0.85*0.9</f>
        <v>29605.5</v>
      </c>
      <c r="BS15" s="57">
        <f>'BAR BB| Open rates'!BS15*0.85*0.9</f>
        <v>31135.5</v>
      </c>
      <c r="BT15" s="57">
        <f>'BAR BB| Open rates'!BT15*0.85*0.9</f>
        <v>29605.5</v>
      </c>
      <c r="BU15" s="57">
        <f>'BAR BB| Open rates'!BU15*0.85*0.9</f>
        <v>31135.5</v>
      </c>
      <c r="BV15" s="57">
        <f>'BAR BB| Open rates'!BV15*0.85*0.9</f>
        <v>29605.5</v>
      </c>
      <c r="BW15" s="57">
        <f>'BAR BB| Open rates'!BW15*0.85*0.9</f>
        <v>31135.5</v>
      </c>
      <c r="BX15" s="57">
        <f>'BAR BB| Open rates'!BX15*0.85*0.9</f>
        <v>29605.5</v>
      </c>
      <c r="BY15" s="57">
        <f>'BAR BB| Open rates'!BY15*0.85*0.9</f>
        <v>31135.5</v>
      </c>
      <c r="BZ15" s="57">
        <f>'BAR BB| Open rates'!BZ15*0.85*0.9</f>
        <v>29605.5</v>
      </c>
      <c r="CA15" s="57">
        <f>'BAR BB| Open rates'!CA15*0.85*0.9</f>
        <v>31135.5</v>
      </c>
      <c r="CB15" s="57">
        <f>'BAR BB| Open rates'!CB15*0.85*0.9</f>
        <v>29605.5</v>
      </c>
      <c r="CC15" s="57">
        <f>'BAR BB| Open rates'!CC15*0.85*0.9</f>
        <v>31135.5</v>
      </c>
      <c r="CD15" s="57">
        <f>'BAR BB| Open rates'!CD15*0.85*0.9</f>
        <v>26392.5</v>
      </c>
      <c r="CE15" s="57">
        <f>'BAR BB| Open rates'!CE15*0.85*0.9</f>
        <v>28075.5</v>
      </c>
      <c r="CF15" s="57">
        <f>'BAR BB| Open rates'!CF15*0.85*0.9</f>
        <v>26392.5</v>
      </c>
      <c r="CG15" s="57">
        <f>'BAR BB| Open rates'!CG15*0.85*0.9</f>
        <v>28075.5</v>
      </c>
      <c r="CH15" s="57">
        <f>'BAR BB| Open rates'!CH15*0.85*0.9</f>
        <v>26392.5</v>
      </c>
      <c r="CI15" s="57">
        <f>'BAR BB| Open rates'!CI15*0.85*0.9</f>
        <v>28075.5</v>
      </c>
      <c r="CJ15" s="57">
        <f>'BAR BB| Open rates'!CJ15*0.85*0.9</f>
        <v>26392.5</v>
      </c>
      <c r="CK15" s="57">
        <f>'BAR BB| Open rates'!CK15*0.85*0.9</f>
        <v>28075.5</v>
      </c>
      <c r="CL15" s="57">
        <f>'BAR BB| Open rates'!CL15*0.85*0.9</f>
        <v>26392.5</v>
      </c>
      <c r="CM15" s="57">
        <f>'BAR BB| Open rates'!CM15*0.85*0.9</f>
        <v>28075.5</v>
      </c>
      <c r="CN15" s="57">
        <f>'BAR BB| Open rates'!CN15*0.85*0.9</f>
        <v>26392.5</v>
      </c>
    </row>
    <row r="16" spans="1:92" s="36" customFormat="1" ht="12" customHeight="1" x14ac:dyDescent="0.2">
      <c r="A16" s="237">
        <v>2</v>
      </c>
      <c r="B16" s="57">
        <f>'BAR BB| Open rates'!B16*0.85*0.9</f>
        <v>30753</v>
      </c>
      <c r="C16" s="57">
        <f>'BAR BB| Open rates'!C16*0.85*0.9</f>
        <v>35343</v>
      </c>
      <c r="D16" s="57">
        <f>'BAR BB| Open rates'!D16*0.85*0.9</f>
        <v>32283</v>
      </c>
      <c r="E16" s="57">
        <f>'BAR BB| Open rates'!E16*0.85*0.9</f>
        <v>75582</v>
      </c>
      <c r="F16" s="57">
        <f>'BAR BB| Open rates'!F16*0.85*0.9</f>
        <v>103887</v>
      </c>
      <c r="G16" s="57">
        <f>'BAR BB| Open rates'!G16*0.85*0.9</f>
        <v>109242</v>
      </c>
      <c r="H16" s="57">
        <f>'BAR BB| Open rates'!H16*0.85*0.9</f>
        <v>116892</v>
      </c>
      <c r="I16" s="57">
        <f>'BAR BB| Open rates'!I16*0.85*0.9</f>
        <v>124618.5</v>
      </c>
      <c r="J16" s="57">
        <f>'BAR BB| Open rates'!J16*0.85*0.9</f>
        <v>124618.5</v>
      </c>
      <c r="K16" s="57">
        <f>'BAR BB| Open rates'!K16*0.85*0.9</f>
        <v>124618.5</v>
      </c>
      <c r="L16" s="57">
        <f>'BAR BB| Open rates'!L16*0.85*0.9</f>
        <v>118498.5</v>
      </c>
      <c r="M16" s="57">
        <f>'BAR BB| Open rates'!M16*0.85*0.9</f>
        <v>66325.5</v>
      </c>
      <c r="N16" s="57">
        <f>'BAR BB| Open rates'!N16*0.85*0.9</f>
        <v>58675.5</v>
      </c>
      <c r="O16" s="57">
        <f>'BAR BB| Open rates'!O16*0.85*0.9</f>
        <v>35725.5</v>
      </c>
      <c r="P16" s="57">
        <f>'BAR BB| Open rates'!P16*0.85*0.9</f>
        <v>28840.5</v>
      </c>
      <c r="Q16" s="57">
        <f>'BAR BB| Open rates'!Q16*0.85*0.9</f>
        <v>32665.5</v>
      </c>
      <c r="R16" s="57">
        <f>'BAR BB| Open rates'!R16*0.85*0.9</f>
        <v>30370.5</v>
      </c>
      <c r="S16" s="57">
        <f>'BAR BB| Open rates'!S16*0.85*0.9</f>
        <v>30370.5</v>
      </c>
      <c r="T16" s="57">
        <f>'BAR BB| Open rates'!T16*0.85*0.9</f>
        <v>32665.5</v>
      </c>
      <c r="U16" s="57">
        <f>'BAR BB| Open rates'!U16*0.85*0.9</f>
        <v>35725.5</v>
      </c>
      <c r="V16" s="57">
        <f>'BAR BB| Open rates'!V16*0.85*0.9</f>
        <v>35725.5</v>
      </c>
      <c r="W16" s="57">
        <f>'BAR BB| Open rates'!W16*0.85*0.9</f>
        <v>45517.5</v>
      </c>
      <c r="X16" s="57">
        <f>'BAR BB| Open rates'!X16*0.85*0.9</f>
        <v>45517.5</v>
      </c>
      <c r="Y16" s="57">
        <f>'BAR BB| Open rates'!Y16*0.85*0.9</f>
        <v>50413.5</v>
      </c>
      <c r="Z16" s="57">
        <f>'BAR BB| Open rates'!Z16*0.85*0.9</f>
        <v>50413.5</v>
      </c>
      <c r="AA16" s="57">
        <f>'BAR BB| Open rates'!AA16*0.85*0.9</f>
        <v>52938</v>
      </c>
      <c r="AB16" s="57">
        <f>'BAR BB| Open rates'!AB16*0.85*0.9</f>
        <v>50413.5</v>
      </c>
      <c r="AC16" s="57">
        <f>'BAR BB| Open rates'!AC16*0.85*0.9</f>
        <v>52938</v>
      </c>
      <c r="AD16" s="57">
        <f>'BAR BB| Open rates'!AD16*0.85*0.9</f>
        <v>48348</v>
      </c>
      <c r="AE16" s="57">
        <f>'BAR BB| Open rates'!AE16*0.85*0.9</f>
        <v>60052.5</v>
      </c>
      <c r="AF16" s="57">
        <f>'BAR BB| Open rates'!AF16*0.85*0.9</f>
        <v>60052.5</v>
      </c>
      <c r="AG16" s="57">
        <f>'BAR BB| Open rates'!AG16*0.85*0.9</f>
        <v>60052.5</v>
      </c>
      <c r="AH16" s="57">
        <f>'BAR BB| Open rates'!AH16*0.85*0.9</f>
        <v>37561.5</v>
      </c>
      <c r="AI16" s="57">
        <f>'BAR BB| Open rates'!AI16*0.85*0.9</f>
        <v>32665.5</v>
      </c>
      <c r="AJ16" s="57">
        <f>'BAR BB| Open rates'!AJ16*0.85*0.9</f>
        <v>37561.5</v>
      </c>
      <c r="AK16" s="57">
        <f>'BAR BB| Open rates'!AK16*0.85*0.9</f>
        <v>30370.5</v>
      </c>
      <c r="AL16" s="57">
        <f>'BAR BB| Open rates'!AL16*0.85*0.9</f>
        <v>28840.5</v>
      </c>
      <c r="AM16" s="57">
        <f>'BAR BB| Open rates'!AM16*0.85*0.9</f>
        <v>27310.5</v>
      </c>
      <c r="AN16" s="57">
        <f>'BAR BB| Open rates'!AN16*0.85*0.9</f>
        <v>28840.5</v>
      </c>
      <c r="AO16" s="57">
        <f>'BAR BB| Open rates'!AO16*0.85*0.9</f>
        <v>27310.5</v>
      </c>
      <c r="AP16" s="57">
        <f>'BAR BB| Open rates'!AP16*0.85*0.9</f>
        <v>25627.5</v>
      </c>
      <c r="AQ16" s="57">
        <f>'BAR BB| Open rates'!AQ16*0.85*0.9</f>
        <v>24327</v>
      </c>
      <c r="AR16" s="57">
        <f>'BAR BB| Open rates'!AR16*0.85*0.9</f>
        <v>22797</v>
      </c>
      <c r="AS16" s="57">
        <f>'BAR BB| Open rates'!AS16*0.85*0.9</f>
        <v>22797</v>
      </c>
      <c r="AT16" s="57">
        <f>'BAR BB| Open rates'!AT16*0.85*0.9</f>
        <v>22032</v>
      </c>
      <c r="AU16" s="57">
        <f>'BAR BB| Open rates'!AU16*0.85*0.9</f>
        <v>22797</v>
      </c>
      <c r="AV16" s="57">
        <f>'BAR BB| Open rates'!AV16*0.85*0.9</f>
        <v>22032</v>
      </c>
      <c r="AW16" s="57">
        <f>'BAR BB| Open rates'!AW16*0.85*0.9</f>
        <v>22797</v>
      </c>
      <c r="AX16" s="57">
        <f>'BAR BB| Open rates'!AX16*0.85*0.9</f>
        <v>29605.5</v>
      </c>
      <c r="AY16" s="57">
        <f>'BAR BB| Open rates'!AY16*0.85*0.9</f>
        <v>25627.5</v>
      </c>
      <c r="AZ16" s="57">
        <f>'BAR BB| Open rates'!AZ16*0.85*0.9</f>
        <v>29605.5</v>
      </c>
      <c r="BA16" s="57">
        <f>'BAR BB| Open rates'!BA16*0.85*0.9</f>
        <v>27310.5</v>
      </c>
      <c r="BB16" s="57">
        <f>'BAR BB| Open rates'!BB16*0.85*0.9</f>
        <v>24327</v>
      </c>
      <c r="BC16" s="57">
        <f>'BAR BB| Open rates'!BC16*0.85*0.9</f>
        <v>25627.5</v>
      </c>
      <c r="BD16" s="57">
        <f>'BAR BB| Open rates'!BD16*0.85*0.9</f>
        <v>24327</v>
      </c>
      <c r="BE16" s="57">
        <f>'BAR BB| Open rates'!BE16*0.85*0.9</f>
        <v>25627.5</v>
      </c>
      <c r="BF16" s="57">
        <f>'BAR BB| Open rates'!BF16*0.85*0.9</f>
        <v>24327</v>
      </c>
      <c r="BG16" s="57">
        <f>'BAR BB| Open rates'!BG16*0.85*0.9</f>
        <v>25627.5</v>
      </c>
      <c r="BH16" s="57">
        <f>'BAR BB| Open rates'!BH16*0.85*0.9</f>
        <v>28687.5</v>
      </c>
      <c r="BI16" s="57">
        <f>'BAR BB| Open rates'!BI16*0.85*0.9</f>
        <v>31900.5</v>
      </c>
      <c r="BJ16" s="57">
        <f>'BAR BB| Open rates'!BJ16*0.85*0.9</f>
        <v>46512</v>
      </c>
      <c r="BK16" s="57">
        <f>'BAR BB| Open rates'!BK16*0.85*0.9</f>
        <v>28687.5</v>
      </c>
      <c r="BL16" s="57">
        <f>'BAR BB| Open rates'!BL16*0.85*0.9</f>
        <v>30370.5</v>
      </c>
      <c r="BM16" s="57">
        <f>'BAR BB| Open rates'!BM16*0.85*0.9</f>
        <v>28687.5</v>
      </c>
      <c r="BN16" s="57">
        <f>'BAR BB| Open rates'!BN16*0.85*0.9</f>
        <v>31900.5</v>
      </c>
      <c r="BO16" s="57">
        <f>'BAR BB| Open rates'!BO16*0.85*0.9</f>
        <v>33430.5</v>
      </c>
      <c r="BP16" s="57">
        <f>'BAR BB| Open rates'!BP16*0.85*0.9</f>
        <v>31900.5</v>
      </c>
      <c r="BQ16" s="57">
        <f>'BAR BB| Open rates'!BQ16*0.85*0.9</f>
        <v>33430.5</v>
      </c>
      <c r="BR16" s="57">
        <f>'BAR BB| Open rates'!BR16*0.85*0.9</f>
        <v>31900.5</v>
      </c>
      <c r="BS16" s="57">
        <f>'BAR BB| Open rates'!BS16*0.85*0.9</f>
        <v>33430.5</v>
      </c>
      <c r="BT16" s="57">
        <f>'BAR BB| Open rates'!BT16*0.85*0.9</f>
        <v>31900.5</v>
      </c>
      <c r="BU16" s="57">
        <f>'BAR BB| Open rates'!BU16*0.85*0.9</f>
        <v>33430.5</v>
      </c>
      <c r="BV16" s="57">
        <f>'BAR BB| Open rates'!BV16*0.85*0.9</f>
        <v>31900.5</v>
      </c>
      <c r="BW16" s="57">
        <f>'BAR BB| Open rates'!BW16*0.85*0.9</f>
        <v>33430.5</v>
      </c>
      <c r="BX16" s="57">
        <f>'BAR BB| Open rates'!BX16*0.85*0.9</f>
        <v>31900.5</v>
      </c>
      <c r="BY16" s="57">
        <f>'BAR BB| Open rates'!BY16*0.85*0.9</f>
        <v>33430.5</v>
      </c>
      <c r="BZ16" s="57">
        <f>'BAR BB| Open rates'!BZ16*0.85*0.9</f>
        <v>31900.5</v>
      </c>
      <c r="CA16" s="57">
        <f>'BAR BB| Open rates'!CA16*0.85*0.9</f>
        <v>33430.5</v>
      </c>
      <c r="CB16" s="57">
        <f>'BAR BB| Open rates'!CB16*0.85*0.9</f>
        <v>31900.5</v>
      </c>
      <c r="CC16" s="57">
        <f>'BAR BB| Open rates'!CC16*0.85*0.9</f>
        <v>33430.5</v>
      </c>
      <c r="CD16" s="57">
        <f>'BAR BB| Open rates'!CD16*0.85*0.9</f>
        <v>28687.5</v>
      </c>
      <c r="CE16" s="57">
        <f>'BAR BB| Open rates'!CE16*0.85*0.9</f>
        <v>30370.5</v>
      </c>
      <c r="CF16" s="57">
        <f>'BAR BB| Open rates'!CF16*0.85*0.9</f>
        <v>28687.5</v>
      </c>
      <c r="CG16" s="57">
        <f>'BAR BB| Open rates'!CG16*0.85*0.9</f>
        <v>30370.5</v>
      </c>
      <c r="CH16" s="57">
        <f>'BAR BB| Open rates'!CH16*0.85*0.9</f>
        <v>28687.5</v>
      </c>
      <c r="CI16" s="57">
        <f>'BAR BB| Open rates'!CI16*0.85*0.9</f>
        <v>30370.5</v>
      </c>
      <c r="CJ16" s="57">
        <f>'BAR BB| Open rates'!CJ16*0.85*0.9</f>
        <v>28687.5</v>
      </c>
      <c r="CK16" s="57">
        <f>'BAR BB| Open rates'!CK16*0.85*0.9</f>
        <v>30370.5</v>
      </c>
      <c r="CL16" s="57">
        <f>'BAR BB| Open rates'!CL16*0.85*0.9</f>
        <v>28687.5</v>
      </c>
      <c r="CM16" s="57">
        <f>'BAR BB| Open rates'!CM16*0.85*0.9</f>
        <v>30370.5</v>
      </c>
      <c r="CN16" s="57">
        <f>'BAR BB| Open rates'!CN16*0.85*0.9</f>
        <v>28687.5</v>
      </c>
    </row>
    <row r="17" spans="1:92" s="36" customFormat="1" ht="12" customHeight="1" x14ac:dyDescent="0.2">
      <c r="A17" s="236" t="s">
        <v>178</v>
      </c>
      <c r="B17" s="57"/>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7"/>
      <c r="BS17" s="57"/>
      <c r="BT17" s="57"/>
      <c r="BU17" s="57"/>
      <c r="BV17" s="57"/>
      <c r="BW17" s="57"/>
      <c r="BX17" s="57"/>
      <c r="BY17" s="57"/>
      <c r="BZ17" s="57"/>
      <c r="CA17" s="57"/>
      <c r="CB17" s="57"/>
      <c r="CC17" s="57"/>
      <c r="CD17" s="57"/>
      <c r="CE17" s="57"/>
      <c r="CF17" s="57"/>
      <c r="CG17" s="57"/>
      <c r="CH17" s="57"/>
      <c r="CI17" s="57"/>
      <c r="CJ17" s="57"/>
      <c r="CK17" s="57"/>
      <c r="CL17" s="57"/>
      <c r="CM17" s="57"/>
      <c r="CN17" s="57"/>
    </row>
    <row r="18" spans="1:92" s="36" customFormat="1" ht="12" customHeight="1" x14ac:dyDescent="0.2">
      <c r="A18" s="237">
        <v>1</v>
      </c>
      <c r="B18" s="57">
        <f>'BAR BB| Open rates'!B18*0.85*0.9</f>
        <v>25857</v>
      </c>
      <c r="C18" s="57">
        <f>'BAR BB| Open rates'!C18*0.85*0.9</f>
        <v>30447</v>
      </c>
      <c r="D18" s="57">
        <f>'BAR BB| Open rates'!D18*0.85*0.9</f>
        <v>27387</v>
      </c>
      <c r="E18" s="57">
        <f>'BAR BB| Open rates'!E18*0.85*0.9</f>
        <v>74052</v>
      </c>
      <c r="F18" s="57">
        <f>'BAR BB| Open rates'!F18*0.85*0.9</f>
        <v>102357</v>
      </c>
      <c r="G18" s="57">
        <f>'BAR BB| Open rates'!G18*0.85*0.9</f>
        <v>107712</v>
      </c>
      <c r="H18" s="57">
        <f>'BAR BB| Open rates'!H18*0.85*0.9</f>
        <v>115362</v>
      </c>
      <c r="I18" s="57">
        <f>'BAR BB| Open rates'!I18*0.85*0.9</f>
        <v>123088.5</v>
      </c>
      <c r="J18" s="57">
        <f>'BAR BB| Open rates'!J18*0.85*0.9</f>
        <v>123088.5</v>
      </c>
      <c r="K18" s="57">
        <f>'BAR BB| Open rates'!K18*0.85*0.9</f>
        <v>123088.5</v>
      </c>
      <c r="L18" s="57">
        <f>'BAR BB| Open rates'!L18*0.85*0.9</f>
        <v>116968.5</v>
      </c>
      <c r="M18" s="57">
        <f>'BAR BB| Open rates'!M18*0.85*0.9</f>
        <v>64107</v>
      </c>
      <c r="N18" s="57">
        <f>'BAR BB| Open rates'!N18*0.85*0.9</f>
        <v>56457</v>
      </c>
      <c r="O18" s="57">
        <f>'BAR BB| Open rates'!O18*0.85*0.9</f>
        <v>33507</v>
      </c>
      <c r="P18" s="57">
        <f>'BAR BB| Open rates'!P18*0.85*0.9</f>
        <v>26622</v>
      </c>
      <c r="Q18" s="57">
        <f>'BAR BB| Open rates'!Q18*0.85*0.9</f>
        <v>30447</v>
      </c>
      <c r="R18" s="57">
        <f>'BAR BB| Open rates'!R18*0.85*0.9</f>
        <v>28152</v>
      </c>
      <c r="S18" s="57">
        <f>'BAR BB| Open rates'!S18*0.85*0.9</f>
        <v>28152</v>
      </c>
      <c r="T18" s="57">
        <f>'BAR BB| Open rates'!T18*0.85*0.9</f>
        <v>30447</v>
      </c>
      <c r="U18" s="57">
        <f>'BAR BB| Open rates'!U18*0.85*0.9</f>
        <v>33507</v>
      </c>
      <c r="V18" s="57">
        <f>'BAR BB| Open rates'!V18*0.85*0.9</f>
        <v>33507</v>
      </c>
      <c r="W18" s="57">
        <f>'BAR BB| Open rates'!W18*0.85*0.9</f>
        <v>43299</v>
      </c>
      <c r="X18" s="57">
        <f>'BAR BB| Open rates'!X18*0.85*0.9</f>
        <v>43299</v>
      </c>
      <c r="Y18" s="57">
        <f>'BAR BB| Open rates'!Y18*0.85*0.9</f>
        <v>48271.5</v>
      </c>
      <c r="Z18" s="57">
        <f>'BAR BB| Open rates'!Z18*0.85*0.9</f>
        <v>48271.5</v>
      </c>
      <c r="AA18" s="57">
        <f>'BAR BB| Open rates'!AA18*0.85*0.9</f>
        <v>50796</v>
      </c>
      <c r="AB18" s="57">
        <f>'BAR BB| Open rates'!AB18*0.85*0.9</f>
        <v>48271.5</v>
      </c>
      <c r="AC18" s="57">
        <f>'BAR BB| Open rates'!AC18*0.85*0.9</f>
        <v>50796</v>
      </c>
      <c r="AD18" s="57">
        <f>'BAR BB| Open rates'!AD18*0.85*0.9</f>
        <v>46206</v>
      </c>
      <c r="AE18" s="57">
        <f>'BAR BB| Open rates'!AE18*0.85*0.9</f>
        <v>58216.5</v>
      </c>
      <c r="AF18" s="57">
        <f>'BAR BB| Open rates'!AF18*0.85*0.9</f>
        <v>58216.5</v>
      </c>
      <c r="AG18" s="57">
        <f>'BAR BB| Open rates'!AG18*0.85*0.9</f>
        <v>58216.5</v>
      </c>
      <c r="AH18" s="57">
        <f>'BAR BB| Open rates'!AH18*0.85*0.9</f>
        <v>35725.5</v>
      </c>
      <c r="AI18" s="57">
        <f>'BAR BB| Open rates'!AI18*0.85*0.9</f>
        <v>30447</v>
      </c>
      <c r="AJ18" s="57">
        <f>'BAR BB| Open rates'!AJ18*0.85*0.9</f>
        <v>35343</v>
      </c>
      <c r="AK18" s="57">
        <f>'BAR BB| Open rates'!AK18*0.85*0.9</f>
        <v>28152</v>
      </c>
      <c r="AL18" s="57">
        <f>'BAR BB| Open rates'!AL18*0.85*0.9</f>
        <v>26622</v>
      </c>
      <c r="AM18" s="57">
        <f>'BAR BB| Open rates'!AM18*0.85*0.9</f>
        <v>25092</v>
      </c>
      <c r="AN18" s="57">
        <f>'BAR BB| Open rates'!AN18*0.85*0.9</f>
        <v>26622</v>
      </c>
      <c r="AO18" s="57">
        <f>'BAR BB| Open rates'!AO18*0.85*0.9</f>
        <v>25092</v>
      </c>
      <c r="AP18" s="57">
        <f>'BAR BB| Open rates'!AP18*0.85*0.9</f>
        <v>23409</v>
      </c>
      <c r="AQ18" s="57">
        <f>'BAR BB| Open rates'!AQ18*0.85*0.9</f>
        <v>22108.5</v>
      </c>
      <c r="AR18" s="57">
        <f>'BAR BB| Open rates'!AR18*0.85*0.9</f>
        <v>20578.5</v>
      </c>
      <c r="AS18" s="57">
        <f>'BAR BB| Open rates'!AS18*0.85*0.9</f>
        <v>20578.5</v>
      </c>
      <c r="AT18" s="57">
        <f>'BAR BB| Open rates'!AT18*0.85*0.9</f>
        <v>19813.5</v>
      </c>
      <c r="AU18" s="57">
        <f>'BAR BB| Open rates'!AU18*0.85*0.9</f>
        <v>20578.5</v>
      </c>
      <c r="AV18" s="57">
        <f>'BAR BB| Open rates'!AV18*0.85*0.9</f>
        <v>19813.5</v>
      </c>
      <c r="AW18" s="57">
        <f>'BAR BB| Open rates'!AW18*0.85*0.9</f>
        <v>20578.5</v>
      </c>
      <c r="AX18" s="57">
        <f>'BAR BB| Open rates'!AX18*0.85*0.9</f>
        <v>27387</v>
      </c>
      <c r="AY18" s="57">
        <f>'BAR BB| Open rates'!AY18*0.85*0.9</f>
        <v>23409</v>
      </c>
      <c r="AZ18" s="57">
        <f>'BAR BB| Open rates'!AZ18*0.85*0.9</f>
        <v>27387</v>
      </c>
      <c r="BA18" s="57">
        <f>'BAR BB| Open rates'!BA18*0.85*0.9</f>
        <v>25092</v>
      </c>
      <c r="BB18" s="57">
        <f>'BAR BB| Open rates'!BB18*0.85*0.9</f>
        <v>22108.5</v>
      </c>
      <c r="BC18" s="57">
        <f>'BAR BB| Open rates'!BC18*0.85*0.9</f>
        <v>23409</v>
      </c>
      <c r="BD18" s="57">
        <f>'BAR BB| Open rates'!BD18*0.85*0.9</f>
        <v>22108.5</v>
      </c>
      <c r="BE18" s="57">
        <f>'BAR BB| Open rates'!BE18*0.85*0.9</f>
        <v>23409</v>
      </c>
      <c r="BF18" s="57">
        <f>'BAR BB| Open rates'!BF18*0.85*0.9</f>
        <v>22108.5</v>
      </c>
      <c r="BG18" s="57">
        <f>'BAR BB| Open rates'!BG18*0.85*0.9</f>
        <v>23409</v>
      </c>
      <c r="BH18" s="57">
        <f>'BAR BB| Open rates'!BH18*0.85*0.9</f>
        <v>24862.5</v>
      </c>
      <c r="BI18" s="57">
        <f>'BAR BB| Open rates'!BI18*0.85*0.9</f>
        <v>28075.5</v>
      </c>
      <c r="BJ18" s="57">
        <f>'BAR BB| Open rates'!BJ18*0.85*0.9</f>
        <v>42687</v>
      </c>
      <c r="BK18" s="57">
        <f>'BAR BB| Open rates'!BK18*0.85*0.9</f>
        <v>24862.5</v>
      </c>
      <c r="BL18" s="57">
        <f>'BAR BB| Open rates'!BL18*0.85*0.9</f>
        <v>26545.5</v>
      </c>
      <c r="BM18" s="57">
        <f>'BAR BB| Open rates'!BM18*0.85*0.9</f>
        <v>24862.5</v>
      </c>
      <c r="BN18" s="57">
        <f>'BAR BB| Open rates'!BN18*0.85*0.9</f>
        <v>28075.5</v>
      </c>
      <c r="BO18" s="57">
        <f>'BAR BB| Open rates'!BO18*0.85*0.9</f>
        <v>29605.5</v>
      </c>
      <c r="BP18" s="57">
        <f>'BAR BB| Open rates'!BP18*0.85*0.9</f>
        <v>28075.5</v>
      </c>
      <c r="BQ18" s="57">
        <f>'BAR BB| Open rates'!BQ18*0.85*0.9</f>
        <v>29605.5</v>
      </c>
      <c r="BR18" s="57">
        <f>'BAR BB| Open rates'!BR18*0.85*0.9</f>
        <v>28075.5</v>
      </c>
      <c r="BS18" s="57">
        <f>'BAR BB| Open rates'!BS18*0.85*0.9</f>
        <v>29605.5</v>
      </c>
      <c r="BT18" s="57">
        <f>'BAR BB| Open rates'!BT18*0.85*0.9</f>
        <v>28075.5</v>
      </c>
      <c r="BU18" s="57">
        <f>'BAR BB| Open rates'!BU18*0.85*0.9</f>
        <v>29605.5</v>
      </c>
      <c r="BV18" s="57">
        <f>'BAR BB| Open rates'!BV18*0.85*0.9</f>
        <v>28075.5</v>
      </c>
      <c r="BW18" s="57">
        <f>'BAR BB| Open rates'!BW18*0.85*0.9</f>
        <v>29605.5</v>
      </c>
      <c r="BX18" s="57">
        <f>'BAR BB| Open rates'!BX18*0.85*0.9</f>
        <v>28075.5</v>
      </c>
      <c r="BY18" s="57">
        <f>'BAR BB| Open rates'!BY18*0.85*0.9</f>
        <v>29605.5</v>
      </c>
      <c r="BZ18" s="57">
        <f>'BAR BB| Open rates'!BZ18*0.85*0.9</f>
        <v>28075.5</v>
      </c>
      <c r="CA18" s="57">
        <f>'BAR BB| Open rates'!CA18*0.85*0.9</f>
        <v>29605.5</v>
      </c>
      <c r="CB18" s="57">
        <f>'BAR BB| Open rates'!CB18*0.85*0.9</f>
        <v>28075.5</v>
      </c>
      <c r="CC18" s="57">
        <f>'BAR BB| Open rates'!CC18*0.85*0.9</f>
        <v>29605.5</v>
      </c>
      <c r="CD18" s="57">
        <f>'BAR BB| Open rates'!CD18*0.85*0.9</f>
        <v>24862.5</v>
      </c>
      <c r="CE18" s="57">
        <f>'BAR BB| Open rates'!CE18*0.85*0.9</f>
        <v>26545.5</v>
      </c>
      <c r="CF18" s="57">
        <f>'BAR BB| Open rates'!CF18*0.85*0.9</f>
        <v>24862.5</v>
      </c>
      <c r="CG18" s="57">
        <f>'BAR BB| Open rates'!CG18*0.85*0.9</f>
        <v>26545.5</v>
      </c>
      <c r="CH18" s="57">
        <f>'BAR BB| Open rates'!CH18*0.85*0.9</f>
        <v>24862.5</v>
      </c>
      <c r="CI18" s="57">
        <f>'BAR BB| Open rates'!CI18*0.85*0.9</f>
        <v>26545.5</v>
      </c>
      <c r="CJ18" s="57">
        <f>'BAR BB| Open rates'!CJ18*0.85*0.9</f>
        <v>24862.5</v>
      </c>
      <c r="CK18" s="57">
        <f>'BAR BB| Open rates'!CK18*0.85*0.9</f>
        <v>26545.5</v>
      </c>
      <c r="CL18" s="57">
        <f>'BAR BB| Open rates'!CL18*0.85*0.9</f>
        <v>24862.5</v>
      </c>
      <c r="CM18" s="57">
        <f>'BAR BB| Open rates'!CM18*0.85*0.9</f>
        <v>26545.5</v>
      </c>
      <c r="CN18" s="57">
        <f>'BAR BB| Open rates'!CN18*0.85*0.9</f>
        <v>24862.5</v>
      </c>
    </row>
    <row r="19" spans="1:92" s="36" customFormat="1" ht="12" customHeight="1" x14ac:dyDescent="0.2">
      <c r="A19" s="237">
        <v>2</v>
      </c>
      <c r="B19" s="57">
        <f>'BAR BB| Open rates'!B19*0.85*0.9</f>
        <v>27769.5</v>
      </c>
      <c r="C19" s="57">
        <f>'BAR BB| Open rates'!C19*0.85*0.9</f>
        <v>32359.5</v>
      </c>
      <c r="D19" s="57">
        <f>'BAR BB| Open rates'!D19*0.85*0.9</f>
        <v>29299.5</v>
      </c>
      <c r="E19" s="57">
        <f>'BAR BB| Open rates'!E19*0.85*0.9</f>
        <v>76347</v>
      </c>
      <c r="F19" s="57">
        <f>'BAR BB| Open rates'!F19*0.85*0.9</f>
        <v>104652</v>
      </c>
      <c r="G19" s="57">
        <f>'BAR BB| Open rates'!G19*0.85*0.9</f>
        <v>110007</v>
      </c>
      <c r="H19" s="57">
        <f>'BAR BB| Open rates'!H19*0.85*0.9</f>
        <v>117657</v>
      </c>
      <c r="I19" s="57">
        <f>'BAR BB| Open rates'!I19*0.85*0.9</f>
        <v>125383.5</v>
      </c>
      <c r="J19" s="57">
        <f>'BAR BB| Open rates'!J19*0.85*0.9</f>
        <v>125383.5</v>
      </c>
      <c r="K19" s="57">
        <f>'BAR BB| Open rates'!K19*0.85*0.9</f>
        <v>125383.5</v>
      </c>
      <c r="L19" s="57">
        <f>'BAR BB| Open rates'!L19*0.85*0.9</f>
        <v>119263.5</v>
      </c>
      <c r="M19" s="57">
        <f>'BAR BB| Open rates'!M19*0.85*0.9</f>
        <v>66402</v>
      </c>
      <c r="N19" s="57">
        <f>'BAR BB| Open rates'!N19*0.85*0.9</f>
        <v>58752</v>
      </c>
      <c r="O19" s="57">
        <f>'BAR BB| Open rates'!O19*0.85*0.9</f>
        <v>35802</v>
      </c>
      <c r="P19" s="57">
        <f>'BAR BB| Open rates'!P19*0.85*0.9</f>
        <v>28917</v>
      </c>
      <c r="Q19" s="57">
        <f>'BAR BB| Open rates'!Q19*0.85*0.9</f>
        <v>32742</v>
      </c>
      <c r="R19" s="57">
        <f>'BAR BB| Open rates'!R19*0.85*0.9</f>
        <v>30447</v>
      </c>
      <c r="S19" s="57">
        <f>'BAR BB| Open rates'!S19*0.85*0.9</f>
        <v>30447</v>
      </c>
      <c r="T19" s="57">
        <f>'BAR BB| Open rates'!T19*0.85*0.9</f>
        <v>32742</v>
      </c>
      <c r="U19" s="57">
        <f>'BAR BB| Open rates'!U19*0.85*0.9</f>
        <v>35802</v>
      </c>
      <c r="V19" s="57">
        <f>'BAR BB| Open rates'!V19*0.85*0.9</f>
        <v>35802</v>
      </c>
      <c r="W19" s="57">
        <f>'BAR BB| Open rates'!W19*0.85*0.9</f>
        <v>45594</v>
      </c>
      <c r="X19" s="57">
        <f>'BAR BB| Open rates'!X19*0.85*0.9</f>
        <v>45594</v>
      </c>
      <c r="Y19" s="57">
        <f>'BAR BB| Open rates'!Y19*0.85*0.9</f>
        <v>50566.5</v>
      </c>
      <c r="Z19" s="57">
        <f>'BAR BB| Open rates'!Z19*0.85*0.9</f>
        <v>50566.5</v>
      </c>
      <c r="AA19" s="57">
        <f>'BAR BB| Open rates'!AA19*0.85*0.9</f>
        <v>53091</v>
      </c>
      <c r="AB19" s="57">
        <f>'BAR BB| Open rates'!AB19*0.85*0.9</f>
        <v>50566.5</v>
      </c>
      <c r="AC19" s="57">
        <f>'BAR BB| Open rates'!AC19*0.85*0.9</f>
        <v>53091</v>
      </c>
      <c r="AD19" s="57">
        <f>'BAR BB| Open rates'!AD19*0.85*0.9</f>
        <v>48501</v>
      </c>
      <c r="AE19" s="57">
        <f>'BAR BB| Open rates'!AE19*0.85*0.9</f>
        <v>60511.5</v>
      </c>
      <c r="AF19" s="57">
        <f>'BAR BB| Open rates'!AF19*0.85*0.9</f>
        <v>60511.5</v>
      </c>
      <c r="AG19" s="57">
        <f>'BAR BB| Open rates'!AG19*0.85*0.9</f>
        <v>60511.5</v>
      </c>
      <c r="AH19" s="57">
        <f>'BAR BB| Open rates'!AH19*0.85*0.9</f>
        <v>38020.5</v>
      </c>
      <c r="AI19" s="57">
        <f>'BAR BB| Open rates'!AI19*0.85*0.9</f>
        <v>32742</v>
      </c>
      <c r="AJ19" s="57">
        <f>'BAR BB| Open rates'!AJ19*0.85*0.9</f>
        <v>37638</v>
      </c>
      <c r="AK19" s="57">
        <f>'BAR BB| Open rates'!AK19*0.85*0.9</f>
        <v>30447</v>
      </c>
      <c r="AL19" s="57">
        <f>'BAR BB| Open rates'!AL19*0.85*0.9</f>
        <v>28917</v>
      </c>
      <c r="AM19" s="57">
        <f>'BAR BB| Open rates'!AM19*0.85*0.9</f>
        <v>27387</v>
      </c>
      <c r="AN19" s="57">
        <f>'BAR BB| Open rates'!AN19*0.85*0.9</f>
        <v>28917</v>
      </c>
      <c r="AO19" s="57">
        <f>'BAR BB| Open rates'!AO19*0.85*0.9</f>
        <v>27387</v>
      </c>
      <c r="AP19" s="57">
        <f>'BAR BB| Open rates'!AP19*0.85*0.9</f>
        <v>25704</v>
      </c>
      <c r="AQ19" s="57">
        <f>'BAR BB| Open rates'!AQ19*0.85*0.9</f>
        <v>24403.5</v>
      </c>
      <c r="AR19" s="57">
        <f>'BAR BB| Open rates'!AR19*0.85*0.9</f>
        <v>22873.5</v>
      </c>
      <c r="AS19" s="57">
        <f>'BAR BB| Open rates'!AS19*0.85*0.9</f>
        <v>22873.5</v>
      </c>
      <c r="AT19" s="57">
        <f>'BAR BB| Open rates'!AT19*0.85*0.9</f>
        <v>22108.5</v>
      </c>
      <c r="AU19" s="57">
        <f>'BAR BB| Open rates'!AU19*0.85*0.9</f>
        <v>22873.5</v>
      </c>
      <c r="AV19" s="57">
        <f>'BAR BB| Open rates'!AV19*0.85*0.9</f>
        <v>22108.5</v>
      </c>
      <c r="AW19" s="57">
        <f>'BAR BB| Open rates'!AW19*0.85*0.9</f>
        <v>22873.5</v>
      </c>
      <c r="AX19" s="57">
        <f>'BAR BB| Open rates'!AX19*0.85*0.9</f>
        <v>29682</v>
      </c>
      <c r="AY19" s="57">
        <f>'BAR BB| Open rates'!AY19*0.85*0.9</f>
        <v>25704</v>
      </c>
      <c r="AZ19" s="57">
        <f>'BAR BB| Open rates'!AZ19*0.85*0.9</f>
        <v>29682</v>
      </c>
      <c r="BA19" s="57">
        <f>'BAR BB| Open rates'!BA19*0.85*0.9</f>
        <v>27387</v>
      </c>
      <c r="BB19" s="57">
        <f>'BAR BB| Open rates'!BB19*0.85*0.9</f>
        <v>24403.5</v>
      </c>
      <c r="BC19" s="57">
        <f>'BAR BB| Open rates'!BC19*0.85*0.9</f>
        <v>25704</v>
      </c>
      <c r="BD19" s="57">
        <f>'BAR BB| Open rates'!BD19*0.85*0.9</f>
        <v>24403.5</v>
      </c>
      <c r="BE19" s="57">
        <f>'BAR BB| Open rates'!BE19*0.85*0.9</f>
        <v>25704</v>
      </c>
      <c r="BF19" s="57">
        <f>'BAR BB| Open rates'!BF19*0.85*0.9</f>
        <v>24403.5</v>
      </c>
      <c r="BG19" s="57">
        <f>'BAR BB| Open rates'!BG19*0.85*0.9</f>
        <v>25704</v>
      </c>
      <c r="BH19" s="57">
        <f>'BAR BB| Open rates'!BH19*0.85*0.9</f>
        <v>27157.5</v>
      </c>
      <c r="BI19" s="57">
        <f>'BAR BB| Open rates'!BI19*0.85*0.9</f>
        <v>30370.5</v>
      </c>
      <c r="BJ19" s="57">
        <f>'BAR BB| Open rates'!BJ19*0.85*0.9</f>
        <v>44982</v>
      </c>
      <c r="BK19" s="57">
        <f>'BAR BB| Open rates'!BK19*0.85*0.9</f>
        <v>27157.5</v>
      </c>
      <c r="BL19" s="57">
        <f>'BAR BB| Open rates'!BL19*0.85*0.9</f>
        <v>28840.5</v>
      </c>
      <c r="BM19" s="57">
        <f>'BAR BB| Open rates'!BM19*0.85*0.9</f>
        <v>27157.5</v>
      </c>
      <c r="BN19" s="57">
        <f>'BAR BB| Open rates'!BN19*0.85*0.9</f>
        <v>30370.5</v>
      </c>
      <c r="BO19" s="57">
        <f>'BAR BB| Open rates'!BO19*0.85*0.9</f>
        <v>31900.5</v>
      </c>
      <c r="BP19" s="57">
        <f>'BAR BB| Open rates'!BP19*0.85*0.9</f>
        <v>30370.5</v>
      </c>
      <c r="BQ19" s="57">
        <f>'BAR BB| Open rates'!BQ19*0.85*0.9</f>
        <v>31900.5</v>
      </c>
      <c r="BR19" s="57">
        <f>'BAR BB| Open rates'!BR19*0.85*0.9</f>
        <v>30370.5</v>
      </c>
      <c r="BS19" s="57">
        <f>'BAR BB| Open rates'!BS19*0.85*0.9</f>
        <v>31900.5</v>
      </c>
      <c r="BT19" s="57">
        <f>'BAR BB| Open rates'!BT19*0.85*0.9</f>
        <v>30370.5</v>
      </c>
      <c r="BU19" s="57">
        <f>'BAR BB| Open rates'!BU19*0.85*0.9</f>
        <v>31900.5</v>
      </c>
      <c r="BV19" s="57">
        <f>'BAR BB| Open rates'!BV19*0.85*0.9</f>
        <v>30370.5</v>
      </c>
      <c r="BW19" s="57">
        <f>'BAR BB| Open rates'!BW19*0.85*0.9</f>
        <v>31900.5</v>
      </c>
      <c r="BX19" s="57">
        <f>'BAR BB| Open rates'!BX19*0.85*0.9</f>
        <v>30370.5</v>
      </c>
      <c r="BY19" s="57">
        <f>'BAR BB| Open rates'!BY19*0.85*0.9</f>
        <v>31900.5</v>
      </c>
      <c r="BZ19" s="57">
        <f>'BAR BB| Open rates'!BZ19*0.85*0.9</f>
        <v>30370.5</v>
      </c>
      <c r="CA19" s="57">
        <f>'BAR BB| Open rates'!CA19*0.85*0.9</f>
        <v>31900.5</v>
      </c>
      <c r="CB19" s="57">
        <f>'BAR BB| Open rates'!CB19*0.85*0.9</f>
        <v>30370.5</v>
      </c>
      <c r="CC19" s="57">
        <f>'BAR BB| Open rates'!CC19*0.85*0.9</f>
        <v>31900.5</v>
      </c>
      <c r="CD19" s="57">
        <f>'BAR BB| Open rates'!CD19*0.85*0.9</f>
        <v>27157.5</v>
      </c>
      <c r="CE19" s="57">
        <f>'BAR BB| Open rates'!CE19*0.85*0.9</f>
        <v>28840.5</v>
      </c>
      <c r="CF19" s="57">
        <f>'BAR BB| Open rates'!CF19*0.85*0.9</f>
        <v>27157.5</v>
      </c>
      <c r="CG19" s="57">
        <f>'BAR BB| Open rates'!CG19*0.85*0.9</f>
        <v>28840.5</v>
      </c>
      <c r="CH19" s="57">
        <f>'BAR BB| Open rates'!CH19*0.85*0.9</f>
        <v>27157.5</v>
      </c>
      <c r="CI19" s="57">
        <f>'BAR BB| Open rates'!CI19*0.85*0.9</f>
        <v>28840.5</v>
      </c>
      <c r="CJ19" s="57">
        <f>'BAR BB| Open rates'!CJ19*0.85*0.9</f>
        <v>27157.5</v>
      </c>
      <c r="CK19" s="57">
        <f>'BAR BB| Open rates'!CK19*0.85*0.9</f>
        <v>28840.5</v>
      </c>
      <c r="CL19" s="57">
        <f>'BAR BB| Open rates'!CL19*0.85*0.9</f>
        <v>27157.5</v>
      </c>
      <c r="CM19" s="57">
        <f>'BAR BB| Open rates'!CM19*0.85*0.9</f>
        <v>28840.5</v>
      </c>
      <c r="CN19" s="57">
        <f>'BAR BB| Open rates'!CN19*0.85*0.9</f>
        <v>27157.5</v>
      </c>
    </row>
    <row r="20" spans="1:92" s="36" customFormat="1" ht="30" customHeight="1" x14ac:dyDescent="0.2">
      <c r="A20" s="236" t="s">
        <v>179</v>
      </c>
      <c r="B20" s="57"/>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c r="BO20" s="57"/>
      <c r="BP20" s="57"/>
      <c r="BQ20" s="57"/>
      <c r="BR20" s="57"/>
      <c r="BS20" s="57"/>
      <c r="BT20" s="57"/>
      <c r="BU20" s="57"/>
      <c r="BV20" s="57"/>
      <c r="BW20" s="57"/>
      <c r="BX20" s="57"/>
      <c r="BY20" s="57"/>
      <c r="BZ20" s="57"/>
      <c r="CA20" s="57"/>
      <c r="CB20" s="57"/>
      <c r="CC20" s="57"/>
      <c r="CD20" s="57"/>
      <c r="CE20" s="57"/>
      <c r="CF20" s="57"/>
      <c r="CG20" s="57"/>
      <c r="CH20" s="57"/>
      <c r="CI20" s="57"/>
      <c r="CJ20" s="57"/>
      <c r="CK20" s="57"/>
      <c r="CL20" s="57"/>
      <c r="CM20" s="57"/>
      <c r="CN20" s="57"/>
    </row>
    <row r="21" spans="1:92" s="36" customFormat="1" ht="12" customHeight="1" x14ac:dyDescent="0.2">
      <c r="A21" s="237">
        <v>1</v>
      </c>
      <c r="B21" s="57">
        <f>'BAR BB| Open rates'!B21*0.85*0.9</f>
        <v>28840.5</v>
      </c>
      <c r="C21" s="57">
        <f>'BAR BB| Open rates'!C21*0.85*0.9</f>
        <v>33430.5</v>
      </c>
      <c r="D21" s="57">
        <f>'BAR BB| Open rates'!D21*0.85*0.9</f>
        <v>30370.5</v>
      </c>
      <c r="E21" s="57">
        <f>'BAR BB| Open rates'!E21*0.85*0.9</f>
        <v>74817</v>
      </c>
      <c r="F21" s="57">
        <f>'BAR BB| Open rates'!F21*0.85*0.9</f>
        <v>103122</v>
      </c>
      <c r="G21" s="57">
        <f>'BAR BB| Open rates'!G21*0.85*0.9</f>
        <v>108477</v>
      </c>
      <c r="H21" s="57">
        <f>'BAR BB| Open rates'!H21*0.85*0.9</f>
        <v>116127</v>
      </c>
      <c r="I21" s="57">
        <f>'BAR BB| Open rates'!I21*0.85*0.9</f>
        <v>123853.5</v>
      </c>
      <c r="J21" s="57">
        <f>'BAR BB| Open rates'!J21*0.85*0.9</f>
        <v>123853.5</v>
      </c>
      <c r="K21" s="57">
        <f>'BAR BB| Open rates'!K21*0.85*0.9</f>
        <v>123853.5</v>
      </c>
      <c r="L21" s="57">
        <f>'BAR BB| Open rates'!L21*0.85*0.9</f>
        <v>117733.5</v>
      </c>
      <c r="M21" s="57">
        <f>'BAR BB| Open rates'!M21*0.85*0.9</f>
        <v>65560.5</v>
      </c>
      <c r="N21" s="57">
        <f>'BAR BB| Open rates'!N21*0.85*0.9</f>
        <v>57910.5</v>
      </c>
      <c r="O21" s="57">
        <f>'BAR BB| Open rates'!O21*0.85*0.9</f>
        <v>34960.5</v>
      </c>
      <c r="P21" s="57">
        <f>'BAR BB| Open rates'!P21*0.85*0.9</f>
        <v>28075.5</v>
      </c>
      <c r="Q21" s="57">
        <f>'BAR BB| Open rates'!Q21*0.85*0.9</f>
        <v>31900.5</v>
      </c>
      <c r="R21" s="57">
        <f>'BAR BB| Open rates'!R21*0.85*0.9</f>
        <v>29605.5</v>
      </c>
      <c r="S21" s="57">
        <f>'BAR BB| Open rates'!S21*0.85*0.9</f>
        <v>29605.5</v>
      </c>
      <c r="T21" s="57">
        <f>'BAR BB| Open rates'!T21*0.85*0.9</f>
        <v>31900.5</v>
      </c>
      <c r="U21" s="57">
        <f>'BAR BB| Open rates'!U21*0.85*0.9</f>
        <v>34960.5</v>
      </c>
      <c r="V21" s="57">
        <f>'BAR BB| Open rates'!V21*0.85*0.9</f>
        <v>34960.5</v>
      </c>
      <c r="W21" s="57">
        <f>'BAR BB| Open rates'!W21*0.85*0.9</f>
        <v>44752.5</v>
      </c>
      <c r="X21" s="57">
        <f>'BAR BB| Open rates'!X21*0.85*0.9</f>
        <v>44752.5</v>
      </c>
      <c r="Y21" s="57">
        <f>'BAR BB| Open rates'!Y21*0.85*0.9</f>
        <v>49342.5</v>
      </c>
      <c r="Z21" s="57">
        <f>'BAR BB| Open rates'!Z21*0.85*0.9</f>
        <v>49342.5</v>
      </c>
      <c r="AA21" s="57">
        <f>'BAR BB| Open rates'!AA21*0.85*0.9</f>
        <v>51867</v>
      </c>
      <c r="AB21" s="57">
        <f>'BAR BB| Open rates'!AB21*0.85*0.9</f>
        <v>49342.5</v>
      </c>
      <c r="AC21" s="57">
        <f>'BAR BB| Open rates'!AC21*0.85*0.9</f>
        <v>51867</v>
      </c>
      <c r="AD21" s="57">
        <f>'BAR BB| Open rates'!AD21*0.85*0.9</f>
        <v>47277</v>
      </c>
      <c r="AE21" s="57">
        <f>'BAR BB| Open rates'!AE21*0.85*0.9</f>
        <v>59746.5</v>
      </c>
      <c r="AF21" s="57">
        <f>'BAR BB| Open rates'!AF21*0.85*0.9</f>
        <v>59746.5</v>
      </c>
      <c r="AG21" s="57">
        <f>'BAR BB| Open rates'!AG21*0.85*0.9</f>
        <v>59746.5</v>
      </c>
      <c r="AH21" s="57">
        <f>'BAR BB| Open rates'!AH21*0.85*0.9</f>
        <v>37255.5</v>
      </c>
      <c r="AI21" s="57">
        <f>'BAR BB| Open rates'!AI21*0.85*0.9</f>
        <v>31900.5</v>
      </c>
      <c r="AJ21" s="57">
        <f>'BAR BB| Open rates'!AJ21*0.85*0.9</f>
        <v>36796.5</v>
      </c>
      <c r="AK21" s="57">
        <f>'BAR BB| Open rates'!AK21*0.85*0.9</f>
        <v>29605.5</v>
      </c>
      <c r="AL21" s="57">
        <f>'BAR BB| Open rates'!AL21*0.85*0.9</f>
        <v>28075.5</v>
      </c>
      <c r="AM21" s="57">
        <f>'BAR BB| Open rates'!AM21*0.85*0.9</f>
        <v>26545.5</v>
      </c>
      <c r="AN21" s="57">
        <f>'BAR BB| Open rates'!AN21*0.85*0.9</f>
        <v>28075.5</v>
      </c>
      <c r="AO21" s="57">
        <f>'BAR BB| Open rates'!AO21*0.85*0.9</f>
        <v>26545.5</v>
      </c>
      <c r="AP21" s="57">
        <f>'BAR BB| Open rates'!AP21*0.85*0.9</f>
        <v>23332.5</v>
      </c>
      <c r="AQ21" s="57">
        <f>'BAR BB| Open rates'!AQ21*0.85*0.9</f>
        <v>22032</v>
      </c>
      <c r="AR21" s="57">
        <f>'BAR BB| Open rates'!AR21*0.85*0.9</f>
        <v>20502</v>
      </c>
      <c r="AS21" s="57">
        <f>'BAR BB| Open rates'!AS21*0.85*0.9</f>
        <v>20502</v>
      </c>
      <c r="AT21" s="57">
        <f>'BAR BB| Open rates'!AT21*0.85*0.9</f>
        <v>19737</v>
      </c>
      <c r="AU21" s="57">
        <f>'BAR BB| Open rates'!AU21*0.85*0.9</f>
        <v>20502</v>
      </c>
      <c r="AV21" s="57">
        <f>'BAR BB| Open rates'!AV21*0.85*0.9</f>
        <v>19737</v>
      </c>
      <c r="AW21" s="57">
        <f>'BAR BB| Open rates'!AW21*0.85*0.9</f>
        <v>20502</v>
      </c>
      <c r="AX21" s="57">
        <f>'BAR BB| Open rates'!AX21*0.85*0.9</f>
        <v>27310.5</v>
      </c>
      <c r="AY21" s="57">
        <f>'BAR BB| Open rates'!AY21*0.85*0.9</f>
        <v>23332.5</v>
      </c>
      <c r="AZ21" s="57">
        <f>'BAR BB| Open rates'!AZ21*0.85*0.9</f>
        <v>27310.5</v>
      </c>
      <c r="BA21" s="57">
        <f>'BAR BB| Open rates'!BA21*0.85*0.9</f>
        <v>25015.5</v>
      </c>
      <c r="BB21" s="57">
        <f>'BAR BB| Open rates'!BB21*0.85*0.9</f>
        <v>22032</v>
      </c>
      <c r="BC21" s="57">
        <f>'BAR BB| Open rates'!BC21*0.85*0.9</f>
        <v>23332.5</v>
      </c>
      <c r="BD21" s="57">
        <f>'BAR BB| Open rates'!BD21*0.85*0.9</f>
        <v>22032</v>
      </c>
      <c r="BE21" s="57">
        <f>'BAR BB| Open rates'!BE21*0.85*0.9</f>
        <v>23332.5</v>
      </c>
      <c r="BF21" s="57">
        <f>'BAR BB| Open rates'!BF21*0.85*0.9</f>
        <v>22032</v>
      </c>
      <c r="BG21" s="57">
        <f>'BAR BB| Open rates'!BG21*0.85*0.9</f>
        <v>23332.5</v>
      </c>
      <c r="BH21" s="57">
        <f>'BAR BB| Open rates'!BH21*0.85*0.9</f>
        <v>27922.5</v>
      </c>
      <c r="BI21" s="57">
        <f>'BAR BB| Open rates'!BI21*0.85*0.9</f>
        <v>31135.5</v>
      </c>
      <c r="BJ21" s="57">
        <f>'BAR BB| Open rates'!BJ21*0.85*0.9</f>
        <v>45747</v>
      </c>
      <c r="BK21" s="57">
        <f>'BAR BB| Open rates'!BK21*0.85*0.9</f>
        <v>27922.5</v>
      </c>
      <c r="BL21" s="57">
        <f>'BAR BB| Open rates'!BL21*0.85*0.9</f>
        <v>29605.5</v>
      </c>
      <c r="BM21" s="57">
        <f>'BAR BB| Open rates'!BM21*0.85*0.9</f>
        <v>27922.5</v>
      </c>
      <c r="BN21" s="57">
        <f>'BAR BB| Open rates'!BN21*0.85*0.9</f>
        <v>31135.5</v>
      </c>
      <c r="BO21" s="57">
        <f>'BAR BB| Open rates'!BO21*0.85*0.9</f>
        <v>32665.5</v>
      </c>
      <c r="BP21" s="57">
        <f>'BAR BB| Open rates'!BP21*0.85*0.9</f>
        <v>31135.5</v>
      </c>
      <c r="BQ21" s="57">
        <f>'BAR BB| Open rates'!BQ21*0.85*0.9</f>
        <v>32665.5</v>
      </c>
      <c r="BR21" s="57">
        <f>'BAR BB| Open rates'!BR21*0.85*0.9</f>
        <v>31135.5</v>
      </c>
      <c r="BS21" s="57">
        <f>'BAR BB| Open rates'!BS21*0.85*0.9</f>
        <v>32665.5</v>
      </c>
      <c r="BT21" s="57">
        <f>'BAR BB| Open rates'!BT21*0.85*0.9</f>
        <v>31135.5</v>
      </c>
      <c r="BU21" s="57">
        <f>'BAR BB| Open rates'!BU21*0.85*0.9</f>
        <v>32665.5</v>
      </c>
      <c r="BV21" s="57">
        <f>'BAR BB| Open rates'!BV21*0.85*0.9</f>
        <v>31135.5</v>
      </c>
      <c r="BW21" s="57">
        <f>'BAR BB| Open rates'!BW21*0.85*0.9</f>
        <v>32665.5</v>
      </c>
      <c r="BX21" s="57">
        <f>'BAR BB| Open rates'!BX21*0.85*0.9</f>
        <v>31135.5</v>
      </c>
      <c r="BY21" s="57">
        <f>'BAR BB| Open rates'!BY21*0.85*0.9</f>
        <v>32665.5</v>
      </c>
      <c r="BZ21" s="57">
        <f>'BAR BB| Open rates'!BZ21*0.85*0.9</f>
        <v>31135.5</v>
      </c>
      <c r="CA21" s="57">
        <f>'BAR BB| Open rates'!CA21*0.85*0.9</f>
        <v>32665.5</v>
      </c>
      <c r="CB21" s="57">
        <f>'BAR BB| Open rates'!CB21*0.85*0.9</f>
        <v>31135.5</v>
      </c>
      <c r="CC21" s="57">
        <f>'BAR BB| Open rates'!CC21*0.85*0.9</f>
        <v>32665.5</v>
      </c>
      <c r="CD21" s="57">
        <f>'BAR BB| Open rates'!CD21*0.85*0.9</f>
        <v>27922.5</v>
      </c>
      <c r="CE21" s="57">
        <f>'BAR BB| Open rates'!CE21*0.85*0.9</f>
        <v>29605.5</v>
      </c>
      <c r="CF21" s="57">
        <f>'BAR BB| Open rates'!CF21*0.85*0.9</f>
        <v>27922.5</v>
      </c>
      <c r="CG21" s="57">
        <f>'BAR BB| Open rates'!CG21*0.85*0.9</f>
        <v>29605.5</v>
      </c>
      <c r="CH21" s="57">
        <f>'BAR BB| Open rates'!CH21*0.85*0.9</f>
        <v>27922.5</v>
      </c>
      <c r="CI21" s="57">
        <f>'BAR BB| Open rates'!CI21*0.85*0.9</f>
        <v>29605.5</v>
      </c>
      <c r="CJ21" s="57">
        <f>'BAR BB| Open rates'!CJ21*0.85*0.9</f>
        <v>27922.5</v>
      </c>
      <c r="CK21" s="57">
        <f>'BAR BB| Open rates'!CK21*0.85*0.9</f>
        <v>29605.5</v>
      </c>
      <c r="CL21" s="57">
        <f>'BAR BB| Open rates'!CL21*0.85*0.9</f>
        <v>27922.5</v>
      </c>
      <c r="CM21" s="57">
        <f>'BAR BB| Open rates'!CM21*0.85*0.9</f>
        <v>29605.5</v>
      </c>
      <c r="CN21" s="57">
        <f>'BAR BB| Open rates'!CN21*0.85*0.9</f>
        <v>27922.5</v>
      </c>
    </row>
    <row r="22" spans="1:92" s="36" customFormat="1" ht="12" customHeight="1" x14ac:dyDescent="0.2">
      <c r="A22" s="237">
        <v>2</v>
      </c>
      <c r="B22" s="57">
        <f>'BAR BB| Open rates'!B22*0.85*0.9</f>
        <v>30753</v>
      </c>
      <c r="C22" s="57">
        <f>'BAR BB| Open rates'!C22*0.85*0.9</f>
        <v>35343</v>
      </c>
      <c r="D22" s="57">
        <f>'BAR BB| Open rates'!D22*0.85*0.9</f>
        <v>32283</v>
      </c>
      <c r="E22" s="57">
        <f>'BAR BB| Open rates'!E22*0.85*0.9</f>
        <v>77112</v>
      </c>
      <c r="F22" s="57">
        <f>'BAR BB| Open rates'!F22*0.85*0.9</f>
        <v>105417</v>
      </c>
      <c r="G22" s="57">
        <f>'BAR BB| Open rates'!G22*0.85*0.9</f>
        <v>110772</v>
      </c>
      <c r="H22" s="57">
        <f>'BAR BB| Open rates'!H22*0.85*0.9</f>
        <v>118422</v>
      </c>
      <c r="I22" s="57">
        <f>'BAR BB| Open rates'!I22*0.85*0.9</f>
        <v>126148.5</v>
      </c>
      <c r="J22" s="57">
        <f>'BAR BB| Open rates'!J22*0.85*0.9</f>
        <v>126148.5</v>
      </c>
      <c r="K22" s="57">
        <f>'BAR BB| Open rates'!K22*0.85*0.9</f>
        <v>126148.5</v>
      </c>
      <c r="L22" s="57">
        <f>'BAR BB| Open rates'!L22*0.85*0.9</f>
        <v>120028.5</v>
      </c>
      <c r="M22" s="57">
        <f>'BAR BB| Open rates'!M22*0.85*0.9</f>
        <v>67855.5</v>
      </c>
      <c r="N22" s="57">
        <f>'BAR BB| Open rates'!N22*0.85*0.9</f>
        <v>60205.5</v>
      </c>
      <c r="O22" s="57">
        <f>'BAR BB| Open rates'!O22*0.85*0.9</f>
        <v>37255.5</v>
      </c>
      <c r="P22" s="57">
        <f>'BAR BB| Open rates'!P22*0.85*0.9</f>
        <v>30370.5</v>
      </c>
      <c r="Q22" s="57">
        <f>'BAR BB| Open rates'!Q22*0.85*0.9</f>
        <v>34195.5</v>
      </c>
      <c r="R22" s="57">
        <f>'BAR BB| Open rates'!R22*0.85*0.9</f>
        <v>31900.5</v>
      </c>
      <c r="S22" s="57">
        <f>'BAR BB| Open rates'!S22*0.85*0.9</f>
        <v>31900.5</v>
      </c>
      <c r="T22" s="57">
        <f>'BAR BB| Open rates'!T22*0.85*0.9</f>
        <v>34195.5</v>
      </c>
      <c r="U22" s="57">
        <f>'BAR BB| Open rates'!U22*0.85*0.9</f>
        <v>37255.5</v>
      </c>
      <c r="V22" s="57">
        <f>'BAR BB| Open rates'!V22*0.85*0.9</f>
        <v>37255.5</v>
      </c>
      <c r="W22" s="57">
        <f>'BAR BB| Open rates'!W22*0.85*0.9</f>
        <v>47047.5</v>
      </c>
      <c r="X22" s="57">
        <f>'BAR BB| Open rates'!X22*0.85*0.9</f>
        <v>47047.5</v>
      </c>
      <c r="Y22" s="57">
        <f>'BAR BB| Open rates'!Y22*0.85*0.9</f>
        <v>51637.5</v>
      </c>
      <c r="Z22" s="57">
        <f>'BAR BB| Open rates'!Z22*0.85*0.9</f>
        <v>51637.5</v>
      </c>
      <c r="AA22" s="57">
        <f>'BAR BB| Open rates'!AA22*0.85*0.9</f>
        <v>54162</v>
      </c>
      <c r="AB22" s="57">
        <f>'BAR BB| Open rates'!AB22*0.85*0.9</f>
        <v>51637.5</v>
      </c>
      <c r="AC22" s="57">
        <f>'BAR BB| Open rates'!AC22*0.85*0.9</f>
        <v>54162</v>
      </c>
      <c r="AD22" s="57">
        <f>'BAR BB| Open rates'!AD22*0.85*0.9</f>
        <v>49572</v>
      </c>
      <c r="AE22" s="57">
        <f>'BAR BB| Open rates'!AE22*0.85*0.9</f>
        <v>62041.5</v>
      </c>
      <c r="AF22" s="57">
        <f>'BAR BB| Open rates'!AF22*0.85*0.9</f>
        <v>62041.5</v>
      </c>
      <c r="AG22" s="57">
        <f>'BAR BB| Open rates'!AG22*0.85*0.9</f>
        <v>62041.5</v>
      </c>
      <c r="AH22" s="57">
        <f>'BAR BB| Open rates'!AH22*0.85*0.9</f>
        <v>39550.5</v>
      </c>
      <c r="AI22" s="57">
        <f>'BAR BB| Open rates'!AI22*0.85*0.9</f>
        <v>34195.5</v>
      </c>
      <c r="AJ22" s="57">
        <f>'BAR BB| Open rates'!AJ22*0.85*0.9</f>
        <v>39091.5</v>
      </c>
      <c r="AK22" s="57">
        <f>'BAR BB| Open rates'!AK22*0.85*0.9</f>
        <v>31900.5</v>
      </c>
      <c r="AL22" s="57">
        <f>'BAR BB| Open rates'!AL22*0.85*0.9</f>
        <v>30370.5</v>
      </c>
      <c r="AM22" s="57">
        <f>'BAR BB| Open rates'!AM22*0.85*0.9</f>
        <v>28840.5</v>
      </c>
      <c r="AN22" s="57">
        <f>'BAR BB| Open rates'!AN22*0.85*0.9</f>
        <v>30370.5</v>
      </c>
      <c r="AO22" s="57">
        <f>'BAR BB| Open rates'!AO22*0.85*0.9</f>
        <v>28840.5</v>
      </c>
      <c r="AP22" s="57">
        <f>'BAR BB| Open rates'!AP22*0.85*0.9</f>
        <v>25627.5</v>
      </c>
      <c r="AQ22" s="57">
        <f>'BAR BB| Open rates'!AQ22*0.85*0.9</f>
        <v>24327</v>
      </c>
      <c r="AR22" s="57">
        <f>'BAR BB| Open rates'!AR22*0.85*0.9</f>
        <v>22797</v>
      </c>
      <c r="AS22" s="57">
        <f>'BAR BB| Open rates'!AS22*0.85*0.9</f>
        <v>22797</v>
      </c>
      <c r="AT22" s="57">
        <f>'BAR BB| Open rates'!AT22*0.85*0.9</f>
        <v>22032</v>
      </c>
      <c r="AU22" s="57">
        <f>'BAR BB| Open rates'!AU22*0.85*0.9</f>
        <v>22797</v>
      </c>
      <c r="AV22" s="57">
        <f>'BAR BB| Open rates'!AV22*0.85*0.9</f>
        <v>22032</v>
      </c>
      <c r="AW22" s="57">
        <f>'BAR BB| Open rates'!AW22*0.85*0.9</f>
        <v>22797</v>
      </c>
      <c r="AX22" s="57">
        <f>'BAR BB| Open rates'!AX22*0.85*0.9</f>
        <v>29605.5</v>
      </c>
      <c r="AY22" s="57">
        <f>'BAR BB| Open rates'!AY22*0.85*0.9</f>
        <v>25627.5</v>
      </c>
      <c r="AZ22" s="57">
        <f>'BAR BB| Open rates'!AZ22*0.85*0.9</f>
        <v>29605.5</v>
      </c>
      <c r="BA22" s="57">
        <f>'BAR BB| Open rates'!BA22*0.85*0.9</f>
        <v>27310.5</v>
      </c>
      <c r="BB22" s="57">
        <f>'BAR BB| Open rates'!BB22*0.85*0.9</f>
        <v>24327</v>
      </c>
      <c r="BC22" s="57">
        <f>'BAR BB| Open rates'!BC22*0.85*0.9</f>
        <v>25627.5</v>
      </c>
      <c r="BD22" s="57">
        <f>'BAR BB| Open rates'!BD22*0.85*0.9</f>
        <v>24327</v>
      </c>
      <c r="BE22" s="57">
        <f>'BAR BB| Open rates'!BE22*0.85*0.9</f>
        <v>25627.5</v>
      </c>
      <c r="BF22" s="57">
        <f>'BAR BB| Open rates'!BF22*0.85*0.9</f>
        <v>24327</v>
      </c>
      <c r="BG22" s="57">
        <f>'BAR BB| Open rates'!BG22*0.85*0.9</f>
        <v>25627.5</v>
      </c>
      <c r="BH22" s="57">
        <f>'BAR BB| Open rates'!BH22*0.85*0.9</f>
        <v>30217.5</v>
      </c>
      <c r="BI22" s="57">
        <f>'BAR BB| Open rates'!BI22*0.85*0.9</f>
        <v>33430.5</v>
      </c>
      <c r="BJ22" s="57">
        <f>'BAR BB| Open rates'!BJ22*0.85*0.9</f>
        <v>48042</v>
      </c>
      <c r="BK22" s="57">
        <f>'BAR BB| Open rates'!BK22*0.85*0.9</f>
        <v>30217.5</v>
      </c>
      <c r="BL22" s="57">
        <f>'BAR BB| Open rates'!BL22*0.85*0.9</f>
        <v>31900.5</v>
      </c>
      <c r="BM22" s="57">
        <f>'BAR BB| Open rates'!BM22*0.85*0.9</f>
        <v>30217.5</v>
      </c>
      <c r="BN22" s="57">
        <f>'BAR BB| Open rates'!BN22*0.85*0.9</f>
        <v>33430.5</v>
      </c>
      <c r="BO22" s="57">
        <f>'BAR BB| Open rates'!BO22*0.85*0.9</f>
        <v>34960.5</v>
      </c>
      <c r="BP22" s="57">
        <f>'BAR BB| Open rates'!BP22*0.85*0.9</f>
        <v>33430.5</v>
      </c>
      <c r="BQ22" s="57">
        <f>'BAR BB| Open rates'!BQ22*0.85*0.9</f>
        <v>34960.5</v>
      </c>
      <c r="BR22" s="57">
        <f>'BAR BB| Open rates'!BR22*0.85*0.9</f>
        <v>33430.5</v>
      </c>
      <c r="BS22" s="57">
        <f>'BAR BB| Open rates'!BS22*0.85*0.9</f>
        <v>34960.5</v>
      </c>
      <c r="BT22" s="57">
        <f>'BAR BB| Open rates'!BT22*0.85*0.9</f>
        <v>33430.5</v>
      </c>
      <c r="BU22" s="57">
        <f>'BAR BB| Open rates'!BU22*0.85*0.9</f>
        <v>34960.5</v>
      </c>
      <c r="BV22" s="57">
        <f>'BAR BB| Open rates'!BV22*0.85*0.9</f>
        <v>33430.5</v>
      </c>
      <c r="BW22" s="57">
        <f>'BAR BB| Open rates'!BW22*0.85*0.9</f>
        <v>34960.5</v>
      </c>
      <c r="BX22" s="57">
        <f>'BAR BB| Open rates'!BX22*0.85*0.9</f>
        <v>33430.5</v>
      </c>
      <c r="BY22" s="57">
        <f>'BAR BB| Open rates'!BY22*0.85*0.9</f>
        <v>34960.5</v>
      </c>
      <c r="BZ22" s="57">
        <f>'BAR BB| Open rates'!BZ22*0.85*0.9</f>
        <v>33430.5</v>
      </c>
      <c r="CA22" s="57">
        <f>'BAR BB| Open rates'!CA22*0.85*0.9</f>
        <v>34960.5</v>
      </c>
      <c r="CB22" s="57">
        <f>'BAR BB| Open rates'!CB22*0.85*0.9</f>
        <v>33430.5</v>
      </c>
      <c r="CC22" s="57">
        <f>'BAR BB| Open rates'!CC22*0.85*0.9</f>
        <v>34960.5</v>
      </c>
      <c r="CD22" s="57">
        <f>'BAR BB| Open rates'!CD22*0.85*0.9</f>
        <v>30217.5</v>
      </c>
      <c r="CE22" s="57">
        <f>'BAR BB| Open rates'!CE22*0.85*0.9</f>
        <v>31900.5</v>
      </c>
      <c r="CF22" s="57">
        <f>'BAR BB| Open rates'!CF22*0.85*0.9</f>
        <v>30217.5</v>
      </c>
      <c r="CG22" s="57">
        <f>'BAR BB| Open rates'!CG22*0.85*0.9</f>
        <v>31900.5</v>
      </c>
      <c r="CH22" s="57">
        <f>'BAR BB| Open rates'!CH22*0.85*0.9</f>
        <v>30217.5</v>
      </c>
      <c r="CI22" s="57">
        <f>'BAR BB| Open rates'!CI22*0.85*0.9</f>
        <v>31900.5</v>
      </c>
      <c r="CJ22" s="57">
        <f>'BAR BB| Open rates'!CJ22*0.85*0.9</f>
        <v>30217.5</v>
      </c>
      <c r="CK22" s="57">
        <f>'BAR BB| Open rates'!CK22*0.85*0.9</f>
        <v>31900.5</v>
      </c>
      <c r="CL22" s="57">
        <f>'BAR BB| Open rates'!CL22*0.85*0.9</f>
        <v>30217.5</v>
      </c>
      <c r="CM22" s="57">
        <f>'BAR BB| Open rates'!CM22*0.85*0.9</f>
        <v>31900.5</v>
      </c>
      <c r="CN22" s="57">
        <f>'BAR BB| Open rates'!CN22*0.85*0.9</f>
        <v>30217.5</v>
      </c>
    </row>
    <row r="23" spans="1:92" s="36" customFormat="1" ht="29.25" customHeight="1" x14ac:dyDescent="0.2">
      <c r="A23" s="236" t="s">
        <v>180</v>
      </c>
      <c r="B23" s="57"/>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57"/>
      <c r="BD23" s="57"/>
      <c r="BE23" s="57"/>
      <c r="BF23" s="57"/>
      <c r="BG23" s="57"/>
      <c r="BH23" s="57"/>
      <c r="BI23" s="57"/>
      <c r="BJ23" s="57"/>
      <c r="BK23" s="57"/>
      <c r="BL23" s="57"/>
      <c r="BM23" s="57"/>
      <c r="BN23" s="57"/>
      <c r="BO23" s="57"/>
      <c r="BP23" s="57"/>
      <c r="BQ23" s="57"/>
      <c r="BR23" s="57"/>
      <c r="BS23" s="57"/>
      <c r="BT23" s="57"/>
      <c r="BU23" s="57"/>
      <c r="BV23" s="57"/>
      <c r="BW23" s="57"/>
      <c r="BX23" s="57"/>
      <c r="BY23" s="57"/>
      <c r="BZ23" s="57"/>
      <c r="CA23" s="57"/>
      <c r="CB23" s="57"/>
      <c r="CC23" s="57"/>
      <c r="CD23" s="57"/>
      <c r="CE23" s="57"/>
      <c r="CF23" s="57"/>
      <c r="CG23" s="57"/>
      <c r="CH23" s="57"/>
      <c r="CI23" s="57"/>
      <c r="CJ23" s="57"/>
      <c r="CK23" s="57"/>
      <c r="CL23" s="57"/>
      <c r="CM23" s="57"/>
      <c r="CN23" s="57"/>
    </row>
    <row r="24" spans="1:92" s="36" customFormat="1" ht="12" customHeight="1" x14ac:dyDescent="0.2">
      <c r="A24" s="237">
        <v>1</v>
      </c>
      <c r="B24" s="57">
        <f>'BAR BB| Open rates'!B24*0.85*0.9</f>
        <v>37255.5</v>
      </c>
      <c r="C24" s="57">
        <f>'BAR BB| Open rates'!C24*0.85*0.9</f>
        <v>41845.5</v>
      </c>
      <c r="D24" s="57">
        <f>'BAR BB| Open rates'!D24*0.85*0.9</f>
        <v>38785.5</v>
      </c>
      <c r="E24" s="57">
        <f>'BAR BB| Open rates'!E24*0.85*0.9</f>
        <v>126837</v>
      </c>
      <c r="F24" s="57">
        <f>'BAR BB| Open rates'!F24*0.85*0.9</f>
        <v>155142</v>
      </c>
      <c r="G24" s="57">
        <f>'BAR BB| Open rates'!G24*0.85*0.9</f>
        <v>160497</v>
      </c>
      <c r="H24" s="57">
        <f>'BAR BB| Open rates'!H24*0.85*0.9</f>
        <v>168147</v>
      </c>
      <c r="I24" s="57">
        <f>'BAR BB| Open rates'!I24*0.85*0.9</f>
        <v>175873.5</v>
      </c>
      <c r="J24" s="57">
        <f>'BAR BB| Open rates'!J24*0.85*0.9</f>
        <v>175873.5</v>
      </c>
      <c r="K24" s="57">
        <f>'BAR BB| Open rates'!K24*0.85*0.9</f>
        <v>175873.5</v>
      </c>
      <c r="L24" s="57">
        <f>'BAR BB| Open rates'!L24*0.85*0.9</f>
        <v>169753.5</v>
      </c>
      <c r="M24" s="57">
        <f>'BAR BB| Open rates'!M24*0.85*0.9</f>
        <v>77035.5</v>
      </c>
      <c r="N24" s="57">
        <f>'BAR BB| Open rates'!N24*0.85*0.9</f>
        <v>69385.5</v>
      </c>
      <c r="O24" s="57">
        <f>'BAR BB| Open rates'!O24*0.85*0.9</f>
        <v>46435.5</v>
      </c>
      <c r="P24" s="57">
        <f>'BAR BB| Open rates'!P24*0.85*0.9</f>
        <v>39550.5</v>
      </c>
      <c r="Q24" s="57">
        <f>'BAR BB| Open rates'!Q24*0.85*0.9</f>
        <v>43375.5</v>
      </c>
      <c r="R24" s="57">
        <f>'BAR BB| Open rates'!R24*0.85*0.9</f>
        <v>41080.5</v>
      </c>
      <c r="S24" s="57">
        <f>'BAR BB| Open rates'!S24*0.85*0.9</f>
        <v>41080.5</v>
      </c>
      <c r="T24" s="57">
        <f>'BAR BB| Open rates'!T24*0.85*0.9</f>
        <v>43375.5</v>
      </c>
      <c r="U24" s="57">
        <f>'BAR BB| Open rates'!U24*0.85*0.9</f>
        <v>46435.5</v>
      </c>
      <c r="V24" s="57">
        <f>'BAR BB| Open rates'!V24*0.85*0.9</f>
        <v>46435.5</v>
      </c>
      <c r="W24" s="57">
        <f>'BAR BB| Open rates'!W24*0.85*0.9</f>
        <v>56227.5</v>
      </c>
      <c r="X24" s="57">
        <f>'BAR BB| Open rates'!X24*0.85*0.9</f>
        <v>56227.5</v>
      </c>
      <c r="Y24" s="57">
        <f>'BAR BB| Open rates'!Y24*0.85*0.9</f>
        <v>65407.5</v>
      </c>
      <c r="Z24" s="57">
        <f>'BAR BB| Open rates'!Z24*0.85*0.9</f>
        <v>65407.5</v>
      </c>
      <c r="AA24" s="57">
        <f>'BAR BB| Open rates'!AA24*0.85*0.9</f>
        <v>67932</v>
      </c>
      <c r="AB24" s="57">
        <f>'BAR BB| Open rates'!AB24*0.85*0.9</f>
        <v>65407.5</v>
      </c>
      <c r="AC24" s="57">
        <f>'BAR BB| Open rates'!AC24*0.85*0.9</f>
        <v>67932</v>
      </c>
      <c r="AD24" s="57">
        <f>'BAR BB| Open rates'!AD24*0.85*0.9</f>
        <v>63342</v>
      </c>
      <c r="AE24" s="57">
        <f>'BAR BB| Open rates'!AE24*0.85*0.9</f>
        <v>77341.5</v>
      </c>
      <c r="AF24" s="57">
        <f>'BAR BB| Open rates'!AF24*0.85*0.9</f>
        <v>77341.5</v>
      </c>
      <c r="AG24" s="57">
        <f>'BAR BB| Open rates'!AG24*0.85*0.9</f>
        <v>77341.5</v>
      </c>
      <c r="AH24" s="57">
        <f>'BAR BB| Open rates'!AH24*0.85*0.9</f>
        <v>54850.5</v>
      </c>
      <c r="AI24" s="57">
        <f>'BAR BB| Open rates'!AI24*0.85*0.9</f>
        <v>43375.5</v>
      </c>
      <c r="AJ24" s="57">
        <f>'BAR BB| Open rates'!AJ24*0.85*0.9</f>
        <v>48271.5</v>
      </c>
      <c r="AK24" s="57">
        <f>'BAR BB| Open rates'!AK24*0.85*0.9</f>
        <v>41080.5</v>
      </c>
      <c r="AL24" s="57">
        <f>'BAR BB| Open rates'!AL24*0.85*0.9</f>
        <v>39550.5</v>
      </c>
      <c r="AM24" s="57">
        <f>'BAR BB| Open rates'!AM24*0.85*0.9</f>
        <v>38020.5</v>
      </c>
      <c r="AN24" s="57">
        <f>'BAR BB| Open rates'!AN24*0.85*0.9</f>
        <v>39550.5</v>
      </c>
      <c r="AO24" s="57">
        <f>'BAR BB| Open rates'!AO24*0.85*0.9</f>
        <v>38020.5</v>
      </c>
      <c r="AP24" s="57">
        <f>'BAR BB| Open rates'!AP24*0.85*0.9</f>
        <v>31747.5</v>
      </c>
      <c r="AQ24" s="57">
        <f>'BAR BB| Open rates'!AQ24*0.85*0.9</f>
        <v>30447</v>
      </c>
      <c r="AR24" s="57">
        <f>'BAR BB| Open rates'!AR24*0.85*0.9</f>
        <v>28917</v>
      </c>
      <c r="AS24" s="57">
        <f>'BAR BB| Open rates'!AS24*0.85*0.9</f>
        <v>28917</v>
      </c>
      <c r="AT24" s="57">
        <f>'BAR BB| Open rates'!AT24*0.85*0.9</f>
        <v>28152</v>
      </c>
      <c r="AU24" s="57">
        <f>'BAR BB| Open rates'!AU24*0.85*0.9</f>
        <v>28917</v>
      </c>
      <c r="AV24" s="57">
        <f>'BAR BB| Open rates'!AV24*0.85*0.9</f>
        <v>28152</v>
      </c>
      <c r="AW24" s="57">
        <f>'BAR BB| Open rates'!AW24*0.85*0.9</f>
        <v>28917</v>
      </c>
      <c r="AX24" s="57"/>
      <c r="AY24" s="57"/>
      <c r="AZ24" s="57"/>
      <c r="BA24" s="57"/>
      <c r="BB24" s="57"/>
      <c r="BC24" s="57"/>
      <c r="BD24" s="57"/>
      <c r="BE24" s="57"/>
      <c r="BF24" s="57"/>
      <c r="BG24" s="57"/>
      <c r="BH24" s="57"/>
      <c r="BI24" s="57"/>
      <c r="BJ24" s="57"/>
      <c r="BK24" s="57"/>
      <c r="BL24" s="57"/>
      <c r="BM24" s="57"/>
      <c r="BN24" s="57"/>
      <c r="BO24" s="57"/>
      <c r="BP24" s="57"/>
      <c r="BQ24" s="57"/>
      <c r="BR24" s="57"/>
      <c r="BS24" s="57"/>
      <c r="BT24" s="57"/>
      <c r="BU24" s="57"/>
      <c r="BV24" s="57"/>
      <c r="BW24" s="57"/>
      <c r="BX24" s="57"/>
      <c r="BY24" s="57"/>
      <c r="BZ24" s="57"/>
      <c r="CA24" s="57"/>
      <c r="CB24" s="57"/>
      <c r="CC24" s="57"/>
      <c r="CD24" s="57"/>
      <c r="CE24" s="57"/>
      <c r="CF24" s="57"/>
      <c r="CG24" s="57"/>
      <c r="CH24" s="57"/>
      <c r="CI24" s="57"/>
      <c r="CJ24" s="57"/>
      <c r="CK24" s="57"/>
      <c r="CL24" s="57"/>
      <c r="CM24" s="57"/>
      <c r="CN24" s="57"/>
    </row>
    <row r="25" spans="1:92" s="36" customFormat="1" ht="12" customHeight="1" x14ac:dyDescent="0.2">
      <c r="A25" s="237">
        <v>2</v>
      </c>
      <c r="B25" s="57">
        <f>'BAR BB| Open rates'!B25*0.85*0.9</f>
        <v>39168</v>
      </c>
      <c r="C25" s="57">
        <f>'BAR BB| Open rates'!C25*0.85*0.9</f>
        <v>43758</v>
      </c>
      <c r="D25" s="57">
        <f>'BAR BB| Open rates'!D25*0.85*0.9</f>
        <v>40698</v>
      </c>
      <c r="E25" s="57">
        <f>'BAR BB| Open rates'!E25*0.85*0.9</f>
        <v>129132</v>
      </c>
      <c r="F25" s="57">
        <f>'BAR BB| Open rates'!F25*0.85*0.9</f>
        <v>157437</v>
      </c>
      <c r="G25" s="57">
        <f>'BAR BB| Open rates'!G25*0.85*0.9</f>
        <v>162792</v>
      </c>
      <c r="H25" s="57">
        <f>'BAR BB| Open rates'!H25*0.85*0.9</f>
        <v>170442</v>
      </c>
      <c r="I25" s="57">
        <f>'BAR BB| Open rates'!I25*0.85*0.9</f>
        <v>178168.5</v>
      </c>
      <c r="J25" s="57">
        <f>'BAR BB| Open rates'!J25*0.85*0.9</f>
        <v>178168.5</v>
      </c>
      <c r="K25" s="57">
        <f>'BAR BB| Open rates'!K25*0.85*0.9</f>
        <v>178168.5</v>
      </c>
      <c r="L25" s="57">
        <f>'BAR BB| Open rates'!L25*0.85*0.9</f>
        <v>172048.5</v>
      </c>
      <c r="M25" s="57">
        <f>'BAR BB| Open rates'!M25*0.85*0.9</f>
        <v>79330.5</v>
      </c>
      <c r="N25" s="57">
        <f>'BAR BB| Open rates'!N25*0.85*0.9</f>
        <v>71680.5</v>
      </c>
      <c r="O25" s="57">
        <f>'BAR BB| Open rates'!O25*0.85*0.9</f>
        <v>48730.5</v>
      </c>
      <c r="P25" s="57">
        <f>'BAR BB| Open rates'!P25*0.85*0.9</f>
        <v>41845.5</v>
      </c>
      <c r="Q25" s="57">
        <f>'BAR BB| Open rates'!Q25*0.85*0.9</f>
        <v>45670.5</v>
      </c>
      <c r="R25" s="57">
        <f>'BAR BB| Open rates'!R25*0.85*0.9</f>
        <v>43375.5</v>
      </c>
      <c r="S25" s="57">
        <f>'BAR BB| Open rates'!S25*0.85*0.9</f>
        <v>43375.5</v>
      </c>
      <c r="T25" s="57">
        <f>'BAR BB| Open rates'!T25*0.85*0.9</f>
        <v>45670.5</v>
      </c>
      <c r="U25" s="57">
        <f>'BAR BB| Open rates'!U25*0.85*0.9</f>
        <v>48730.5</v>
      </c>
      <c r="V25" s="57">
        <f>'BAR BB| Open rates'!V25*0.85*0.9</f>
        <v>48730.5</v>
      </c>
      <c r="W25" s="57">
        <f>'BAR BB| Open rates'!W25*0.85*0.9</f>
        <v>58522.5</v>
      </c>
      <c r="X25" s="57">
        <f>'BAR BB| Open rates'!X25*0.85*0.9</f>
        <v>58522.5</v>
      </c>
      <c r="Y25" s="57">
        <f>'BAR BB| Open rates'!Y25*0.85*0.9</f>
        <v>67702.5</v>
      </c>
      <c r="Z25" s="57">
        <f>'BAR BB| Open rates'!Z25*0.85*0.9</f>
        <v>67702.5</v>
      </c>
      <c r="AA25" s="57">
        <f>'BAR BB| Open rates'!AA25*0.85*0.9</f>
        <v>70227</v>
      </c>
      <c r="AB25" s="57">
        <f>'BAR BB| Open rates'!AB25*0.85*0.9</f>
        <v>67702.5</v>
      </c>
      <c r="AC25" s="57">
        <f>'BAR BB| Open rates'!AC25*0.85*0.9</f>
        <v>70227</v>
      </c>
      <c r="AD25" s="57">
        <f>'BAR BB| Open rates'!AD25*0.85*0.9</f>
        <v>65637</v>
      </c>
      <c r="AE25" s="57">
        <f>'BAR BB| Open rates'!AE25*0.85*0.9</f>
        <v>79636.5</v>
      </c>
      <c r="AF25" s="57">
        <f>'BAR BB| Open rates'!AF25*0.85*0.9</f>
        <v>79636.5</v>
      </c>
      <c r="AG25" s="57">
        <f>'BAR BB| Open rates'!AG25*0.85*0.9</f>
        <v>79636.5</v>
      </c>
      <c r="AH25" s="57">
        <f>'BAR BB| Open rates'!AH25*0.85*0.9</f>
        <v>57145.5</v>
      </c>
      <c r="AI25" s="57">
        <f>'BAR BB| Open rates'!AI25*0.85*0.9</f>
        <v>45670.5</v>
      </c>
      <c r="AJ25" s="57">
        <f>'BAR BB| Open rates'!AJ25*0.85*0.9</f>
        <v>50566.5</v>
      </c>
      <c r="AK25" s="57">
        <f>'BAR BB| Open rates'!AK25*0.85*0.9</f>
        <v>43375.5</v>
      </c>
      <c r="AL25" s="57">
        <f>'BAR BB| Open rates'!AL25*0.85*0.9</f>
        <v>41845.5</v>
      </c>
      <c r="AM25" s="57">
        <f>'BAR BB| Open rates'!AM25*0.85*0.9</f>
        <v>40315.5</v>
      </c>
      <c r="AN25" s="57">
        <f>'BAR BB| Open rates'!AN25*0.85*0.9</f>
        <v>41845.5</v>
      </c>
      <c r="AO25" s="57">
        <f>'BAR BB| Open rates'!AO25*0.85*0.9</f>
        <v>40315.5</v>
      </c>
      <c r="AP25" s="57">
        <f>'BAR BB| Open rates'!AP25*0.85*0.9</f>
        <v>34042.5</v>
      </c>
      <c r="AQ25" s="57">
        <f>'BAR BB| Open rates'!AQ25*0.85*0.9</f>
        <v>32742</v>
      </c>
      <c r="AR25" s="57">
        <f>'BAR BB| Open rates'!AR25*0.85*0.9</f>
        <v>31212</v>
      </c>
      <c r="AS25" s="57">
        <f>'BAR BB| Open rates'!AS25*0.85*0.9</f>
        <v>31212</v>
      </c>
      <c r="AT25" s="57">
        <f>'BAR BB| Open rates'!AT25*0.85*0.9</f>
        <v>30447</v>
      </c>
      <c r="AU25" s="57">
        <f>'BAR BB| Open rates'!AU25*0.85*0.9</f>
        <v>31212</v>
      </c>
      <c r="AV25" s="57">
        <f>'BAR BB| Open rates'!AV25*0.85*0.9</f>
        <v>30447</v>
      </c>
      <c r="AW25" s="57">
        <f>'BAR BB| Open rates'!AW25*0.85*0.9</f>
        <v>31212</v>
      </c>
      <c r="AX25" s="57"/>
      <c r="AY25" s="57"/>
      <c r="AZ25" s="57"/>
      <c r="BA25" s="57"/>
      <c r="BB25" s="57"/>
      <c r="BC25" s="57"/>
      <c r="BD25" s="57"/>
      <c r="BE25" s="57"/>
      <c r="BF25" s="57"/>
      <c r="BG25" s="57"/>
      <c r="BH25" s="57"/>
      <c r="BI25" s="57"/>
      <c r="BJ25" s="57"/>
      <c r="BK25" s="57"/>
      <c r="BL25" s="57"/>
      <c r="BM25" s="57"/>
      <c r="BN25" s="57"/>
      <c r="BO25" s="57"/>
      <c r="BP25" s="57"/>
      <c r="BQ25" s="57"/>
      <c r="BR25" s="57"/>
      <c r="BS25" s="57"/>
      <c r="BT25" s="57"/>
      <c r="BU25" s="57"/>
      <c r="BV25" s="57"/>
      <c r="BW25" s="57"/>
      <c r="BX25" s="57"/>
      <c r="BY25" s="57"/>
      <c r="BZ25" s="57"/>
      <c r="CA25" s="57"/>
      <c r="CB25" s="57"/>
      <c r="CC25" s="57"/>
      <c r="CD25" s="57"/>
      <c r="CE25" s="57"/>
      <c r="CF25" s="57"/>
      <c r="CG25" s="57"/>
      <c r="CH25" s="57"/>
      <c r="CI25" s="57"/>
      <c r="CJ25" s="57"/>
      <c r="CK25" s="57"/>
      <c r="CL25" s="57"/>
      <c r="CM25" s="57"/>
      <c r="CN25" s="57"/>
    </row>
    <row r="26" spans="1:92" s="36" customFormat="1" ht="12" customHeight="1" x14ac:dyDescent="0.2">
      <c r="A26" s="237">
        <v>3</v>
      </c>
      <c r="B26" s="57">
        <f>'BAR BB| Open rates'!B26*0.85*0.9</f>
        <v>41080.5</v>
      </c>
      <c r="C26" s="57">
        <f>'BAR BB| Open rates'!C26*0.85*0.9</f>
        <v>45670.5</v>
      </c>
      <c r="D26" s="57">
        <f>'BAR BB| Open rates'!D26*0.85*0.9</f>
        <v>42610.5</v>
      </c>
      <c r="E26" s="57">
        <f>'BAR BB| Open rates'!E26*0.85*0.9</f>
        <v>131427</v>
      </c>
      <c r="F26" s="57">
        <f>'BAR BB| Open rates'!F26*0.85*0.9</f>
        <v>159732</v>
      </c>
      <c r="G26" s="57">
        <f>'BAR BB| Open rates'!G26*0.85*0.9</f>
        <v>165087</v>
      </c>
      <c r="H26" s="57">
        <f>'BAR BB| Open rates'!H26*0.85*0.9</f>
        <v>172737</v>
      </c>
      <c r="I26" s="57">
        <f>'BAR BB| Open rates'!I26*0.85*0.9</f>
        <v>180463.5</v>
      </c>
      <c r="J26" s="57">
        <f>'BAR BB| Open rates'!J26*0.85*0.9</f>
        <v>180463.5</v>
      </c>
      <c r="K26" s="57">
        <f>'BAR BB| Open rates'!K26*0.85*0.9</f>
        <v>180463.5</v>
      </c>
      <c r="L26" s="57">
        <f>'BAR BB| Open rates'!L26*0.85*0.9</f>
        <v>174343.5</v>
      </c>
      <c r="M26" s="57">
        <f>'BAR BB| Open rates'!M26*0.85*0.9</f>
        <v>81625.5</v>
      </c>
      <c r="N26" s="57">
        <f>'BAR BB| Open rates'!N26*0.85*0.9</f>
        <v>73975.5</v>
      </c>
      <c r="O26" s="57">
        <f>'BAR BB| Open rates'!O26*0.85*0.9</f>
        <v>51025.5</v>
      </c>
      <c r="P26" s="57">
        <f>'BAR BB| Open rates'!P26*0.85*0.9</f>
        <v>44140.5</v>
      </c>
      <c r="Q26" s="57">
        <f>'BAR BB| Open rates'!Q26*0.85*0.9</f>
        <v>47965.5</v>
      </c>
      <c r="R26" s="57">
        <f>'BAR BB| Open rates'!R26*0.85*0.9</f>
        <v>45670.5</v>
      </c>
      <c r="S26" s="57">
        <f>'BAR BB| Open rates'!S26*0.85*0.9</f>
        <v>45670.5</v>
      </c>
      <c r="T26" s="57">
        <f>'BAR BB| Open rates'!T26*0.85*0.9</f>
        <v>47965.5</v>
      </c>
      <c r="U26" s="57">
        <f>'BAR BB| Open rates'!U26*0.85*0.9</f>
        <v>51025.5</v>
      </c>
      <c r="V26" s="57">
        <f>'BAR BB| Open rates'!V26*0.85*0.9</f>
        <v>51025.5</v>
      </c>
      <c r="W26" s="57">
        <f>'BAR BB| Open rates'!W26*0.85*0.9</f>
        <v>60817.5</v>
      </c>
      <c r="X26" s="57">
        <f>'BAR BB| Open rates'!X26*0.85*0.9</f>
        <v>60817.5</v>
      </c>
      <c r="Y26" s="57">
        <f>'BAR BB| Open rates'!Y26*0.85*0.9</f>
        <v>69997.5</v>
      </c>
      <c r="Z26" s="57">
        <f>'BAR BB| Open rates'!Z26*0.85*0.9</f>
        <v>69997.5</v>
      </c>
      <c r="AA26" s="57">
        <f>'BAR BB| Open rates'!AA26*0.85*0.9</f>
        <v>72522</v>
      </c>
      <c r="AB26" s="57">
        <f>'BAR BB| Open rates'!AB26*0.85*0.9</f>
        <v>69997.5</v>
      </c>
      <c r="AC26" s="57">
        <f>'BAR BB| Open rates'!AC26*0.85*0.9</f>
        <v>72522</v>
      </c>
      <c r="AD26" s="57">
        <f>'BAR BB| Open rates'!AD26*0.85*0.9</f>
        <v>67932</v>
      </c>
      <c r="AE26" s="57">
        <f>'BAR BB| Open rates'!AE26*0.85*0.9</f>
        <v>81931.5</v>
      </c>
      <c r="AF26" s="57">
        <f>'BAR BB| Open rates'!AF26*0.85*0.9</f>
        <v>81931.5</v>
      </c>
      <c r="AG26" s="57">
        <f>'BAR BB| Open rates'!AG26*0.85*0.9</f>
        <v>81931.5</v>
      </c>
      <c r="AH26" s="57">
        <f>'BAR BB| Open rates'!AH26*0.85*0.9</f>
        <v>59440.5</v>
      </c>
      <c r="AI26" s="57">
        <f>'BAR BB| Open rates'!AI26*0.85*0.9</f>
        <v>47965.5</v>
      </c>
      <c r="AJ26" s="57">
        <f>'BAR BB| Open rates'!AJ26*0.85*0.9</f>
        <v>52861.5</v>
      </c>
      <c r="AK26" s="57">
        <f>'BAR BB| Open rates'!AK26*0.85*0.9</f>
        <v>45670.5</v>
      </c>
      <c r="AL26" s="57">
        <f>'BAR BB| Open rates'!AL26*0.85*0.9</f>
        <v>44140.5</v>
      </c>
      <c r="AM26" s="57">
        <f>'BAR BB| Open rates'!AM26*0.85*0.9</f>
        <v>42610.5</v>
      </c>
      <c r="AN26" s="57">
        <f>'BAR BB| Open rates'!AN26*0.85*0.9</f>
        <v>44140.5</v>
      </c>
      <c r="AO26" s="57">
        <f>'BAR BB| Open rates'!AO26*0.85*0.9</f>
        <v>42610.5</v>
      </c>
      <c r="AP26" s="57">
        <f>'BAR BB| Open rates'!AP26*0.85*0.9</f>
        <v>36337.5</v>
      </c>
      <c r="AQ26" s="57">
        <f>'BAR BB| Open rates'!AQ26*0.85*0.9</f>
        <v>35037</v>
      </c>
      <c r="AR26" s="57">
        <f>'BAR BB| Open rates'!AR26*0.85*0.9</f>
        <v>33507</v>
      </c>
      <c r="AS26" s="57">
        <f>'BAR BB| Open rates'!AS26*0.85*0.9</f>
        <v>33507</v>
      </c>
      <c r="AT26" s="57">
        <f>'BAR BB| Open rates'!AT26*0.85*0.9</f>
        <v>32742</v>
      </c>
      <c r="AU26" s="57">
        <f>'BAR BB| Open rates'!AU26*0.85*0.9</f>
        <v>33507</v>
      </c>
      <c r="AV26" s="57">
        <f>'BAR BB| Open rates'!AV26*0.85*0.9</f>
        <v>32742</v>
      </c>
      <c r="AW26" s="57">
        <f>'BAR BB| Open rates'!AW26*0.85*0.9</f>
        <v>33507</v>
      </c>
      <c r="AX26" s="57"/>
      <c r="AY26" s="57"/>
      <c r="AZ26" s="57"/>
      <c r="BA26" s="57"/>
      <c r="BB26" s="57"/>
      <c r="BC26" s="57"/>
      <c r="BD26" s="57"/>
      <c r="BE26" s="57"/>
      <c r="BF26" s="57"/>
      <c r="BG26" s="57"/>
      <c r="BH26" s="57"/>
      <c r="BI26" s="57"/>
      <c r="BJ26" s="57"/>
      <c r="BK26" s="57"/>
      <c r="BL26" s="57"/>
      <c r="BM26" s="57"/>
      <c r="BN26" s="57"/>
      <c r="BO26" s="57"/>
      <c r="BP26" s="57"/>
      <c r="BQ26" s="57"/>
      <c r="BR26" s="57"/>
      <c r="BS26" s="57"/>
      <c r="BT26" s="57"/>
      <c r="BU26" s="57"/>
      <c r="BV26" s="57"/>
      <c r="BW26" s="57"/>
      <c r="BX26" s="57"/>
      <c r="BY26" s="57"/>
      <c r="BZ26" s="57"/>
      <c r="CA26" s="57"/>
      <c r="CB26" s="57"/>
      <c r="CC26" s="57"/>
      <c r="CD26" s="57"/>
      <c r="CE26" s="57"/>
      <c r="CF26" s="57"/>
      <c r="CG26" s="57"/>
      <c r="CH26" s="57"/>
      <c r="CI26" s="57"/>
      <c r="CJ26" s="57"/>
      <c r="CK26" s="57"/>
      <c r="CL26" s="57"/>
      <c r="CM26" s="57"/>
      <c r="CN26" s="57"/>
    </row>
    <row r="27" spans="1:92" s="36" customFormat="1" ht="12" customHeight="1" x14ac:dyDescent="0.2">
      <c r="A27" s="237">
        <v>4</v>
      </c>
      <c r="B27" s="57">
        <f>'BAR BB| Open rates'!B27*0.85*0.9</f>
        <v>42993</v>
      </c>
      <c r="C27" s="57">
        <f>'BAR BB| Open rates'!C27*0.85*0.9</f>
        <v>47583</v>
      </c>
      <c r="D27" s="57">
        <f>'BAR BB| Open rates'!D27*0.85*0.9</f>
        <v>44523</v>
      </c>
      <c r="E27" s="57">
        <f>'BAR BB| Open rates'!E27*0.85*0.9</f>
        <v>133722</v>
      </c>
      <c r="F27" s="57">
        <f>'BAR BB| Open rates'!F27*0.85*0.9</f>
        <v>162027</v>
      </c>
      <c r="G27" s="57">
        <f>'BAR BB| Open rates'!G27*0.85*0.9</f>
        <v>167382</v>
      </c>
      <c r="H27" s="57">
        <f>'BAR BB| Open rates'!H27*0.85*0.9</f>
        <v>175032</v>
      </c>
      <c r="I27" s="57">
        <f>'BAR BB| Open rates'!I27*0.85*0.9</f>
        <v>182758.5</v>
      </c>
      <c r="J27" s="57">
        <f>'BAR BB| Open rates'!J27*0.85*0.9</f>
        <v>182758.5</v>
      </c>
      <c r="K27" s="57">
        <f>'BAR BB| Open rates'!K27*0.85*0.9</f>
        <v>182758.5</v>
      </c>
      <c r="L27" s="57">
        <f>'BAR BB| Open rates'!L27*0.85*0.9</f>
        <v>176638.5</v>
      </c>
      <c r="M27" s="57">
        <f>'BAR BB| Open rates'!M27*0.85*0.9</f>
        <v>83920.5</v>
      </c>
      <c r="N27" s="57">
        <f>'BAR BB| Open rates'!N27*0.85*0.9</f>
        <v>76270.5</v>
      </c>
      <c r="O27" s="57">
        <f>'BAR BB| Open rates'!O27*0.85*0.9</f>
        <v>53320.5</v>
      </c>
      <c r="P27" s="57">
        <f>'BAR BB| Open rates'!P27*0.85*0.9</f>
        <v>46435.5</v>
      </c>
      <c r="Q27" s="57">
        <f>'BAR BB| Open rates'!Q27*0.85*0.9</f>
        <v>50260.5</v>
      </c>
      <c r="R27" s="57">
        <f>'BAR BB| Open rates'!R27*0.85*0.9</f>
        <v>47965.5</v>
      </c>
      <c r="S27" s="57">
        <f>'BAR BB| Open rates'!S27*0.85*0.9</f>
        <v>47965.5</v>
      </c>
      <c r="T27" s="57">
        <f>'BAR BB| Open rates'!T27*0.85*0.9</f>
        <v>50260.5</v>
      </c>
      <c r="U27" s="57">
        <f>'BAR BB| Open rates'!U27*0.85*0.9</f>
        <v>53320.5</v>
      </c>
      <c r="V27" s="57">
        <f>'BAR BB| Open rates'!V27*0.85*0.9</f>
        <v>53320.5</v>
      </c>
      <c r="W27" s="57">
        <f>'BAR BB| Open rates'!W27*0.85*0.9</f>
        <v>63112.5</v>
      </c>
      <c r="X27" s="57">
        <f>'BAR BB| Open rates'!X27*0.85*0.9</f>
        <v>63112.5</v>
      </c>
      <c r="Y27" s="57">
        <f>'BAR BB| Open rates'!Y27*0.85*0.9</f>
        <v>72292.5</v>
      </c>
      <c r="Z27" s="57">
        <f>'BAR BB| Open rates'!Z27*0.85*0.9</f>
        <v>72292.5</v>
      </c>
      <c r="AA27" s="57">
        <f>'BAR BB| Open rates'!AA27*0.85*0.9</f>
        <v>74817</v>
      </c>
      <c r="AB27" s="57">
        <f>'BAR BB| Open rates'!AB27*0.85*0.9</f>
        <v>72292.5</v>
      </c>
      <c r="AC27" s="57">
        <f>'BAR BB| Open rates'!AC27*0.85*0.9</f>
        <v>74817</v>
      </c>
      <c r="AD27" s="57">
        <f>'BAR BB| Open rates'!AD27*0.85*0.9</f>
        <v>70227</v>
      </c>
      <c r="AE27" s="57">
        <f>'BAR BB| Open rates'!AE27*0.85*0.9</f>
        <v>84226.5</v>
      </c>
      <c r="AF27" s="57">
        <f>'BAR BB| Open rates'!AF27*0.85*0.9</f>
        <v>84226.5</v>
      </c>
      <c r="AG27" s="57">
        <f>'BAR BB| Open rates'!AG27*0.85*0.9</f>
        <v>84226.5</v>
      </c>
      <c r="AH27" s="57">
        <f>'BAR BB| Open rates'!AH27*0.85*0.9</f>
        <v>61735.5</v>
      </c>
      <c r="AI27" s="57">
        <f>'BAR BB| Open rates'!AI27*0.85*0.9</f>
        <v>50260.5</v>
      </c>
      <c r="AJ27" s="57">
        <f>'BAR BB| Open rates'!AJ27*0.85*0.9</f>
        <v>55156.5</v>
      </c>
      <c r="AK27" s="57">
        <f>'BAR BB| Open rates'!AK27*0.85*0.9</f>
        <v>47965.5</v>
      </c>
      <c r="AL27" s="57">
        <f>'BAR BB| Open rates'!AL27*0.85*0.9</f>
        <v>46435.5</v>
      </c>
      <c r="AM27" s="57">
        <f>'BAR BB| Open rates'!AM27*0.85*0.9</f>
        <v>44905.5</v>
      </c>
      <c r="AN27" s="57">
        <f>'BAR BB| Open rates'!AN27*0.85*0.9</f>
        <v>46435.5</v>
      </c>
      <c r="AO27" s="57">
        <f>'BAR BB| Open rates'!AO27*0.85*0.9</f>
        <v>44905.5</v>
      </c>
      <c r="AP27" s="57">
        <f>'BAR BB| Open rates'!AP27*0.85*0.9</f>
        <v>38632.5</v>
      </c>
      <c r="AQ27" s="57">
        <f>'BAR BB| Open rates'!AQ27*0.85*0.9</f>
        <v>37332</v>
      </c>
      <c r="AR27" s="57">
        <f>'BAR BB| Open rates'!AR27*0.85*0.9</f>
        <v>35802</v>
      </c>
      <c r="AS27" s="57">
        <f>'BAR BB| Open rates'!AS27*0.85*0.9</f>
        <v>35802</v>
      </c>
      <c r="AT27" s="57">
        <f>'BAR BB| Open rates'!AT27*0.85*0.9</f>
        <v>35037</v>
      </c>
      <c r="AU27" s="57">
        <f>'BAR BB| Open rates'!AU27*0.85*0.9</f>
        <v>35802</v>
      </c>
      <c r="AV27" s="57">
        <f>'BAR BB| Open rates'!AV27*0.85*0.9</f>
        <v>35037</v>
      </c>
      <c r="AW27" s="57">
        <f>'BAR BB| Open rates'!AW27*0.85*0.9</f>
        <v>35802</v>
      </c>
      <c r="AX27" s="57"/>
      <c r="AY27" s="57"/>
      <c r="AZ27" s="57"/>
      <c r="BA27" s="57"/>
      <c r="BB27" s="57"/>
      <c r="BC27" s="57"/>
      <c r="BD27" s="57"/>
      <c r="BE27" s="57"/>
      <c r="BF27" s="57"/>
      <c r="BG27" s="57"/>
      <c r="BH27" s="57"/>
      <c r="BI27" s="57"/>
      <c r="BJ27" s="57"/>
      <c r="BK27" s="57"/>
      <c r="BL27" s="57"/>
      <c r="BM27" s="57"/>
      <c r="BN27" s="57"/>
      <c r="BO27" s="57"/>
      <c r="BP27" s="57"/>
      <c r="BQ27" s="57"/>
      <c r="BR27" s="57"/>
      <c r="BS27" s="57"/>
      <c r="BT27" s="57"/>
      <c r="BU27" s="57"/>
      <c r="BV27" s="57"/>
      <c r="BW27" s="57"/>
      <c r="BX27" s="57"/>
      <c r="BY27" s="57"/>
      <c r="BZ27" s="57"/>
      <c r="CA27" s="57"/>
      <c r="CB27" s="57"/>
      <c r="CC27" s="57"/>
      <c r="CD27" s="57"/>
      <c r="CE27" s="57"/>
      <c r="CF27" s="57"/>
      <c r="CG27" s="57"/>
      <c r="CH27" s="57"/>
      <c r="CI27" s="57"/>
      <c r="CJ27" s="57"/>
      <c r="CK27" s="57"/>
      <c r="CL27" s="57"/>
      <c r="CM27" s="57"/>
      <c r="CN27" s="57"/>
    </row>
    <row r="28" spans="1:92" s="36" customFormat="1" ht="36" customHeight="1" x14ac:dyDescent="0.2">
      <c r="A28" s="236" t="s">
        <v>181</v>
      </c>
      <c r="B28" s="57"/>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c r="BC28" s="57"/>
      <c r="BD28" s="57"/>
      <c r="BE28" s="57"/>
      <c r="BF28" s="57"/>
      <c r="BG28" s="57"/>
      <c r="BH28" s="57"/>
      <c r="BI28" s="57"/>
      <c r="BJ28" s="57"/>
      <c r="BK28" s="57"/>
      <c r="BL28" s="57"/>
      <c r="BM28" s="57"/>
      <c r="BN28" s="57"/>
      <c r="BO28" s="57"/>
      <c r="BP28" s="57"/>
      <c r="BQ28" s="57"/>
      <c r="BR28" s="57"/>
      <c r="BS28" s="57"/>
      <c r="BT28" s="57"/>
      <c r="BU28" s="57"/>
      <c r="BV28" s="57"/>
      <c r="BW28" s="57"/>
      <c r="BX28" s="57"/>
      <c r="BY28" s="57"/>
      <c r="BZ28" s="57"/>
      <c r="CA28" s="57"/>
      <c r="CB28" s="57"/>
      <c r="CC28" s="57"/>
      <c r="CD28" s="57"/>
      <c r="CE28" s="57"/>
      <c r="CF28" s="57"/>
      <c r="CG28" s="57"/>
      <c r="CH28" s="57"/>
      <c r="CI28" s="57"/>
      <c r="CJ28" s="57"/>
      <c r="CK28" s="57"/>
      <c r="CL28" s="57"/>
      <c r="CM28" s="57"/>
      <c r="CN28" s="57"/>
    </row>
    <row r="29" spans="1:92" s="36" customFormat="1" ht="12" customHeight="1" x14ac:dyDescent="0.2">
      <c r="A29" s="237">
        <v>1</v>
      </c>
      <c r="B29" s="57">
        <f>'BAR BB| Open rates'!B29*0.85*0.9</f>
        <v>40315.5</v>
      </c>
      <c r="C29" s="57">
        <f>'BAR BB| Open rates'!C29*0.85*0.9</f>
        <v>44905.5</v>
      </c>
      <c r="D29" s="57">
        <f>'BAR BB| Open rates'!D29*0.85*0.9</f>
        <v>41845.5</v>
      </c>
      <c r="E29" s="57">
        <f>'BAR BB| Open rates'!E29*0.85*0.9</f>
        <v>157437</v>
      </c>
      <c r="F29" s="57">
        <f>'BAR BB| Open rates'!F29*0.85*0.9</f>
        <v>185742</v>
      </c>
      <c r="G29" s="57">
        <f>'BAR BB| Open rates'!G29*0.85*0.9</f>
        <v>191097</v>
      </c>
      <c r="H29" s="57">
        <f>'BAR BB| Open rates'!H29*0.85*0.9</f>
        <v>198747</v>
      </c>
      <c r="I29" s="57">
        <f>'BAR BB| Open rates'!I29*0.85*0.9</f>
        <v>206473.5</v>
      </c>
      <c r="J29" s="57">
        <f>'BAR BB| Open rates'!J29*0.85*0.9</f>
        <v>206473.5</v>
      </c>
      <c r="K29" s="57">
        <f>'BAR BB| Open rates'!K29*0.85*0.9</f>
        <v>206473.5</v>
      </c>
      <c r="L29" s="57">
        <f>'BAR BB| Open rates'!L29*0.85*0.9</f>
        <v>200353.5</v>
      </c>
      <c r="M29" s="57">
        <f>'BAR BB| Open rates'!M29*0.85*0.9</f>
        <v>80860.5</v>
      </c>
      <c r="N29" s="57">
        <f>'BAR BB| Open rates'!N29*0.85*0.9</f>
        <v>73210.5</v>
      </c>
      <c r="O29" s="57">
        <f>'BAR BB| Open rates'!O29*0.85*0.9</f>
        <v>50260.5</v>
      </c>
      <c r="P29" s="57">
        <f>'BAR BB| Open rates'!P29*0.85*0.9</f>
        <v>43375.5</v>
      </c>
      <c r="Q29" s="57">
        <f>'BAR BB| Open rates'!Q29*0.85*0.9</f>
        <v>47200.5</v>
      </c>
      <c r="R29" s="57">
        <f>'BAR BB| Open rates'!R29*0.85*0.9</f>
        <v>44905.5</v>
      </c>
      <c r="S29" s="57">
        <f>'BAR BB| Open rates'!S29*0.85*0.9</f>
        <v>44905.5</v>
      </c>
      <c r="T29" s="57">
        <f>'BAR BB| Open rates'!T29*0.85*0.9</f>
        <v>47200.5</v>
      </c>
      <c r="U29" s="57">
        <f>'BAR BB| Open rates'!U29*0.85*0.9</f>
        <v>50260.5</v>
      </c>
      <c r="V29" s="57">
        <f>'BAR BB| Open rates'!V29*0.85*0.9</f>
        <v>50260.5</v>
      </c>
      <c r="W29" s="57">
        <f>'BAR BB| Open rates'!W29*0.85*0.9</f>
        <v>60052.5</v>
      </c>
      <c r="X29" s="57">
        <f>'BAR BB| Open rates'!X29*0.85*0.9</f>
        <v>60052.5</v>
      </c>
      <c r="Y29" s="57">
        <f>'BAR BB| Open rates'!Y29*0.85*0.9</f>
        <v>69997.5</v>
      </c>
      <c r="Z29" s="57">
        <f>'BAR BB| Open rates'!Z29*0.85*0.9</f>
        <v>69997.5</v>
      </c>
      <c r="AA29" s="57">
        <f>'BAR BB| Open rates'!AA29*0.85*0.9</f>
        <v>72522</v>
      </c>
      <c r="AB29" s="57">
        <f>'BAR BB| Open rates'!AB29*0.85*0.9</f>
        <v>69997.5</v>
      </c>
      <c r="AC29" s="57">
        <f>'BAR BB| Open rates'!AC29*0.85*0.9</f>
        <v>72522</v>
      </c>
      <c r="AD29" s="57">
        <f>'BAR BB| Open rates'!AD29*0.85*0.9</f>
        <v>67932</v>
      </c>
      <c r="AE29" s="57">
        <f>'BAR BB| Open rates'!AE29*0.85*0.9</f>
        <v>88128</v>
      </c>
      <c r="AF29" s="57">
        <f>'BAR BB| Open rates'!AF29*0.85*0.9</f>
        <v>88128</v>
      </c>
      <c r="AG29" s="57">
        <f>'BAR BB| Open rates'!AG29*0.85*0.9</f>
        <v>88128</v>
      </c>
      <c r="AH29" s="57">
        <f>'BAR BB| Open rates'!AH29*0.85*0.9</f>
        <v>65637</v>
      </c>
      <c r="AI29" s="57">
        <f>'BAR BB| Open rates'!AI29*0.85*0.9</f>
        <v>44905.5</v>
      </c>
      <c r="AJ29" s="57">
        <f>'BAR BB| Open rates'!AJ29*0.85*0.9</f>
        <v>49801.5</v>
      </c>
      <c r="AK29" s="57">
        <f>'BAR BB| Open rates'!AK29*0.85*0.9</f>
        <v>42610.5</v>
      </c>
      <c r="AL29" s="57">
        <f>'BAR BB| Open rates'!AL29*0.85*0.9</f>
        <v>41080.5</v>
      </c>
      <c r="AM29" s="57">
        <f>'BAR BB| Open rates'!AM29*0.85*0.9</f>
        <v>39550.5</v>
      </c>
      <c r="AN29" s="57">
        <f>'BAR BB| Open rates'!AN29*0.85*0.9</f>
        <v>41080.5</v>
      </c>
      <c r="AO29" s="57">
        <f>'BAR BB| Open rates'!AO29*0.85*0.9</f>
        <v>39550.5</v>
      </c>
      <c r="AP29" s="57">
        <f>'BAR BB| Open rates'!AP29*0.85*0.9</f>
        <v>34807.5</v>
      </c>
      <c r="AQ29" s="57">
        <f>'BAR BB| Open rates'!AQ29*0.85*0.9</f>
        <v>33507</v>
      </c>
      <c r="AR29" s="57">
        <f>'BAR BB| Open rates'!AR29*0.85*0.9</f>
        <v>31977</v>
      </c>
      <c r="AS29" s="57">
        <f>'BAR BB| Open rates'!AS29*0.85*0.9</f>
        <v>31977</v>
      </c>
      <c r="AT29" s="57">
        <f>'BAR BB| Open rates'!AT29*0.85*0.9</f>
        <v>31212</v>
      </c>
      <c r="AU29" s="57">
        <f>'BAR BB| Open rates'!AU29*0.85*0.9</f>
        <v>31977</v>
      </c>
      <c r="AV29" s="57">
        <f>'BAR BB| Open rates'!AV29*0.85*0.9</f>
        <v>31212</v>
      </c>
      <c r="AW29" s="57">
        <f>'BAR BB| Open rates'!AW29*0.85*0.9</f>
        <v>31977</v>
      </c>
      <c r="AX29" s="57"/>
      <c r="AY29" s="57"/>
      <c r="AZ29" s="57"/>
      <c r="BA29" s="57"/>
      <c r="BB29" s="57"/>
      <c r="BC29" s="57"/>
      <c r="BD29" s="57"/>
      <c r="BE29" s="57"/>
      <c r="BF29" s="57"/>
      <c r="BG29" s="57"/>
      <c r="BH29" s="57"/>
      <c r="BI29" s="57"/>
      <c r="BJ29" s="57"/>
      <c r="BK29" s="57"/>
      <c r="BL29" s="57"/>
      <c r="BM29" s="57"/>
      <c r="BN29" s="57"/>
      <c r="BO29" s="57"/>
      <c r="BP29" s="57"/>
      <c r="BQ29" s="57"/>
      <c r="BR29" s="57"/>
      <c r="BS29" s="57"/>
      <c r="BT29" s="57"/>
      <c r="BU29" s="57"/>
      <c r="BV29" s="57"/>
      <c r="BW29" s="57"/>
      <c r="BX29" s="57"/>
      <c r="BY29" s="57"/>
      <c r="BZ29" s="57"/>
      <c r="CA29" s="57"/>
      <c r="CB29" s="57"/>
      <c r="CC29" s="57"/>
      <c r="CD29" s="57"/>
      <c r="CE29" s="57"/>
      <c r="CF29" s="57"/>
      <c r="CG29" s="57"/>
      <c r="CH29" s="57"/>
      <c r="CI29" s="57"/>
      <c r="CJ29" s="57"/>
      <c r="CK29" s="57"/>
      <c r="CL29" s="57"/>
      <c r="CM29" s="57"/>
      <c r="CN29" s="57"/>
    </row>
    <row r="30" spans="1:92" s="36" customFormat="1" ht="12" customHeight="1" x14ac:dyDescent="0.2">
      <c r="A30" s="237">
        <v>2</v>
      </c>
      <c r="B30" s="57">
        <f>'BAR BB| Open rates'!B30*0.85*0.9</f>
        <v>42228</v>
      </c>
      <c r="C30" s="57">
        <f>'BAR BB| Open rates'!C30*0.85*0.9</f>
        <v>46818</v>
      </c>
      <c r="D30" s="57">
        <f>'BAR BB| Open rates'!D30*0.85*0.9</f>
        <v>43758</v>
      </c>
      <c r="E30" s="57">
        <f>'BAR BB| Open rates'!E30*0.85*0.9</f>
        <v>159732</v>
      </c>
      <c r="F30" s="57">
        <f>'BAR BB| Open rates'!F30*0.85*0.9</f>
        <v>188037</v>
      </c>
      <c r="G30" s="57">
        <f>'BAR BB| Open rates'!G30*0.85*0.9</f>
        <v>193392</v>
      </c>
      <c r="H30" s="57">
        <f>'BAR BB| Open rates'!H30*0.85*0.9</f>
        <v>201042</v>
      </c>
      <c r="I30" s="57">
        <f>'BAR BB| Open rates'!I30*0.85*0.9</f>
        <v>208768.5</v>
      </c>
      <c r="J30" s="57">
        <f>'BAR BB| Open rates'!J30*0.85*0.9</f>
        <v>208768.5</v>
      </c>
      <c r="K30" s="57">
        <f>'BAR BB| Open rates'!K30*0.85*0.9</f>
        <v>208768.5</v>
      </c>
      <c r="L30" s="57">
        <f>'BAR BB| Open rates'!L30*0.85*0.9</f>
        <v>202648.5</v>
      </c>
      <c r="M30" s="57">
        <f>'BAR BB| Open rates'!M30*0.85*0.9</f>
        <v>83155.5</v>
      </c>
      <c r="N30" s="57">
        <f>'BAR BB| Open rates'!N30*0.85*0.9</f>
        <v>75505.5</v>
      </c>
      <c r="O30" s="57">
        <f>'BAR BB| Open rates'!O30*0.85*0.9</f>
        <v>52555.5</v>
      </c>
      <c r="P30" s="57">
        <f>'BAR BB| Open rates'!P30*0.85*0.9</f>
        <v>45670.5</v>
      </c>
      <c r="Q30" s="57">
        <f>'BAR BB| Open rates'!Q30*0.85*0.9</f>
        <v>49495.5</v>
      </c>
      <c r="R30" s="57">
        <f>'BAR BB| Open rates'!R30*0.85*0.9</f>
        <v>47200.5</v>
      </c>
      <c r="S30" s="57">
        <f>'BAR BB| Open rates'!S30*0.85*0.9</f>
        <v>47200.5</v>
      </c>
      <c r="T30" s="57">
        <f>'BAR BB| Open rates'!T30*0.85*0.9</f>
        <v>49495.5</v>
      </c>
      <c r="U30" s="57">
        <f>'BAR BB| Open rates'!U30*0.85*0.9</f>
        <v>52555.5</v>
      </c>
      <c r="V30" s="57">
        <f>'BAR BB| Open rates'!V30*0.85*0.9</f>
        <v>52555.5</v>
      </c>
      <c r="W30" s="57">
        <f>'BAR BB| Open rates'!W30*0.85*0.9</f>
        <v>62347.5</v>
      </c>
      <c r="X30" s="57">
        <f>'BAR BB| Open rates'!X30*0.85*0.9</f>
        <v>62347.5</v>
      </c>
      <c r="Y30" s="57">
        <f>'BAR BB| Open rates'!Y30*0.85*0.9</f>
        <v>72292.5</v>
      </c>
      <c r="Z30" s="57">
        <f>'BAR BB| Open rates'!Z30*0.85*0.9</f>
        <v>72292.5</v>
      </c>
      <c r="AA30" s="57">
        <f>'BAR BB| Open rates'!AA30*0.85*0.9</f>
        <v>74817</v>
      </c>
      <c r="AB30" s="57">
        <f>'BAR BB| Open rates'!AB30*0.85*0.9</f>
        <v>72292.5</v>
      </c>
      <c r="AC30" s="57">
        <f>'BAR BB| Open rates'!AC30*0.85*0.9</f>
        <v>74817</v>
      </c>
      <c r="AD30" s="57">
        <f>'BAR BB| Open rates'!AD30*0.85*0.9</f>
        <v>70227</v>
      </c>
      <c r="AE30" s="57">
        <f>'BAR BB| Open rates'!AE30*0.85*0.9</f>
        <v>90423</v>
      </c>
      <c r="AF30" s="57">
        <f>'BAR BB| Open rates'!AF30*0.85*0.9</f>
        <v>90423</v>
      </c>
      <c r="AG30" s="57">
        <f>'BAR BB| Open rates'!AG30*0.85*0.9</f>
        <v>90423</v>
      </c>
      <c r="AH30" s="57">
        <f>'BAR BB| Open rates'!AH30*0.85*0.9</f>
        <v>67932</v>
      </c>
      <c r="AI30" s="57">
        <f>'BAR BB| Open rates'!AI30*0.85*0.9</f>
        <v>47200.5</v>
      </c>
      <c r="AJ30" s="57">
        <f>'BAR BB| Open rates'!AJ30*0.85*0.9</f>
        <v>52096.5</v>
      </c>
      <c r="AK30" s="57">
        <f>'BAR BB| Open rates'!AK30*0.85*0.9</f>
        <v>44905.5</v>
      </c>
      <c r="AL30" s="57">
        <f>'BAR BB| Open rates'!AL30*0.85*0.9</f>
        <v>43375.5</v>
      </c>
      <c r="AM30" s="57">
        <f>'BAR BB| Open rates'!AM30*0.85*0.9</f>
        <v>41845.5</v>
      </c>
      <c r="AN30" s="57">
        <f>'BAR BB| Open rates'!AN30*0.85*0.9</f>
        <v>43375.5</v>
      </c>
      <c r="AO30" s="57">
        <f>'BAR BB| Open rates'!AO30*0.85*0.9</f>
        <v>41845.5</v>
      </c>
      <c r="AP30" s="57">
        <f>'BAR BB| Open rates'!AP30*0.85*0.9</f>
        <v>37102.5</v>
      </c>
      <c r="AQ30" s="57">
        <f>'BAR BB| Open rates'!AQ30*0.85*0.9</f>
        <v>35802</v>
      </c>
      <c r="AR30" s="57">
        <f>'BAR BB| Open rates'!AR30*0.85*0.9</f>
        <v>34272</v>
      </c>
      <c r="AS30" s="57">
        <f>'BAR BB| Open rates'!AS30*0.85*0.9</f>
        <v>34272</v>
      </c>
      <c r="AT30" s="57">
        <f>'BAR BB| Open rates'!AT30*0.85*0.9</f>
        <v>33507</v>
      </c>
      <c r="AU30" s="57">
        <f>'BAR BB| Open rates'!AU30*0.85*0.9</f>
        <v>34272</v>
      </c>
      <c r="AV30" s="57">
        <f>'BAR BB| Open rates'!AV30*0.85*0.9</f>
        <v>33507</v>
      </c>
      <c r="AW30" s="57">
        <f>'BAR BB| Open rates'!AW30*0.85*0.9</f>
        <v>34272</v>
      </c>
      <c r="AX30" s="57"/>
      <c r="AY30" s="57"/>
      <c r="AZ30" s="57"/>
      <c r="BA30" s="57"/>
      <c r="BB30" s="57"/>
      <c r="BC30" s="57"/>
      <c r="BD30" s="57"/>
      <c r="BE30" s="57"/>
      <c r="BF30" s="57"/>
      <c r="BG30" s="57"/>
      <c r="BH30" s="57"/>
      <c r="BI30" s="57"/>
      <c r="BJ30" s="57"/>
      <c r="BK30" s="57"/>
      <c r="BL30" s="57"/>
      <c r="BM30" s="57"/>
      <c r="BN30" s="57"/>
      <c r="BO30" s="57"/>
      <c r="BP30" s="57"/>
      <c r="BQ30" s="57"/>
      <c r="BR30" s="57"/>
      <c r="BS30" s="57"/>
      <c r="BT30" s="57"/>
      <c r="BU30" s="57"/>
      <c r="BV30" s="57"/>
      <c r="BW30" s="57"/>
      <c r="BX30" s="57"/>
      <c r="BY30" s="57"/>
      <c r="BZ30" s="57"/>
      <c r="CA30" s="57"/>
      <c r="CB30" s="57"/>
      <c r="CC30" s="57"/>
      <c r="CD30" s="57"/>
      <c r="CE30" s="57"/>
      <c r="CF30" s="57"/>
      <c r="CG30" s="57"/>
      <c r="CH30" s="57"/>
      <c r="CI30" s="57"/>
      <c r="CJ30" s="57"/>
      <c r="CK30" s="57"/>
      <c r="CL30" s="57"/>
      <c r="CM30" s="57"/>
      <c r="CN30" s="57"/>
    </row>
    <row r="31" spans="1:92" s="36" customFormat="1" ht="12" customHeight="1" x14ac:dyDescent="0.2">
      <c r="A31" s="237">
        <v>3</v>
      </c>
      <c r="B31" s="57">
        <f>'BAR BB| Open rates'!B31*0.85*0.9</f>
        <v>44140.5</v>
      </c>
      <c r="C31" s="57">
        <f>'BAR BB| Open rates'!C31*0.85*0.9</f>
        <v>48730.5</v>
      </c>
      <c r="D31" s="57">
        <f>'BAR BB| Open rates'!D31*0.85*0.9</f>
        <v>45670.5</v>
      </c>
      <c r="E31" s="57">
        <f>'BAR BB| Open rates'!E31*0.85*0.9</f>
        <v>162027</v>
      </c>
      <c r="F31" s="57">
        <f>'BAR BB| Open rates'!F31*0.85*0.9</f>
        <v>190332</v>
      </c>
      <c r="G31" s="57">
        <f>'BAR BB| Open rates'!G31*0.85*0.9</f>
        <v>195687</v>
      </c>
      <c r="H31" s="57">
        <f>'BAR BB| Open rates'!H31*0.85*0.9</f>
        <v>203337</v>
      </c>
      <c r="I31" s="57">
        <f>'BAR BB| Open rates'!I31*0.85*0.9</f>
        <v>211063.5</v>
      </c>
      <c r="J31" s="57">
        <f>'BAR BB| Open rates'!J31*0.85*0.9</f>
        <v>211063.5</v>
      </c>
      <c r="K31" s="57">
        <f>'BAR BB| Open rates'!K31*0.85*0.9</f>
        <v>211063.5</v>
      </c>
      <c r="L31" s="57">
        <f>'BAR BB| Open rates'!L31*0.85*0.9</f>
        <v>204943.5</v>
      </c>
      <c r="M31" s="57">
        <f>'BAR BB| Open rates'!M31*0.85*0.9</f>
        <v>85450.5</v>
      </c>
      <c r="N31" s="57">
        <f>'BAR BB| Open rates'!N31*0.85*0.9</f>
        <v>77800.5</v>
      </c>
      <c r="O31" s="57">
        <f>'BAR BB| Open rates'!O31*0.85*0.9</f>
        <v>54850.5</v>
      </c>
      <c r="P31" s="57">
        <f>'BAR BB| Open rates'!P31*0.85*0.9</f>
        <v>47965.5</v>
      </c>
      <c r="Q31" s="57">
        <f>'BAR BB| Open rates'!Q31*0.85*0.9</f>
        <v>51790.5</v>
      </c>
      <c r="R31" s="57">
        <f>'BAR BB| Open rates'!R31*0.85*0.9</f>
        <v>49495.5</v>
      </c>
      <c r="S31" s="57">
        <f>'BAR BB| Open rates'!S31*0.85*0.9</f>
        <v>49495.5</v>
      </c>
      <c r="T31" s="57">
        <f>'BAR BB| Open rates'!T31*0.85*0.9</f>
        <v>51790.5</v>
      </c>
      <c r="U31" s="57">
        <f>'BAR BB| Open rates'!U31*0.85*0.9</f>
        <v>54850.5</v>
      </c>
      <c r="V31" s="57">
        <f>'BAR BB| Open rates'!V31*0.85*0.9</f>
        <v>54850.5</v>
      </c>
      <c r="W31" s="57">
        <f>'BAR BB| Open rates'!W31*0.85*0.9</f>
        <v>64642.5</v>
      </c>
      <c r="X31" s="57">
        <f>'BAR BB| Open rates'!X31*0.85*0.9</f>
        <v>64642.5</v>
      </c>
      <c r="Y31" s="57">
        <f>'BAR BB| Open rates'!Y31*0.85*0.9</f>
        <v>74587.5</v>
      </c>
      <c r="Z31" s="57">
        <f>'BAR BB| Open rates'!Z31*0.85*0.9</f>
        <v>74587.5</v>
      </c>
      <c r="AA31" s="57">
        <f>'BAR BB| Open rates'!AA31*0.85*0.9</f>
        <v>77112</v>
      </c>
      <c r="AB31" s="57">
        <f>'BAR BB| Open rates'!AB31*0.85*0.9</f>
        <v>74587.5</v>
      </c>
      <c r="AC31" s="57">
        <f>'BAR BB| Open rates'!AC31*0.85*0.9</f>
        <v>77112</v>
      </c>
      <c r="AD31" s="57">
        <f>'BAR BB| Open rates'!AD31*0.85*0.9</f>
        <v>72522</v>
      </c>
      <c r="AE31" s="57">
        <f>'BAR BB| Open rates'!AE31*0.85*0.9</f>
        <v>92718</v>
      </c>
      <c r="AF31" s="57">
        <f>'BAR BB| Open rates'!AF31*0.85*0.9</f>
        <v>92718</v>
      </c>
      <c r="AG31" s="57">
        <f>'BAR BB| Open rates'!AG31*0.85*0.9</f>
        <v>92718</v>
      </c>
      <c r="AH31" s="57">
        <f>'BAR BB| Open rates'!AH31*0.85*0.9</f>
        <v>70227</v>
      </c>
      <c r="AI31" s="57">
        <f>'BAR BB| Open rates'!AI31*0.85*0.9</f>
        <v>49495.5</v>
      </c>
      <c r="AJ31" s="57">
        <f>'BAR BB| Open rates'!AJ31*0.85*0.9</f>
        <v>54391.5</v>
      </c>
      <c r="AK31" s="57">
        <f>'BAR BB| Open rates'!AK31*0.85*0.9</f>
        <v>47200.5</v>
      </c>
      <c r="AL31" s="57">
        <f>'BAR BB| Open rates'!AL31*0.85*0.9</f>
        <v>45670.5</v>
      </c>
      <c r="AM31" s="57">
        <f>'BAR BB| Open rates'!AM31*0.85*0.9</f>
        <v>44140.5</v>
      </c>
      <c r="AN31" s="57">
        <f>'BAR BB| Open rates'!AN31*0.85*0.9</f>
        <v>45670.5</v>
      </c>
      <c r="AO31" s="57">
        <f>'BAR BB| Open rates'!AO31*0.85*0.9</f>
        <v>44140.5</v>
      </c>
      <c r="AP31" s="57">
        <f>'BAR BB| Open rates'!AP31*0.85*0.9</f>
        <v>39397.5</v>
      </c>
      <c r="AQ31" s="57">
        <f>'BAR BB| Open rates'!AQ31*0.85*0.9</f>
        <v>38097</v>
      </c>
      <c r="AR31" s="57">
        <f>'BAR BB| Open rates'!AR31*0.85*0.9</f>
        <v>36567</v>
      </c>
      <c r="AS31" s="57">
        <f>'BAR BB| Open rates'!AS31*0.85*0.9</f>
        <v>36567</v>
      </c>
      <c r="AT31" s="57">
        <f>'BAR BB| Open rates'!AT31*0.85*0.9</f>
        <v>35802</v>
      </c>
      <c r="AU31" s="57">
        <f>'BAR BB| Open rates'!AU31*0.85*0.9</f>
        <v>36567</v>
      </c>
      <c r="AV31" s="57">
        <f>'BAR BB| Open rates'!AV31*0.85*0.9</f>
        <v>35802</v>
      </c>
      <c r="AW31" s="57">
        <f>'BAR BB| Open rates'!AW31*0.85*0.9</f>
        <v>36567</v>
      </c>
      <c r="AX31" s="57"/>
      <c r="AY31" s="57"/>
      <c r="AZ31" s="57"/>
      <c r="BA31" s="57"/>
      <c r="BB31" s="57"/>
      <c r="BC31" s="57"/>
      <c r="BD31" s="57"/>
      <c r="BE31" s="57"/>
      <c r="BF31" s="57"/>
      <c r="BG31" s="57"/>
      <c r="BH31" s="57"/>
      <c r="BI31" s="57"/>
      <c r="BJ31" s="57"/>
      <c r="BK31" s="57"/>
      <c r="BL31" s="57"/>
      <c r="BM31" s="57"/>
      <c r="BN31" s="57"/>
      <c r="BO31" s="57"/>
      <c r="BP31" s="57"/>
      <c r="BQ31" s="57"/>
      <c r="BR31" s="57"/>
      <c r="BS31" s="57"/>
      <c r="BT31" s="57"/>
      <c r="BU31" s="57"/>
      <c r="BV31" s="57"/>
      <c r="BW31" s="57"/>
      <c r="BX31" s="57"/>
      <c r="BY31" s="57"/>
      <c r="BZ31" s="57"/>
      <c r="CA31" s="57"/>
      <c r="CB31" s="57"/>
      <c r="CC31" s="57"/>
      <c r="CD31" s="57"/>
      <c r="CE31" s="57"/>
      <c r="CF31" s="57"/>
      <c r="CG31" s="57"/>
      <c r="CH31" s="57"/>
      <c r="CI31" s="57"/>
      <c r="CJ31" s="57"/>
      <c r="CK31" s="57"/>
      <c r="CL31" s="57"/>
      <c r="CM31" s="57"/>
      <c r="CN31" s="57"/>
    </row>
    <row r="32" spans="1:92" s="36" customFormat="1" ht="12" customHeight="1" x14ac:dyDescent="0.2">
      <c r="A32" s="237">
        <v>4</v>
      </c>
      <c r="B32" s="57">
        <f>'BAR BB| Open rates'!B32*0.85*0.9</f>
        <v>46053</v>
      </c>
      <c r="C32" s="57">
        <f>'BAR BB| Open rates'!C32*0.85*0.9</f>
        <v>50643</v>
      </c>
      <c r="D32" s="57">
        <f>'BAR BB| Open rates'!D32*0.85*0.9</f>
        <v>47583</v>
      </c>
      <c r="E32" s="57">
        <f>'BAR BB| Open rates'!E32*0.85*0.9</f>
        <v>164322</v>
      </c>
      <c r="F32" s="57">
        <f>'BAR BB| Open rates'!F32*0.85*0.9</f>
        <v>192627</v>
      </c>
      <c r="G32" s="57">
        <f>'BAR BB| Open rates'!G32*0.85*0.9</f>
        <v>197982</v>
      </c>
      <c r="H32" s="57">
        <f>'BAR BB| Open rates'!H32*0.85*0.9</f>
        <v>205632</v>
      </c>
      <c r="I32" s="57">
        <f>'BAR BB| Open rates'!I32*0.85*0.9</f>
        <v>213358.5</v>
      </c>
      <c r="J32" s="57">
        <f>'BAR BB| Open rates'!J32*0.85*0.9</f>
        <v>213358.5</v>
      </c>
      <c r="K32" s="57">
        <f>'BAR BB| Open rates'!K32*0.85*0.9</f>
        <v>213358.5</v>
      </c>
      <c r="L32" s="57">
        <f>'BAR BB| Open rates'!L32*0.85*0.9</f>
        <v>207238.5</v>
      </c>
      <c r="M32" s="57">
        <f>'BAR BB| Open rates'!M32*0.85*0.9</f>
        <v>87745.5</v>
      </c>
      <c r="N32" s="57">
        <f>'BAR BB| Open rates'!N32*0.85*0.9</f>
        <v>80095.5</v>
      </c>
      <c r="O32" s="57">
        <f>'BAR BB| Open rates'!O32*0.85*0.9</f>
        <v>57145.5</v>
      </c>
      <c r="P32" s="57">
        <f>'BAR BB| Open rates'!P32*0.85*0.9</f>
        <v>50260.5</v>
      </c>
      <c r="Q32" s="57">
        <f>'BAR BB| Open rates'!Q32*0.85*0.9</f>
        <v>54085.5</v>
      </c>
      <c r="R32" s="57">
        <f>'BAR BB| Open rates'!R32*0.85*0.9</f>
        <v>51790.5</v>
      </c>
      <c r="S32" s="57">
        <f>'BAR BB| Open rates'!S32*0.85*0.9</f>
        <v>51790.5</v>
      </c>
      <c r="T32" s="57">
        <f>'BAR BB| Open rates'!T32*0.85*0.9</f>
        <v>54085.5</v>
      </c>
      <c r="U32" s="57">
        <f>'BAR BB| Open rates'!U32*0.85*0.9</f>
        <v>57145.5</v>
      </c>
      <c r="V32" s="57">
        <f>'BAR BB| Open rates'!V32*0.85*0.9</f>
        <v>57145.5</v>
      </c>
      <c r="W32" s="57">
        <f>'BAR BB| Open rates'!W32*0.85*0.9</f>
        <v>66937.5</v>
      </c>
      <c r="X32" s="57">
        <f>'BAR BB| Open rates'!X32*0.85*0.9</f>
        <v>66937.5</v>
      </c>
      <c r="Y32" s="57">
        <f>'BAR BB| Open rates'!Y32*0.85*0.9</f>
        <v>76882.5</v>
      </c>
      <c r="Z32" s="57">
        <f>'BAR BB| Open rates'!Z32*0.85*0.9</f>
        <v>76882.5</v>
      </c>
      <c r="AA32" s="57">
        <f>'BAR BB| Open rates'!AA32*0.85*0.9</f>
        <v>79407</v>
      </c>
      <c r="AB32" s="57">
        <f>'BAR BB| Open rates'!AB32*0.85*0.9</f>
        <v>76882.5</v>
      </c>
      <c r="AC32" s="57">
        <f>'BAR BB| Open rates'!AC32*0.85*0.9</f>
        <v>79407</v>
      </c>
      <c r="AD32" s="57">
        <f>'BAR BB| Open rates'!AD32*0.85*0.9</f>
        <v>74817</v>
      </c>
      <c r="AE32" s="57">
        <f>'BAR BB| Open rates'!AE32*0.85*0.9</f>
        <v>95013</v>
      </c>
      <c r="AF32" s="57">
        <f>'BAR BB| Open rates'!AF32*0.85*0.9</f>
        <v>95013</v>
      </c>
      <c r="AG32" s="57">
        <f>'BAR BB| Open rates'!AG32*0.85*0.9</f>
        <v>95013</v>
      </c>
      <c r="AH32" s="57">
        <f>'BAR BB| Open rates'!AH32*0.85*0.9</f>
        <v>72522</v>
      </c>
      <c r="AI32" s="57">
        <f>'BAR BB| Open rates'!AI32*0.85*0.9</f>
        <v>51790.5</v>
      </c>
      <c r="AJ32" s="57">
        <f>'BAR BB| Open rates'!AJ32*0.85*0.9</f>
        <v>56686.5</v>
      </c>
      <c r="AK32" s="57">
        <f>'BAR BB| Open rates'!AK32*0.85*0.9</f>
        <v>49495.5</v>
      </c>
      <c r="AL32" s="57">
        <f>'BAR BB| Open rates'!AL32*0.85*0.9</f>
        <v>47965.5</v>
      </c>
      <c r="AM32" s="57">
        <f>'BAR BB| Open rates'!AM32*0.85*0.9</f>
        <v>46435.5</v>
      </c>
      <c r="AN32" s="57">
        <f>'BAR BB| Open rates'!AN32*0.85*0.9</f>
        <v>47965.5</v>
      </c>
      <c r="AO32" s="57">
        <f>'BAR BB| Open rates'!AO32*0.85*0.9</f>
        <v>46435.5</v>
      </c>
      <c r="AP32" s="57">
        <f>'BAR BB| Open rates'!AP32*0.85*0.9</f>
        <v>41692.5</v>
      </c>
      <c r="AQ32" s="57">
        <f>'BAR BB| Open rates'!AQ32*0.85*0.9</f>
        <v>40392</v>
      </c>
      <c r="AR32" s="57">
        <f>'BAR BB| Open rates'!AR32*0.85*0.9</f>
        <v>38862</v>
      </c>
      <c r="AS32" s="57">
        <f>'BAR BB| Open rates'!AS32*0.85*0.9</f>
        <v>38862</v>
      </c>
      <c r="AT32" s="57">
        <f>'BAR BB| Open rates'!AT32*0.85*0.9</f>
        <v>38097</v>
      </c>
      <c r="AU32" s="57">
        <f>'BAR BB| Open rates'!AU32*0.85*0.9</f>
        <v>38862</v>
      </c>
      <c r="AV32" s="57">
        <f>'BAR BB| Open rates'!AV32*0.85*0.9</f>
        <v>38097</v>
      </c>
      <c r="AW32" s="57">
        <f>'BAR BB| Open rates'!AW32*0.85*0.9</f>
        <v>38862</v>
      </c>
      <c r="AX32" s="57"/>
      <c r="AY32" s="57"/>
      <c r="AZ32" s="57"/>
      <c r="BA32" s="57"/>
      <c r="BB32" s="57"/>
      <c r="BC32" s="57"/>
      <c r="BD32" s="57"/>
      <c r="BE32" s="57"/>
      <c r="BF32" s="57"/>
      <c r="BG32" s="57"/>
      <c r="BH32" s="57"/>
      <c r="BI32" s="57"/>
      <c r="BJ32" s="57"/>
      <c r="BK32" s="57"/>
      <c r="BL32" s="57"/>
      <c r="BM32" s="57"/>
      <c r="BN32" s="57"/>
      <c r="BO32" s="57"/>
      <c r="BP32" s="57"/>
      <c r="BQ32" s="57"/>
      <c r="BR32" s="57"/>
      <c r="BS32" s="57"/>
      <c r="BT32" s="57"/>
      <c r="BU32" s="57"/>
      <c r="BV32" s="57"/>
      <c r="BW32" s="57"/>
      <c r="BX32" s="57"/>
      <c r="BY32" s="57"/>
      <c r="BZ32" s="57"/>
      <c r="CA32" s="57"/>
      <c r="CB32" s="57"/>
      <c r="CC32" s="57"/>
      <c r="CD32" s="57"/>
      <c r="CE32" s="57"/>
      <c r="CF32" s="57"/>
      <c r="CG32" s="57"/>
      <c r="CH32" s="57"/>
      <c r="CI32" s="57"/>
      <c r="CJ32" s="57"/>
      <c r="CK32" s="57"/>
      <c r="CL32" s="57"/>
      <c r="CM32" s="57"/>
      <c r="CN32" s="57"/>
    </row>
    <row r="33" spans="1:92" s="36" customFormat="1" ht="12" customHeight="1" x14ac:dyDescent="0.2">
      <c r="A33" s="236" t="s">
        <v>182</v>
      </c>
      <c r="B33" s="57"/>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c r="BC33" s="57"/>
      <c r="BD33" s="57"/>
      <c r="BE33" s="57"/>
      <c r="BF33" s="57"/>
      <c r="BG33" s="57"/>
      <c r="BH33" s="57"/>
      <c r="BI33" s="57"/>
      <c r="BJ33" s="57"/>
      <c r="BK33" s="57"/>
      <c r="BL33" s="57"/>
      <c r="BM33" s="57"/>
      <c r="BN33" s="57"/>
      <c r="BO33" s="57"/>
      <c r="BP33" s="57"/>
      <c r="BQ33" s="57"/>
      <c r="BR33" s="57"/>
      <c r="BS33" s="57"/>
      <c r="BT33" s="57"/>
      <c r="BU33" s="57"/>
      <c r="BV33" s="57"/>
      <c r="BW33" s="57"/>
      <c r="BX33" s="57"/>
      <c r="BY33" s="57"/>
      <c r="BZ33" s="57"/>
      <c r="CA33" s="57"/>
      <c r="CB33" s="57"/>
      <c r="CC33" s="57"/>
      <c r="CD33" s="57"/>
      <c r="CE33" s="57"/>
      <c r="CF33" s="57"/>
      <c r="CG33" s="57"/>
      <c r="CH33" s="57"/>
      <c r="CI33" s="57"/>
      <c r="CJ33" s="57"/>
      <c r="CK33" s="57"/>
      <c r="CL33" s="57"/>
      <c r="CM33" s="57"/>
      <c r="CN33" s="57"/>
    </row>
    <row r="34" spans="1:92" s="36" customFormat="1" ht="12" customHeight="1" x14ac:dyDescent="0.2">
      <c r="A34" s="237">
        <v>1</v>
      </c>
      <c r="B34" s="57">
        <f>'BAR BB| Open rates'!B34*0.85*0.9</f>
        <v>45670.5</v>
      </c>
      <c r="C34" s="57">
        <f>'BAR BB| Open rates'!C34*0.85*0.9</f>
        <v>50260.5</v>
      </c>
      <c r="D34" s="57">
        <f>'BAR BB| Open rates'!D34*0.85*0.9</f>
        <v>47200.5</v>
      </c>
      <c r="E34" s="57">
        <f>'BAR BB| Open rates'!E34*0.85*0.9</f>
        <v>172737</v>
      </c>
      <c r="F34" s="57">
        <f>'BAR BB| Open rates'!F34*0.85*0.9</f>
        <v>201042</v>
      </c>
      <c r="G34" s="57">
        <f>'BAR BB| Open rates'!G34*0.85*0.9</f>
        <v>206397</v>
      </c>
      <c r="H34" s="57">
        <f>'BAR BB| Open rates'!H34*0.85*0.9</f>
        <v>214047</v>
      </c>
      <c r="I34" s="57">
        <f>'BAR BB| Open rates'!I34*0.85*0.9</f>
        <v>221773.5</v>
      </c>
      <c r="J34" s="57">
        <f>'BAR BB| Open rates'!J34*0.85*0.9</f>
        <v>221773.5</v>
      </c>
      <c r="K34" s="57">
        <f>'BAR BB| Open rates'!K34*0.85*0.9</f>
        <v>221773.5</v>
      </c>
      <c r="L34" s="57">
        <f>'BAR BB| Open rates'!L34*0.85*0.9</f>
        <v>215653.5</v>
      </c>
      <c r="M34" s="57">
        <f>'BAR BB| Open rates'!M34*0.85*0.9</f>
        <v>84685.5</v>
      </c>
      <c r="N34" s="57">
        <f>'BAR BB| Open rates'!N34*0.85*0.9</f>
        <v>77035.5</v>
      </c>
      <c r="O34" s="57">
        <f>'BAR BB| Open rates'!O34*0.85*0.9</f>
        <v>54085.5</v>
      </c>
      <c r="P34" s="57">
        <f>'BAR BB| Open rates'!P34*0.85*0.9</f>
        <v>47200.5</v>
      </c>
      <c r="Q34" s="57">
        <f>'BAR BB| Open rates'!Q34*0.85*0.9</f>
        <v>51025.5</v>
      </c>
      <c r="R34" s="57">
        <f>'BAR BB| Open rates'!R34*0.85*0.9</f>
        <v>48730.5</v>
      </c>
      <c r="S34" s="57">
        <f>'BAR BB| Open rates'!S34*0.85*0.9</f>
        <v>48730.5</v>
      </c>
      <c r="T34" s="57">
        <f>'BAR BB| Open rates'!T34*0.85*0.9</f>
        <v>51025.5</v>
      </c>
      <c r="U34" s="57">
        <f>'BAR BB| Open rates'!U34*0.85*0.9</f>
        <v>54085.5</v>
      </c>
      <c r="V34" s="57">
        <f>'BAR BB| Open rates'!V34*0.85*0.9</f>
        <v>54085.5</v>
      </c>
      <c r="W34" s="57">
        <f>'BAR BB| Open rates'!W34*0.85*0.9</f>
        <v>63877.5</v>
      </c>
      <c r="X34" s="57">
        <f>'BAR BB| Open rates'!X34*0.85*0.9</f>
        <v>63877.5</v>
      </c>
      <c r="Y34" s="57">
        <f>'BAR BB| Open rates'!Y34*0.85*0.9</f>
        <v>82314</v>
      </c>
      <c r="Z34" s="57">
        <f>'BAR BB| Open rates'!Z34*0.85*0.9</f>
        <v>82314</v>
      </c>
      <c r="AA34" s="57">
        <f>'BAR BB| Open rates'!AA34*0.85*0.9</f>
        <v>84838.5</v>
      </c>
      <c r="AB34" s="57">
        <f>'BAR BB| Open rates'!AB34*0.85*0.9</f>
        <v>82314</v>
      </c>
      <c r="AC34" s="57">
        <f>'BAR BB| Open rates'!AC34*0.85*0.9</f>
        <v>84838.5</v>
      </c>
      <c r="AD34" s="57">
        <f>'BAR BB| Open rates'!AD34*0.85*0.9</f>
        <v>80248.5</v>
      </c>
      <c r="AE34" s="57">
        <f>'BAR BB| Open rates'!AE34*0.85*0.9</f>
        <v>99603</v>
      </c>
      <c r="AF34" s="57">
        <f>'BAR BB| Open rates'!AF34*0.85*0.9</f>
        <v>99603</v>
      </c>
      <c r="AG34" s="57">
        <f>'BAR BB| Open rates'!AG34*0.85*0.9</f>
        <v>99603</v>
      </c>
      <c r="AH34" s="57">
        <f>'BAR BB| Open rates'!AH34*0.85*0.9</f>
        <v>77112</v>
      </c>
      <c r="AI34" s="57">
        <f>'BAR BB| Open rates'!AI34*0.85*0.9</f>
        <v>61812</v>
      </c>
      <c r="AJ34" s="57">
        <f>'BAR BB| Open rates'!AJ34*0.85*0.9</f>
        <v>66708</v>
      </c>
      <c r="AK34" s="57">
        <f>'BAR BB| Open rates'!AK34*0.85*0.9</f>
        <v>59517</v>
      </c>
      <c r="AL34" s="57">
        <f>'BAR BB| Open rates'!AL34*0.85*0.9</f>
        <v>57987</v>
      </c>
      <c r="AM34" s="57">
        <f>'BAR BB| Open rates'!AM34*0.85*0.9</f>
        <v>56457</v>
      </c>
      <c r="AN34" s="57">
        <f>'BAR BB| Open rates'!AN34*0.85*0.9</f>
        <v>57987</v>
      </c>
      <c r="AO34" s="57">
        <f>'BAR BB| Open rates'!AO34*0.85*0.9</f>
        <v>56457</v>
      </c>
      <c r="AP34" s="57">
        <f>'BAR BB| Open rates'!AP34*0.85*0.9</f>
        <v>40162.5</v>
      </c>
      <c r="AQ34" s="57">
        <f>'BAR BB| Open rates'!AQ34*0.85*0.9</f>
        <v>38862</v>
      </c>
      <c r="AR34" s="57">
        <f>'BAR BB| Open rates'!AR34*0.85*0.9</f>
        <v>37332</v>
      </c>
      <c r="AS34" s="57">
        <f>'BAR BB| Open rates'!AS34*0.85*0.9</f>
        <v>37332</v>
      </c>
      <c r="AT34" s="57">
        <f>'BAR BB| Open rates'!AT34*0.85*0.9</f>
        <v>36567</v>
      </c>
      <c r="AU34" s="57">
        <f>'BAR BB| Open rates'!AU34*0.85*0.9</f>
        <v>37332</v>
      </c>
      <c r="AV34" s="57">
        <f>'BAR BB| Open rates'!AV34*0.85*0.9</f>
        <v>36567</v>
      </c>
      <c r="AW34" s="57">
        <f>'BAR BB| Open rates'!AW34*0.85*0.9</f>
        <v>37332</v>
      </c>
      <c r="AX34" s="57"/>
      <c r="AY34" s="57"/>
      <c r="AZ34" s="57"/>
      <c r="BA34" s="57"/>
      <c r="BB34" s="57"/>
      <c r="BC34" s="57"/>
      <c r="BD34" s="57"/>
      <c r="BE34" s="57"/>
      <c r="BF34" s="57"/>
      <c r="BG34" s="57"/>
      <c r="BH34" s="57"/>
      <c r="BI34" s="57"/>
      <c r="BJ34" s="57"/>
      <c r="BK34" s="57"/>
      <c r="BL34" s="57"/>
      <c r="BM34" s="57"/>
      <c r="BN34" s="57"/>
      <c r="BO34" s="57"/>
      <c r="BP34" s="57"/>
      <c r="BQ34" s="57"/>
      <c r="BR34" s="57"/>
      <c r="BS34" s="57"/>
      <c r="BT34" s="57"/>
      <c r="BU34" s="57"/>
      <c r="BV34" s="57"/>
      <c r="BW34" s="57"/>
      <c r="BX34" s="57"/>
      <c r="BY34" s="57"/>
      <c r="BZ34" s="57"/>
      <c r="CA34" s="57"/>
      <c r="CB34" s="57"/>
      <c r="CC34" s="57"/>
      <c r="CD34" s="57"/>
      <c r="CE34" s="57"/>
      <c r="CF34" s="57"/>
      <c r="CG34" s="57"/>
      <c r="CH34" s="57"/>
      <c r="CI34" s="57"/>
      <c r="CJ34" s="57"/>
      <c r="CK34" s="57"/>
      <c r="CL34" s="57"/>
      <c r="CM34" s="57"/>
      <c r="CN34" s="57"/>
    </row>
    <row r="35" spans="1:92" s="36" customFormat="1" ht="12" customHeight="1" x14ac:dyDescent="0.2">
      <c r="A35" s="237">
        <v>2</v>
      </c>
      <c r="B35" s="57">
        <f>'BAR BB| Open rates'!B35*0.85*0.9</f>
        <v>47583</v>
      </c>
      <c r="C35" s="57">
        <f>'BAR BB| Open rates'!C35*0.85*0.9</f>
        <v>52173</v>
      </c>
      <c r="D35" s="57">
        <f>'BAR BB| Open rates'!D35*0.85*0.9</f>
        <v>49113</v>
      </c>
      <c r="E35" s="57">
        <f>'BAR BB| Open rates'!E35*0.85*0.9</f>
        <v>175032</v>
      </c>
      <c r="F35" s="57">
        <f>'BAR BB| Open rates'!F35*0.85*0.9</f>
        <v>203337</v>
      </c>
      <c r="G35" s="57">
        <f>'BAR BB| Open rates'!G35*0.85*0.9</f>
        <v>208692</v>
      </c>
      <c r="H35" s="57">
        <f>'BAR BB| Open rates'!H35*0.85*0.9</f>
        <v>216342</v>
      </c>
      <c r="I35" s="57">
        <f>'BAR BB| Open rates'!I35*0.85*0.9</f>
        <v>224068.5</v>
      </c>
      <c r="J35" s="57">
        <f>'BAR BB| Open rates'!J35*0.85*0.9</f>
        <v>224068.5</v>
      </c>
      <c r="K35" s="57">
        <f>'BAR BB| Open rates'!K35*0.85*0.9</f>
        <v>224068.5</v>
      </c>
      <c r="L35" s="57">
        <f>'BAR BB| Open rates'!L35*0.85*0.9</f>
        <v>217948.5</v>
      </c>
      <c r="M35" s="57">
        <f>'BAR BB| Open rates'!M35*0.85*0.9</f>
        <v>86980.5</v>
      </c>
      <c r="N35" s="57">
        <f>'BAR BB| Open rates'!N35*0.85*0.9</f>
        <v>79330.5</v>
      </c>
      <c r="O35" s="57">
        <f>'BAR BB| Open rates'!O35*0.85*0.9</f>
        <v>56380.5</v>
      </c>
      <c r="P35" s="57">
        <f>'BAR BB| Open rates'!P35*0.85*0.9</f>
        <v>49495.5</v>
      </c>
      <c r="Q35" s="57">
        <f>'BAR BB| Open rates'!Q35*0.85*0.9</f>
        <v>53320.5</v>
      </c>
      <c r="R35" s="57">
        <f>'BAR BB| Open rates'!R35*0.85*0.9</f>
        <v>51025.5</v>
      </c>
      <c r="S35" s="57">
        <f>'BAR BB| Open rates'!S35*0.85*0.9</f>
        <v>51025.5</v>
      </c>
      <c r="T35" s="57">
        <f>'BAR BB| Open rates'!T35*0.85*0.9</f>
        <v>53320.5</v>
      </c>
      <c r="U35" s="57">
        <f>'BAR BB| Open rates'!U35*0.85*0.9</f>
        <v>56380.5</v>
      </c>
      <c r="V35" s="57">
        <f>'BAR BB| Open rates'!V35*0.85*0.9</f>
        <v>56380.5</v>
      </c>
      <c r="W35" s="57">
        <f>'BAR BB| Open rates'!W35*0.85*0.9</f>
        <v>66172.5</v>
      </c>
      <c r="X35" s="57">
        <f>'BAR BB| Open rates'!X35*0.85*0.9</f>
        <v>66172.5</v>
      </c>
      <c r="Y35" s="57">
        <f>'BAR BB| Open rates'!Y35*0.85*0.9</f>
        <v>84609</v>
      </c>
      <c r="Z35" s="57">
        <f>'BAR BB| Open rates'!Z35*0.85*0.9</f>
        <v>84609</v>
      </c>
      <c r="AA35" s="57">
        <f>'BAR BB| Open rates'!AA35*0.85*0.9</f>
        <v>87133.5</v>
      </c>
      <c r="AB35" s="57">
        <f>'BAR BB| Open rates'!AB35*0.85*0.9</f>
        <v>84609</v>
      </c>
      <c r="AC35" s="57">
        <f>'BAR BB| Open rates'!AC35*0.85*0.9</f>
        <v>87133.5</v>
      </c>
      <c r="AD35" s="57">
        <f>'BAR BB| Open rates'!AD35*0.85*0.9</f>
        <v>82543.5</v>
      </c>
      <c r="AE35" s="57">
        <f>'BAR BB| Open rates'!AE35*0.85*0.9</f>
        <v>101898</v>
      </c>
      <c r="AF35" s="57">
        <f>'BAR BB| Open rates'!AF35*0.85*0.9</f>
        <v>101898</v>
      </c>
      <c r="AG35" s="57">
        <f>'BAR BB| Open rates'!AG35*0.85*0.9</f>
        <v>101898</v>
      </c>
      <c r="AH35" s="57">
        <f>'BAR BB| Open rates'!AH35*0.85*0.9</f>
        <v>79407</v>
      </c>
      <c r="AI35" s="57">
        <f>'BAR BB| Open rates'!AI35*0.85*0.9</f>
        <v>64107</v>
      </c>
      <c r="AJ35" s="57">
        <f>'BAR BB| Open rates'!AJ35*0.85*0.9</f>
        <v>69003</v>
      </c>
      <c r="AK35" s="57">
        <f>'BAR BB| Open rates'!AK35*0.85*0.9</f>
        <v>61812</v>
      </c>
      <c r="AL35" s="57">
        <f>'BAR BB| Open rates'!AL35*0.85*0.9</f>
        <v>60282</v>
      </c>
      <c r="AM35" s="57">
        <f>'BAR BB| Open rates'!AM35*0.85*0.9</f>
        <v>58752</v>
      </c>
      <c r="AN35" s="57">
        <f>'BAR BB| Open rates'!AN35*0.85*0.9</f>
        <v>60282</v>
      </c>
      <c r="AO35" s="57">
        <f>'BAR BB| Open rates'!AO35*0.85*0.9</f>
        <v>58752</v>
      </c>
      <c r="AP35" s="57">
        <f>'BAR BB| Open rates'!AP35*0.85*0.9</f>
        <v>42457.5</v>
      </c>
      <c r="AQ35" s="57">
        <f>'BAR BB| Open rates'!AQ35*0.85*0.9</f>
        <v>41157</v>
      </c>
      <c r="AR35" s="57">
        <f>'BAR BB| Open rates'!AR35*0.85*0.9</f>
        <v>39627</v>
      </c>
      <c r="AS35" s="57">
        <f>'BAR BB| Open rates'!AS35*0.85*0.9</f>
        <v>39627</v>
      </c>
      <c r="AT35" s="57">
        <f>'BAR BB| Open rates'!AT35*0.85*0.9</f>
        <v>38862</v>
      </c>
      <c r="AU35" s="57">
        <f>'BAR BB| Open rates'!AU35*0.85*0.9</f>
        <v>39627</v>
      </c>
      <c r="AV35" s="57">
        <f>'BAR BB| Open rates'!AV35*0.85*0.9</f>
        <v>38862</v>
      </c>
      <c r="AW35" s="57">
        <f>'BAR BB| Open rates'!AW35*0.85*0.9</f>
        <v>39627</v>
      </c>
      <c r="AX35" s="57"/>
      <c r="AY35" s="57"/>
      <c r="AZ35" s="57"/>
      <c r="BA35" s="57"/>
      <c r="BB35" s="57"/>
      <c r="BC35" s="57"/>
      <c r="BD35" s="57"/>
      <c r="BE35" s="57"/>
      <c r="BF35" s="57"/>
      <c r="BG35" s="57"/>
      <c r="BH35" s="57"/>
      <c r="BI35" s="57"/>
      <c r="BJ35" s="57"/>
      <c r="BK35" s="57"/>
      <c r="BL35" s="57"/>
      <c r="BM35" s="57"/>
      <c r="BN35" s="57"/>
      <c r="BO35" s="57"/>
      <c r="BP35" s="57"/>
      <c r="BQ35" s="57"/>
      <c r="BR35" s="57"/>
      <c r="BS35" s="57"/>
      <c r="BT35" s="57"/>
      <c r="BU35" s="57"/>
      <c r="BV35" s="57"/>
      <c r="BW35" s="57"/>
      <c r="BX35" s="57"/>
      <c r="BY35" s="57"/>
      <c r="BZ35" s="57"/>
      <c r="CA35" s="57"/>
      <c r="CB35" s="57"/>
      <c r="CC35" s="57"/>
      <c r="CD35" s="57"/>
      <c r="CE35" s="57"/>
      <c r="CF35" s="57"/>
      <c r="CG35" s="57"/>
      <c r="CH35" s="57"/>
      <c r="CI35" s="57"/>
      <c r="CJ35" s="57"/>
      <c r="CK35" s="57"/>
      <c r="CL35" s="57"/>
      <c r="CM35" s="57"/>
      <c r="CN35" s="57"/>
    </row>
    <row r="36" spans="1:92" s="36" customFormat="1" ht="12" customHeight="1" x14ac:dyDescent="0.2">
      <c r="A36" s="237">
        <v>3</v>
      </c>
      <c r="B36" s="57">
        <f>'BAR BB| Open rates'!B36*0.85*0.9</f>
        <v>49495.5</v>
      </c>
      <c r="C36" s="57">
        <f>'BAR BB| Open rates'!C36*0.85*0.9</f>
        <v>54085.5</v>
      </c>
      <c r="D36" s="57">
        <f>'BAR BB| Open rates'!D36*0.85*0.9</f>
        <v>51025.5</v>
      </c>
      <c r="E36" s="57">
        <f>'BAR BB| Open rates'!E36*0.85*0.9</f>
        <v>177327</v>
      </c>
      <c r="F36" s="57">
        <f>'BAR BB| Open rates'!F36*0.85*0.9</f>
        <v>205632</v>
      </c>
      <c r="G36" s="57">
        <f>'BAR BB| Open rates'!G36*0.85*0.9</f>
        <v>210987</v>
      </c>
      <c r="H36" s="57">
        <f>'BAR BB| Open rates'!H36*0.85*0.9</f>
        <v>218637</v>
      </c>
      <c r="I36" s="57">
        <f>'BAR BB| Open rates'!I36*0.85*0.9</f>
        <v>226363.5</v>
      </c>
      <c r="J36" s="57">
        <f>'BAR BB| Open rates'!J36*0.85*0.9</f>
        <v>226363.5</v>
      </c>
      <c r="K36" s="57">
        <f>'BAR BB| Open rates'!K36*0.85*0.9</f>
        <v>226363.5</v>
      </c>
      <c r="L36" s="57">
        <f>'BAR BB| Open rates'!L36*0.85*0.9</f>
        <v>220243.5</v>
      </c>
      <c r="M36" s="57">
        <f>'BAR BB| Open rates'!M36*0.85*0.9</f>
        <v>89275.5</v>
      </c>
      <c r="N36" s="57">
        <f>'BAR BB| Open rates'!N36*0.85*0.9</f>
        <v>81625.5</v>
      </c>
      <c r="O36" s="57">
        <f>'BAR BB| Open rates'!O36*0.85*0.9</f>
        <v>58675.5</v>
      </c>
      <c r="P36" s="57">
        <f>'BAR BB| Open rates'!P36*0.85*0.9</f>
        <v>51790.5</v>
      </c>
      <c r="Q36" s="57">
        <f>'BAR BB| Open rates'!Q36*0.85*0.9</f>
        <v>55615.5</v>
      </c>
      <c r="R36" s="57">
        <f>'BAR BB| Open rates'!R36*0.85*0.9</f>
        <v>53320.5</v>
      </c>
      <c r="S36" s="57">
        <f>'BAR BB| Open rates'!S36*0.85*0.9</f>
        <v>53320.5</v>
      </c>
      <c r="T36" s="57">
        <f>'BAR BB| Open rates'!T36*0.85*0.9</f>
        <v>55615.5</v>
      </c>
      <c r="U36" s="57">
        <f>'BAR BB| Open rates'!U36*0.85*0.9</f>
        <v>58675.5</v>
      </c>
      <c r="V36" s="57">
        <f>'BAR BB| Open rates'!V36*0.85*0.9</f>
        <v>58675.5</v>
      </c>
      <c r="W36" s="57">
        <f>'BAR BB| Open rates'!W36*0.85*0.9</f>
        <v>68467.5</v>
      </c>
      <c r="X36" s="57">
        <f>'BAR BB| Open rates'!X36*0.85*0.9</f>
        <v>68467.5</v>
      </c>
      <c r="Y36" s="57">
        <f>'BAR BB| Open rates'!Y36*0.85*0.9</f>
        <v>86904</v>
      </c>
      <c r="Z36" s="57">
        <f>'BAR BB| Open rates'!Z36*0.85*0.9</f>
        <v>86904</v>
      </c>
      <c r="AA36" s="57">
        <f>'BAR BB| Open rates'!AA36*0.85*0.9</f>
        <v>89428.5</v>
      </c>
      <c r="AB36" s="57">
        <f>'BAR BB| Open rates'!AB36*0.85*0.9</f>
        <v>86904</v>
      </c>
      <c r="AC36" s="57">
        <f>'BAR BB| Open rates'!AC36*0.85*0.9</f>
        <v>89428.5</v>
      </c>
      <c r="AD36" s="57">
        <f>'BAR BB| Open rates'!AD36*0.85*0.9</f>
        <v>84838.5</v>
      </c>
      <c r="AE36" s="57">
        <f>'BAR BB| Open rates'!AE36*0.85*0.9</f>
        <v>104193</v>
      </c>
      <c r="AF36" s="57">
        <f>'BAR BB| Open rates'!AF36*0.85*0.9</f>
        <v>104193</v>
      </c>
      <c r="AG36" s="57">
        <f>'BAR BB| Open rates'!AG36*0.85*0.9</f>
        <v>104193</v>
      </c>
      <c r="AH36" s="57">
        <f>'BAR BB| Open rates'!AH36*0.85*0.9</f>
        <v>81702</v>
      </c>
      <c r="AI36" s="57">
        <f>'BAR BB| Open rates'!AI36*0.85*0.9</f>
        <v>66402</v>
      </c>
      <c r="AJ36" s="57">
        <f>'BAR BB| Open rates'!AJ36*0.85*0.9</f>
        <v>71298</v>
      </c>
      <c r="AK36" s="57">
        <f>'BAR BB| Open rates'!AK36*0.85*0.9</f>
        <v>64107</v>
      </c>
      <c r="AL36" s="57">
        <f>'BAR BB| Open rates'!AL36*0.85*0.9</f>
        <v>62577</v>
      </c>
      <c r="AM36" s="57">
        <f>'BAR BB| Open rates'!AM36*0.85*0.9</f>
        <v>61047</v>
      </c>
      <c r="AN36" s="57">
        <f>'BAR BB| Open rates'!AN36*0.85*0.9</f>
        <v>62577</v>
      </c>
      <c r="AO36" s="57">
        <f>'BAR BB| Open rates'!AO36*0.85*0.9</f>
        <v>61047</v>
      </c>
      <c r="AP36" s="57">
        <f>'BAR BB| Open rates'!AP36*0.85*0.9</f>
        <v>44752.5</v>
      </c>
      <c r="AQ36" s="57">
        <f>'BAR BB| Open rates'!AQ36*0.85*0.9</f>
        <v>43452</v>
      </c>
      <c r="AR36" s="57">
        <f>'BAR BB| Open rates'!AR36*0.85*0.9</f>
        <v>41922</v>
      </c>
      <c r="AS36" s="57">
        <f>'BAR BB| Open rates'!AS36*0.85*0.9</f>
        <v>41922</v>
      </c>
      <c r="AT36" s="57">
        <f>'BAR BB| Open rates'!AT36*0.85*0.9</f>
        <v>41157</v>
      </c>
      <c r="AU36" s="57">
        <f>'BAR BB| Open rates'!AU36*0.85*0.9</f>
        <v>41922</v>
      </c>
      <c r="AV36" s="57">
        <f>'BAR BB| Open rates'!AV36*0.85*0.9</f>
        <v>41157</v>
      </c>
      <c r="AW36" s="57">
        <f>'BAR BB| Open rates'!AW36*0.85*0.9</f>
        <v>41922</v>
      </c>
      <c r="AX36" s="57"/>
      <c r="AY36" s="57"/>
      <c r="AZ36" s="57"/>
      <c r="BA36" s="57"/>
      <c r="BB36" s="57"/>
      <c r="BC36" s="57"/>
      <c r="BD36" s="57"/>
      <c r="BE36" s="57"/>
      <c r="BF36" s="57"/>
      <c r="BG36" s="57"/>
      <c r="BH36" s="57"/>
      <c r="BI36" s="57"/>
      <c r="BJ36" s="57"/>
      <c r="BK36" s="57"/>
      <c r="BL36" s="57"/>
      <c r="BM36" s="57"/>
      <c r="BN36" s="57"/>
      <c r="BO36" s="57"/>
      <c r="BP36" s="57"/>
      <c r="BQ36" s="57"/>
      <c r="BR36" s="57"/>
      <c r="BS36" s="57"/>
      <c r="BT36" s="57"/>
      <c r="BU36" s="57"/>
      <c r="BV36" s="57"/>
      <c r="BW36" s="57"/>
      <c r="BX36" s="57"/>
      <c r="BY36" s="57"/>
      <c r="BZ36" s="57"/>
      <c r="CA36" s="57"/>
      <c r="CB36" s="57"/>
      <c r="CC36" s="57"/>
      <c r="CD36" s="57"/>
      <c r="CE36" s="57"/>
      <c r="CF36" s="57"/>
      <c r="CG36" s="57"/>
      <c r="CH36" s="57"/>
      <c r="CI36" s="57"/>
      <c r="CJ36" s="57"/>
      <c r="CK36" s="57"/>
      <c r="CL36" s="57"/>
      <c r="CM36" s="57"/>
      <c r="CN36" s="57"/>
    </row>
    <row r="37" spans="1:92" s="36" customFormat="1" ht="12" customHeight="1" x14ac:dyDescent="0.2">
      <c r="A37" s="237">
        <v>4</v>
      </c>
      <c r="B37" s="57">
        <f>'BAR BB| Open rates'!B37*0.85*0.9</f>
        <v>51408</v>
      </c>
      <c r="C37" s="57">
        <f>'BAR BB| Open rates'!C37*0.85*0.9</f>
        <v>55998</v>
      </c>
      <c r="D37" s="57">
        <f>'BAR BB| Open rates'!D37*0.85*0.9</f>
        <v>52938</v>
      </c>
      <c r="E37" s="57">
        <f>'BAR BB| Open rates'!E37*0.85*0.9</f>
        <v>179622</v>
      </c>
      <c r="F37" s="57">
        <f>'BAR BB| Open rates'!F37*0.85*0.9</f>
        <v>207927</v>
      </c>
      <c r="G37" s="57">
        <f>'BAR BB| Open rates'!G37*0.85*0.9</f>
        <v>213282</v>
      </c>
      <c r="H37" s="57">
        <f>'BAR BB| Open rates'!H37*0.85*0.9</f>
        <v>220932</v>
      </c>
      <c r="I37" s="57">
        <f>'BAR BB| Open rates'!I37*0.85*0.9</f>
        <v>228658.5</v>
      </c>
      <c r="J37" s="57">
        <f>'BAR BB| Open rates'!J37*0.85*0.9</f>
        <v>228658.5</v>
      </c>
      <c r="K37" s="57">
        <f>'BAR BB| Open rates'!K37*0.85*0.9</f>
        <v>228658.5</v>
      </c>
      <c r="L37" s="57">
        <f>'BAR BB| Open rates'!L37*0.85*0.9</f>
        <v>222538.5</v>
      </c>
      <c r="M37" s="57">
        <f>'BAR BB| Open rates'!M37*0.85*0.9</f>
        <v>91570.5</v>
      </c>
      <c r="N37" s="57">
        <f>'BAR BB| Open rates'!N37*0.85*0.9</f>
        <v>83920.5</v>
      </c>
      <c r="O37" s="57">
        <f>'BAR BB| Open rates'!O37*0.85*0.9</f>
        <v>60970.5</v>
      </c>
      <c r="P37" s="57">
        <f>'BAR BB| Open rates'!P37*0.85*0.9</f>
        <v>54085.5</v>
      </c>
      <c r="Q37" s="57">
        <f>'BAR BB| Open rates'!Q37*0.85*0.9</f>
        <v>57910.5</v>
      </c>
      <c r="R37" s="57">
        <f>'BAR BB| Open rates'!R37*0.85*0.9</f>
        <v>55615.5</v>
      </c>
      <c r="S37" s="57">
        <f>'BAR BB| Open rates'!S37*0.85*0.9</f>
        <v>55615.5</v>
      </c>
      <c r="T37" s="57">
        <f>'BAR BB| Open rates'!T37*0.85*0.9</f>
        <v>57910.5</v>
      </c>
      <c r="U37" s="57">
        <f>'BAR BB| Open rates'!U37*0.85*0.9</f>
        <v>60970.5</v>
      </c>
      <c r="V37" s="57">
        <f>'BAR BB| Open rates'!V37*0.85*0.9</f>
        <v>60970.5</v>
      </c>
      <c r="W37" s="57">
        <f>'BAR BB| Open rates'!W37*0.85*0.9</f>
        <v>70762.5</v>
      </c>
      <c r="X37" s="57">
        <f>'BAR BB| Open rates'!X37*0.85*0.9</f>
        <v>70762.5</v>
      </c>
      <c r="Y37" s="57">
        <f>'BAR BB| Open rates'!Y37*0.85*0.9</f>
        <v>89199</v>
      </c>
      <c r="Z37" s="57">
        <f>'BAR BB| Open rates'!Z37*0.85*0.9</f>
        <v>89199</v>
      </c>
      <c r="AA37" s="57">
        <f>'BAR BB| Open rates'!AA37*0.85*0.9</f>
        <v>91723.5</v>
      </c>
      <c r="AB37" s="57">
        <f>'BAR BB| Open rates'!AB37*0.85*0.9</f>
        <v>89199</v>
      </c>
      <c r="AC37" s="57">
        <f>'BAR BB| Open rates'!AC37*0.85*0.9</f>
        <v>91723.5</v>
      </c>
      <c r="AD37" s="57">
        <f>'BAR BB| Open rates'!AD37*0.85*0.9</f>
        <v>87133.5</v>
      </c>
      <c r="AE37" s="57">
        <f>'BAR BB| Open rates'!AE37*0.85*0.9</f>
        <v>106488</v>
      </c>
      <c r="AF37" s="57">
        <f>'BAR BB| Open rates'!AF37*0.85*0.9</f>
        <v>106488</v>
      </c>
      <c r="AG37" s="57">
        <f>'BAR BB| Open rates'!AG37*0.85*0.9</f>
        <v>106488</v>
      </c>
      <c r="AH37" s="57">
        <f>'BAR BB| Open rates'!AH37*0.85*0.9</f>
        <v>83997</v>
      </c>
      <c r="AI37" s="57">
        <f>'BAR BB| Open rates'!AI37*0.85*0.9</f>
        <v>68697</v>
      </c>
      <c r="AJ37" s="57">
        <f>'BAR BB| Open rates'!AJ37*0.85*0.9</f>
        <v>73593</v>
      </c>
      <c r="AK37" s="57">
        <f>'BAR BB| Open rates'!AK37*0.85*0.9</f>
        <v>66402</v>
      </c>
      <c r="AL37" s="57">
        <f>'BAR BB| Open rates'!AL37*0.85*0.9</f>
        <v>64872</v>
      </c>
      <c r="AM37" s="57">
        <f>'BAR BB| Open rates'!AM37*0.85*0.9</f>
        <v>63342</v>
      </c>
      <c r="AN37" s="57">
        <f>'BAR BB| Open rates'!AN37*0.85*0.9</f>
        <v>64872</v>
      </c>
      <c r="AO37" s="57">
        <f>'BAR BB| Open rates'!AO37*0.85*0.9</f>
        <v>63342</v>
      </c>
      <c r="AP37" s="57">
        <f>'BAR BB| Open rates'!AP37*0.85*0.9</f>
        <v>47047.5</v>
      </c>
      <c r="AQ37" s="57">
        <f>'BAR BB| Open rates'!AQ37*0.85*0.9</f>
        <v>45747</v>
      </c>
      <c r="AR37" s="57">
        <f>'BAR BB| Open rates'!AR37*0.85*0.9</f>
        <v>44217</v>
      </c>
      <c r="AS37" s="57">
        <f>'BAR BB| Open rates'!AS37*0.85*0.9</f>
        <v>44217</v>
      </c>
      <c r="AT37" s="57">
        <f>'BAR BB| Open rates'!AT37*0.85*0.9</f>
        <v>43452</v>
      </c>
      <c r="AU37" s="57">
        <f>'BAR BB| Open rates'!AU37*0.85*0.9</f>
        <v>44217</v>
      </c>
      <c r="AV37" s="57">
        <f>'BAR BB| Open rates'!AV37*0.85*0.9</f>
        <v>43452</v>
      </c>
      <c r="AW37" s="57">
        <f>'BAR BB| Open rates'!AW37*0.85*0.9</f>
        <v>44217</v>
      </c>
      <c r="AX37" s="57"/>
      <c r="AY37" s="57"/>
      <c r="AZ37" s="57"/>
      <c r="BA37" s="57"/>
      <c r="BB37" s="57"/>
      <c r="BC37" s="57"/>
      <c r="BD37" s="57"/>
      <c r="BE37" s="57"/>
      <c r="BF37" s="57"/>
      <c r="BG37" s="57"/>
      <c r="BH37" s="57"/>
      <c r="BI37" s="57"/>
      <c r="BJ37" s="57"/>
      <c r="BK37" s="57"/>
      <c r="BL37" s="57"/>
      <c r="BM37" s="57"/>
      <c r="BN37" s="57"/>
      <c r="BO37" s="57"/>
      <c r="BP37" s="57"/>
      <c r="BQ37" s="57"/>
      <c r="BR37" s="57"/>
      <c r="BS37" s="57"/>
      <c r="BT37" s="57"/>
      <c r="BU37" s="57"/>
      <c r="BV37" s="57"/>
      <c r="BW37" s="57"/>
      <c r="BX37" s="57"/>
      <c r="BY37" s="57"/>
      <c r="BZ37" s="57"/>
      <c r="CA37" s="57"/>
      <c r="CB37" s="57"/>
      <c r="CC37" s="57"/>
      <c r="CD37" s="57"/>
      <c r="CE37" s="57"/>
      <c r="CF37" s="57"/>
      <c r="CG37" s="57"/>
      <c r="CH37" s="57"/>
      <c r="CI37" s="57"/>
      <c r="CJ37" s="57"/>
      <c r="CK37" s="57"/>
      <c r="CL37" s="57"/>
      <c r="CM37" s="57"/>
      <c r="CN37" s="57"/>
    </row>
    <row r="38" spans="1:92" s="33" customFormat="1" x14ac:dyDescent="0.2">
      <c r="A38" s="237">
        <v>5</v>
      </c>
      <c r="B38" s="57">
        <f>'BAR BB| Open rates'!B38*0.85*0.9</f>
        <v>53320.5</v>
      </c>
      <c r="C38" s="57">
        <f>'BAR BB| Open rates'!C38*0.85*0.9</f>
        <v>57910.5</v>
      </c>
      <c r="D38" s="57">
        <f>'BAR BB| Open rates'!D38*0.85*0.9</f>
        <v>54850.5</v>
      </c>
      <c r="E38" s="57">
        <f>'BAR BB| Open rates'!E38*0.85*0.9</f>
        <v>181917</v>
      </c>
      <c r="F38" s="57">
        <f>'BAR BB| Open rates'!F38*0.85*0.9</f>
        <v>210222</v>
      </c>
      <c r="G38" s="57">
        <f>'BAR BB| Open rates'!G38*0.85*0.9</f>
        <v>215577</v>
      </c>
      <c r="H38" s="57">
        <f>'BAR BB| Open rates'!H38*0.85*0.9</f>
        <v>223227</v>
      </c>
      <c r="I38" s="57">
        <f>'BAR BB| Open rates'!I38*0.85*0.9</f>
        <v>230953.5</v>
      </c>
      <c r="J38" s="57">
        <f>'BAR BB| Open rates'!J38*0.85*0.9</f>
        <v>230953.5</v>
      </c>
      <c r="K38" s="57">
        <f>'BAR BB| Open rates'!K38*0.85*0.9</f>
        <v>230953.5</v>
      </c>
      <c r="L38" s="57">
        <f>'BAR BB| Open rates'!L38*0.85*0.9</f>
        <v>224833.5</v>
      </c>
      <c r="M38" s="57">
        <f>'BAR BB| Open rates'!M38*0.85*0.9</f>
        <v>93865.5</v>
      </c>
      <c r="N38" s="57">
        <f>'BAR BB| Open rates'!N38*0.85*0.9</f>
        <v>86215.5</v>
      </c>
      <c r="O38" s="57">
        <f>'BAR BB| Open rates'!O38*0.85*0.9</f>
        <v>63265.5</v>
      </c>
      <c r="P38" s="57">
        <f>'BAR BB| Open rates'!P38*0.85*0.9</f>
        <v>56380.5</v>
      </c>
      <c r="Q38" s="57">
        <f>'BAR BB| Open rates'!Q38*0.85*0.9</f>
        <v>60205.5</v>
      </c>
      <c r="R38" s="57">
        <f>'BAR BB| Open rates'!R38*0.85*0.9</f>
        <v>57910.5</v>
      </c>
      <c r="S38" s="57">
        <f>'BAR BB| Open rates'!S38*0.85*0.9</f>
        <v>57910.5</v>
      </c>
      <c r="T38" s="57">
        <f>'BAR BB| Open rates'!T38*0.85*0.9</f>
        <v>60205.5</v>
      </c>
      <c r="U38" s="57">
        <f>'BAR BB| Open rates'!U38*0.85*0.9</f>
        <v>63265.5</v>
      </c>
      <c r="V38" s="57">
        <f>'BAR BB| Open rates'!V38*0.85*0.9</f>
        <v>63265.5</v>
      </c>
      <c r="W38" s="57">
        <f>'BAR BB| Open rates'!W38*0.85*0.9</f>
        <v>73057.5</v>
      </c>
      <c r="X38" s="57">
        <f>'BAR BB| Open rates'!X38*0.85*0.9</f>
        <v>73057.5</v>
      </c>
      <c r="Y38" s="57">
        <f>'BAR BB| Open rates'!Y38*0.85*0.9</f>
        <v>91494</v>
      </c>
      <c r="Z38" s="57">
        <f>'BAR BB| Open rates'!Z38*0.85*0.9</f>
        <v>91494</v>
      </c>
      <c r="AA38" s="57">
        <f>'BAR BB| Open rates'!AA38*0.85*0.9</f>
        <v>94018.5</v>
      </c>
      <c r="AB38" s="57">
        <f>'BAR BB| Open rates'!AB38*0.85*0.9</f>
        <v>91494</v>
      </c>
      <c r="AC38" s="57">
        <f>'BAR BB| Open rates'!AC38*0.85*0.9</f>
        <v>94018.5</v>
      </c>
      <c r="AD38" s="57">
        <f>'BAR BB| Open rates'!AD38*0.85*0.9</f>
        <v>89428.5</v>
      </c>
      <c r="AE38" s="57">
        <f>'BAR BB| Open rates'!AE38*0.85*0.9</f>
        <v>108783</v>
      </c>
      <c r="AF38" s="57">
        <f>'BAR BB| Open rates'!AF38*0.85*0.9</f>
        <v>108783</v>
      </c>
      <c r="AG38" s="57">
        <f>'BAR BB| Open rates'!AG38*0.85*0.9</f>
        <v>108783</v>
      </c>
      <c r="AH38" s="57">
        <f>'BAR BB| Open rates'!AH38*0.85*0.9</f>
        <v>86292</v>
      </c>
      <c r="AI38" s="57">
        <f>'BAR BB| Open rates'!AI38*0.85*0.9</f>
        <v>70992</v>
      </c>
      <c r="AJ38" s="57">
        <f>'BAR BB| Open rates'!AJ38*0.85*0.9</f>
        <v>75888</v>
      </c>
      <c r="AK38" s="57">
        <f>'BAR BB| Open rates'!AK38*0.85*0.9</f>
        <v>68697</v>
      </c>
      <c r="AL38" s="57">
        <f>'BAR BB| Open rates'!AL38*0.85*0.9</f>
        <v>67167</v>
      </c>
      <c r="AM38" s="57">
        <f>'BAR BB| Open rates'!AM38*0.85*0.9</f>
        <v>65637</v>
      </c>
      <c r="AN38" s="57">
        <f>'BAR BB| Open rates'!AN38*0.85*0.9</f>
        <v>67167</v>
      </c>
      <c r="AO38" s="57">
        <f>'BAR BB| Open rates'!AO38*0.85*0.9</f>
        <v>65637</v>
      </c>
      <c r="AP38" s="57">
        <f>'BAR BB| Open rates'!AP38*0.85*0.9</f>
        <v>49342.5</v>
      </c>
      <c r="AQ38" s="57">
        <f>'BAR BB| Open rates'!AQ38*0.85*0.9</f>
        <v>48042</v>
      </c>
      <c r="AR38" s="57">
        <f>'BAR BB| Open rates'!AR38*0.85*0.9</f>
        <v>46512</v>
      </c>
      <c r="AS38" s="57">
        <f>'BAR BB| Open rates'!AS38*0.85*0.9</f>
        <v>46512</v>
      </c>
      <c r="AT38" s="57">
        <f>'BAR BB| Open rates'!AT38*0.85*0.9</f>
        <v>45747</v>
      </c>
      <c r="AU38" s="57">
        <f>'BAR BB| Open rates'!AU38*0.85*0.9</f>
        <v>46512</v>
      </c>
      <c r="AV38" s="57">
        <f>'BAR BB| Open rates'!AV38*0.85*0.9</f>
        <v>45747</v>
      </c>
      <c r="AW38" s="57">
        <f>'BAR BB| Open rates'!AW38*0.85*0.9</f>
        <v>46512</v>
      </c>
      <c r="AX38" s="57"/>
      <c r="AY38" s="57"/>
      <c r="AZ38" s="57"/>
      <c r="BA38" s="57"/>
      <c r="BB38" s="57"/>
      <c r="BC38" s="57"/>
      <c r="BD38" s="57"/>
      <c r="BE38" s="57"/>
      <c r="BF38" s="57"/>
      <c r="BG38" s="57"/>
      <c r="BH38" s="57"/>
      <c r="BI38" s="57"/>
      <c r="BJ38" s="57"/>
      <c r="BK38" s="57"/>
      <c r="BL38" s="57"/>
      <c r="BM38" s="57"/>
      <c r="BN38" s="57"/>
      <c r="BO38" s="57"/>
      <c r="BP38" s="57"/>
      <c r="BQ38" s="57"/>
      <c r="BR38" s="57"/>
      <c r="BS38" s="57"/>
      <c r="BT38" s="57"/>
      <c r="BU38" s="57"/>
      <c r="BV38" s="57"/>
      <c r="BW38" s="57"/>
      <c r="BX38" s="57"/>
      <c r="BY38" s="57"/>
      <c r="BZ38" s="57"/>
      <c r="CA38" s="57"/>
      <c r="CB38" s="57"/>
      <c r="CC38" s="57"/>
      <c r="CD38" s="57"/>
      <c r="CE38" s="57"/>
      <c r="CF38" s="57"/>
      <c r="CG38" s="57"/>
      <c r="CH38" s="57"/>
      <c r="CI38" s="57"/>
      <c r="CJ38" s="57"/>
      <c r="CK38" s="57"/>
      <c r="CL38" s="57"/>
      <c r="CM38" s="57"/>
      <c r="CN38" s="57"/>
    </row>
    <row r="39" spans="1:92" s="33" customFormat="1" x14ac:dyDescent="0.2">
      <c r="A39" s="237">
        <v>6</v>
      </c>
      <c r="B39" s="57">
        <f>'BAR BB| Open rates'!B39*0.85*0.9</f>
        <v>55233</v>
      </c>
      <c r="C39" s="57">
        <f>'BAR BB| Open rates'!C39*0.85*0.9</f>
        <v>59823</v>
      </c>
      <c r="D39" s="57">
        <f>'BAR BB| Open rates'!D39*0.85*0.9</f>
        <v>56763</v>
      </c>
      <c r="E39" s="57">
        <f>'BAR BB| Open rates'!E39*0.85*0.9</f>
        <v>184212</v>
      </c>
      <c r="F39" s="57">
        <f>'BAR BB| Open rates'!F39*0.85*0.9</f>
        <v>212517</v>
      </c>
      <c r="G39" s="57">
        <f>'BAR BB| Open rates'!G39*0.85*0.9</f>
        <v>217872</v>
      </c>
      <c r="H39" s="57">
        <f>'BAR BB| Open rates'!H39*0.85*0.9</f>
        <v>225522</v>
      </c>
      <c r="I39" s="57">
        <f>'BAR BB| Open rates'!I39*0.85*0.9</f>
        <v>233248.5</v>
      </c>
      <c r="J39" s="57">
        <f>'BAR BB| Open rates'!J39*0.85*0.9</f>
        <v>233248.5</v>
      </c>
      <c r="K39" s="57">
        <f>'BAR BB| Open rates'!K39*0.85*0.9</f>
        <v>233248.5</v>
      </c>
      <c r="L39" s="57">
        <f>'BAR BB| Open rates'!L39*0.85*0.9</f>
        <v>227128.5</v>
      </c>
      <c r="M39" s="57">
        <f>'BAR BB| Open rates'!M39*0.85*0.9</f>
        <v>96160.5</v>
      </c>
      <c r="N39" s="57">
        <f>'BAR BB| Open rates'!N39*0.85*0.9</f>
        <v>88510.5</v>
      </c>
      <c r="O39" s="57">
        <f>'BAR BB| Open rates'!O39*0.85*0.9</f>
        <v>65560.5</v>
      </c>
      <c r="P39" s="57">
        <f>'BAR BB| Open rates'!P39*0.85*0.9</f>
        <v>58675.5</v>
      </c>
      <c r="Q39" s="57">
        <f>'BAR BB| Open rates'!Q39*0.85*0.9</f>
        <v>62500.5</v>
      </c>
      <c r="R39" s="57">
        <f>'BAR BB| Open rates'!R39*0.85*0.9</f>
        <v>60205.5</v>
      </c>
      <c r="S39" s="57">
        <f>'BAR BB| Open rates'!S39*0.85*0.9</f>
        <v>60205.5</v>
      </c>
      <c r="T39" s="57">
        <f>'BAR BB| Open rates'!T39*0.85*0.9</f>
        <v>62500.5</v>
      </c>
      <c r="U39" s="57">
        <f>'BAR BB| Open rates'!U39*0.85*0.9</f>
        <v>65560.5</v>
      </c>
      <c r="V39" s="57">
        <f>'BAR BB| Open rates'!V39*0.85*0.9</f>
        <v>65560.5</v>
      </c>
      <c r="W39" s="57">
        <f>'BAR BB| Open rates'!W39*0.85*0.9</f>
        <v>75352.5</v>
      </c>
      <c r="X39" s="57">
        <f>'BAR BB| Open rates'!X39*0.85*0.9</f>
        <v>75352.5</v>
      </c>
      <c r="Y39" s="57">
        <f>'BAR BB| Open rates'!Y39*0.85*0.9</f>
        <v>93789</v>
      </c>
      <c r="Z39" s="57">
        <f>'BAR BB| Open rates'!Z39*0.85*0.9</f>
        <v>93789</v>
      </c>
      <c r="AA39" s="57">
        <f>'BAR BB| Open rates'!AA39*0.85*0.9</f>
        <v>96313.5</v>
      </c>
      <c r="AB39" s="57">
        <f>'BAR BB| Open rates'!AB39*0.85*0.9</f>
        <v>93789</v>
      </c>
      <c r="AC39" s="57">
        <f>'BAR BB| Open rates'!AC39*0.85*0.9</f>
        <v>96313.5</v>
      </c>
      <c r="AD39" s="57">
        <f>'BAR BB| Open rates'!AD39*0.85*0.9</f>
        <v>91723.5</v>
      </c>
      <c r="AE39" s="57">
        <f>'BAR BB| Open rates'!AE39*0.85*0.9</f>
        <v>111078</v>
      </c>
      <c r="AF39" s="57">
        <f>'BAR BB| Open rates'!AF39*0.85*0.9</f>
        <v>111078</v>
      </c>
      <c r="AG39" s="57">
        <f>'BAR BB| Open rates'!AG39*0.85*0.9</f>
        <v>111078</v>
      </c>
      <c r="AH39" s="57">
        <f>'BAR BB| Open rates'!AH39*0.85*0.9</f>
        <v>88587</v>
      </c>
      <c r="AI39" s="57">
        <f>'BAR BB| Open rates'!AI39*0.85*0.9</f>
        <v>73287</v>
      </c>
      <c r="AJ39" s="57">
        <f>'BAR BB| Open rates'!AJ39*0.85*0.9</f>
        <v>78183</v>
      </c>
      <c r="AK39" s="57">
        <f>'BAR BB| Open rates'!AK39*0.85*0.9</f>
        <v>70992</v>
      </c>
      <c r="AL39" s="57">
        <f>'BAR BB| Open rates'!AL39*0.85*0.9</f>
        <v>69462</v>
      </c>
      <c r="AM39" s="57">
        <f>'BAR BB| Open rates'!AM39*0.85*0.9</f>
        <v>67932</v>
      </c>
      <c r="AN39" s="57">
        <f>'BAR BB| Open rates'!AN39*0.85*0.9</f>
        <v>69462</v>
      </c>
      <c r="AO39" s="57">
        <f>'BAR BB| Open rates'!AO39*0.85*0.9</f>
        <v>67932</v>
      </c>
      <c r="AP39" s="57">
        <f>'BAR BB| Open rates'!AP39*0.85*0.9</f>
        <v>51637.5</v>
      </c>
      <c r="AQ39" s="57">
        <f>'BAR BB| Open rates'!AQ39*0.85*0.9</f>
        <v>50337</v>
      </c>
      <c r="AR39" s="57">
        <f>'BAR BB| Open rates'!AR39*0.85*0.9</f>
        <v>48807</v>
      </c>
      <c r="AS39" s="57">
        <f>'BAR BB| Open rates'!AS39*0.85*0.9</f>
        <v>48807</v>
      </c>
      <c r="AT39" s="57">
        <f>'BAR BB| Open rates'!AT39*0.85*0.9</f>
        <v>48042</v>
      </c>
      <c r="AU39" s="57">
        <f>'BAR BB| Open rates'!AU39*0.85*0.9</f>
        <v>48807</v>
      </c>
      <c r="AV39" s="57">
        <f>'BAR BB| Open rates'!AV39*0.85*0.9</f>
        <v>48042</v>
      </c>
      <c r="AW39" s="57">
        <f>'BAR BB| Open rates'!AW39*0.85*0.9</f>
        <v>48807</v>
      </c>
      <c r="AX39" s="57"/>
      <c r="AY39" s="57"/>
      <c r="AZ39" s="57"/>
      <c r="BA39" s="57"/>
      <c r="BB39" s="57"/>
      <c r="BC39" s="57"/>
      <c r="BD39" s="57"/>
      <c r="BE39" s="57"/>
      <c r="BF39" s="57"/>
      <c r="BG39" s="57"/>
      <c r="BH39" s="57"/>
      <c r="BI39" s="57"/>
      <c r="BJ39" s="57"/>
      <c r="BK39" s="57"/>
      <c r="BL39" s="57"/>
      <c r="BM39" s="57"/>
      <c r="BN39" s="57"/>
      <c r="BO39" s="57"/>
      <c r="BP39" s="57"/>
      <c r="BQ39" s="57"/>
      <c r="BR39" s="57"/>
      <c r="BS39" s="57"/>
      <c r="BT39" s="57"/>
      <c r="BU39" s="57"/>
      <c r="BV39" s="57"/>
      <c r="BW39" s="57"/>
      <c r="BX39" s="57"/>
      <c r="BY39" s="57"/>
      <c r="BZ39" s="57"/>
      <c r="CA39" s="57"/>
      <c r="CB39" s="57"/>
      <c r="CC39" s="57"/>
      <c r="CD39" s="57"/>
      <c r="CE39" s="57"/>
      <c r="CF39" s="57"/>
      <c r="CG39" s="57"/>
      <c r="CH39" s="57"/>
      <c r="CI39" s="57"/>
      <c r="CJ39" s="57"/>
      <c r="CK39" s="57"/>
      <c r="CL39" s="57"/>
      <c r="CM39" s="57"/>
      <c r="CN39" s="57"/>
    </row>
    <row r="40" spans="1:92" s="33" customFormat="1" ht="24" hidden="1" x14ac:dyDescent="0.2">
      <c r="A40" s="236" t="s">
        <v>183</v>
      </c>
      <c r="B40" s="194"/>
      <c r="AX40" s="57"/>
    </row>
    <row r="41" spans="1:92" s="33" customFormat="1" hidden="1" x14ac:dyDescent="0.2">
      <c r="A41" s="237">
        <v>1</v>
      </c>
      <c r="B41" s="194"/>
      <c r="AX41" s="57"/>
    </row>
    <row r="42" spans="1:92" s="33" customFormat="1" hidden="1" x14ac:dyDescent="0.2">
      <c r="A42" s="237">
        <v>2</v>
      </c>
      <c r="B42" s="194"/>
      <c r="AX42" s="57"/>
    </row>
    <row r="43" spans="1:92" s="33" customFormat="1" hidden="1" x14ac:dyDescent="0.2">
      <c r="A43" s="237">
        <v>3</v>
      </c>
      <c r="B43" s="194"/>
      <c r="AX43" s="57"/>
    </row>
    <row r="44" spans="1:92" s="33" customFormat="1" hidden="1" x14ac:dyDescent="0.2">
      <c r="A44" s="237">
        <v>4</v>
      </c>
      <c r="B44" s="194"/>
      <c r="AX44" s="57"/>
    </row>
    <row r="45" spans="1:92" s="33" customFormat="1" hidden="1" x14ac:dyDescent="0.2">
      <c r="A45" s="237">
        <v>5</v>
      </c>
      <c r="B45" s="194"/>
      <c r="AX45" s="57"/>
    </row>
    <row r="46" spans="1:92" s="33" customFormat="1" hidden="1" x14ac:dyDescent="0.2">
      <c r="A46" s="237">
        <v>6</v>
      </c>
      <c r="B46" s="194"/>
      <c r="AX46" s="57"/>
    </row>
    <row r="47" spans="1:92" s="33" customFormat="1" hidden="1" x14ac:dyDescent="0.2">
      <c r="A47" s="237">
        <v>7</v>
      </c>
      <c r="B47" s="194"/>
      <c r="AX47" s="57"/>
    </row>
    <row r="48" spans="1:92" s="33" customFormat="1" hidden="1" x14ac:dyDescent="0.2">
      <c r="A48" s="237">
        <v>8</v>
      </c>
      <c r="B48" s="194"/>
      <c r="AX48" s="57"/>
    </row>
    <row r="49" spans="1:50" s="33" customFormat="1" hidden="1" x14ac:dyDescent="0.2">
      <c r="A49" s="236" t="s">
        <v>72</v>
      </c>
      <c r="B49" s="194"/>
      <c r="AX49" s="57"/>
    </row>
    <row r="50" spans="1:50" s="33" customFormat="1" hidden="1" x14ac:dyDescent="0.2">
      <c r="A50" s="237">
        <v>1</v>
      </c>
      <c r="B50" s="194"/>
      <c r="AX50" s="57"/>
    </row>
    <row r="51" spans="1:50" s="33" customFormat="1" hidden="1" x14ac:dyDescent="0.2">
      <c r="A51" s="237">
        <v>2</v>
      </c>
      <c r="B51" s="194"/>
      <c r="AX51" s="57"/>
    </row>
    <row r="52" spans="1:50" s="33" customFormat="1" ht="24" hidden="1" x14ac:dyDescent="0.2">
      <c r="A52" s="236" t="s">
        <v>184</v>
      </c>
      <c r="B52" s="194"/>
      <c r="AX52" s="57"/>
    </row>
    <row r="53" spans="1:50" s="33" customFormat="1" hidden="1" x14ac:dyDescent="0.2">
      <c r="A53" s="237">
        <v>1</v>
      </c>
      <c r="B53" s="194"/>
      <c r="AX53" s="57"/>
    </row>
    <row r="54" spans="1:50" s="33" customFormat="1" hidden="1" x14ac:dyDescent="0.2">
      <c r="A54" s="237">
        <v>2</v>
      </c>
      <c r="B54" s="194"/>
      <c r="AX54" s="57"/>
    </row>
    <row r="55" spans="1:50" s="33" customFormat="1" hidden="1" x14ac:dyDescent="0.2">
      <c r="A55" s="237">
        <v>3</v>
      </c>
      <c r="B55" s="194"/>
      <c r="AX55" s="57"/>
    </row>
    <row r="56" spans="1:50" s="33" customFormat="1" hidden="1" x14ac:dyDescent="0.2">
      <c r="A56" s="237">
        <v>4</v>
      </c>
      <c r="B56" s="194"/>
      <c r="AX56" s="57"/>
    </row>
    <row r="57" spans="1:50" s="33" customFormat="1" hidden="1" x14ac:dyDescent="0.2">
      <c r="A57" s="237">
        <v>5</v>
      </c>
      <c r="B57" s="194"/>
    </row>
    <row r="58" spans="1:50" s="33" customFormat="1" hidden="1" x14ac:dyDescent="0.2">
      <c r="A58" s="237">
        <v>6</v>
      </c>
      <c r="B58" s="194"/>
    </row>
    <row r="59" spans="1:50" s="33" customFormat="1" hidden="1" x14ac:dyDescent="0.2">
      <c r="A59" s="89"/>
    </row>
    <row r="60" spans="1:50" s="33" customFormat="1" x14ac:dyDescent="0.2">
      <c r="A60" s="89"/>
    </row>
    <row r="61" spans="1:50" s="33" customFormat="1" x14ac:dyDescent="0.2">
      <c r="A61" s="340" t="s">
        <v>172</v>
      </c>
    </row>
    <row r="62" spans="1:50" s="33" customFormat="1" x14ac:dyDescent="0.2">
      <c r="A62" s="340"/>
    </row>
    <row r="63" spans="1:50" s="31" customFormat="1" ht="13.5" customHeight="1" x14ac:dyDescent="0.2"/>
    <row r="64" spans="1:50" s="6" customFormat="1" ht="12.75" customHeight="1" x14ac:dyDescent="0.2">
      <c r="A64" s="174" t="s">
        <v>74</v>
      </c>
    </row>
    <row r="65" spans="1:1" s="6" customFormat="1" ht="12.75" customHeight="1" x14ac:dyDescent="0.2">
      <c r="A65" s="172" t="s">
        <v>75</v>
      </c>
    </row>
    <row r="66" spans="1:1" s="6" customFormat="1" ht="12.75" customHeight="1" x14ac:dyDescent="0.2">
      <c r="A66" s="172" t="s">
        <v>383</v>
      </c>
    </row>
    <row r="67" spans="1:1" s="6" customFormat="1" ht="12.75" customHeight="1" x14ac:dyDescent="0.2">
      <c r="A67" s="173" t="s">
        <v>76</v>
      </c>
    </row>
    <row r="68" spans="1:1" s="6" customFormat="1" ht="12.75" customHeight="1" x14ac:dyDescent="0.2">
      <c r="A68" s="173" t="s">
        <v>77</v>
      </c>
    </row>
    <row r="69" spans="1:1" s="6" customFormat="1" ht="12.75" customHeight="1" x14ac:dyDescent="0.2">
      <c r="A69" s="173" t="s">
        <v>78</v>
      </c>
    </row>
    <row r="70" spans="1:1" s="36" customFormat="1" ht="23.25" customHeight="1" x14ac:dyDescent="0.2">
      <c r="A70" s="175" t="s">
        <v>79</v>
      </c>
    </row>
    <row r="71" spans="1:1" s="36" customFormat="1" ht="25.5" customHeight="1" x14ac:dyDescent="0.2">
      <c r="A71" s="175" t="s">
        <v>187</v>
      </c>
    </row>
    <row r="72" spans="1:1" s="33" customFormat="1" x14ac:dyDescent="0.2">
      <c r="A72" s="89"/>
    </row>
    <row r="73" spans="1:1" s="33" customFormat="1" x14ac:dyDescent="0.2">
      <c r="A73" s="171" t="s">
        <v>81</v>
      </c>
    </row>
    <row r="74" spans="1:1" s="33" customFormat="1" ht="96" x14ac:dyDescent="0.2">
      <c r="A74" s="176" t="s">
        <v>96</v>
      </c>
    </row>
    <row r="75" spans="1:1" s="33" customFormat="1" x14ac:dyDescent="0.2"/>
    <row r="76" spans="1:1" s="33" customFormat="1" x14ac:dyDescent="0.2">
      <c r="A76" s="171" t="s">
        <v>83</v>
      </c>
    </row>
    <row r="77" spans="1:1" s="33" customFormat="1" ht="30" customHeight="1" x14ac:dyDescent="0.2">
      <c r="A77" s="262" t="s">
        <v>416</v>
      </c>
    </row>
    <row r="78" spans="1:1" s="33" customFormat="1" ht="48" x14ac:dyDescent="0.2">
      <c r="A78" s="213" t="s">
        <v>417</v>
      </c>
    </row>
    <row r="79" spans="1:1" s="33" customFormat="1" x14ac:dyDescent="0.2"/>
    <row r="80" spans="1:1" s="33" customFormat="1" ht="24" x14ac:dyDescent="0.2">
      <c r="A80" s="179" t="s">
        <v>174</v>
      </c>
    </row>
    <row r="81" s="33" customFormat="1" x14ac:dyDescent="0.2"/>
    <row r="82" s="33" customFormat="1" x14ac:dyDescent="0.2"/>
    <row r="83" s="33" customFormat="1" x14ac:dyDescent="0.2"/>
    <row r="84" s="33" customFormat="1" x14ac:dyDescent="0.2"/>
    <row r="85" s="33" customFormat="1" x14ac:dyDescent="0.2"/>
    <row r="86" s="33" customFormat="1" x14ac:dyDescent="0.2"/>
    <row r="87" s="33" customFormat="1" x14ac:dyDescent="0.2"/>
    <row r="88" s="33" customFormat="1" x14ac:dyDescent="0.2"/>
    <row r="89" s="33" customFormat="1" x14ac:dyDescent="0.2"/>
    <row r="90" s="33" customFormat="1" x14ac:dyDescent="0.2"/>
    <row r="91" s="33" customFormat="1" x14ac:dyDescent="0.2"/>
    <row r="92" s="33" customFormat="1" x14ac:dyDescent="0.2"/>
    <row r="93" s="33" customFormat="1" x14ac:dyDescent="0.2"/>
  </sheetData>
  <mergeCells count="1">
    <mergeCell ref="A61:A62"/>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CN106"/>
  <sheetViews>
    <sheetView workbookViewId="0">
      <pane xSplit="1" ySplit="4" topLeftCell="CF5" activePane="bottomRight" state="frozen"/>
      <selection pane="topRight" activeCell="B1" sqref="B1"/>
      <selection pane="bottomLeft" activeCell="A5" sqref="A5"/>
      <selection pane="bottomRight" activeCell="CX65" sqref="CX65"/>
    </sheetView>
  </sheetViews>
  <sheetFormatPr defaultColWidth="9.85546875" defaultRowHeight="12.75" x14ac:dyDescent="0.2"/>
  <cols>
    <col min="1" max="1" width="36.7109375" style="32" customWidth="1"/>
    <col min="2" max="3" width="9.85546875" style="32"/>
    <col min="4" max="4" width="9.85546875" style="32" customWidth="1"/>
    <col min="5" max="9" width="9.85546875" style="32" hidden="1" customWidth="1"/>
    <col min="10" max="12" width="0" style="32" hidden="1" customWidth="1"/>
    <col min="13" max="16384" width="9.85546875" style="32"/>
  </cols>
  <sheetData>
    <row r="1" spans="1:92" ht="13.5" customHeight="1" x14ac:dyDescent="0.2">
      <c r="A1" s="63" t="s">
        <v>61</v>
      </c>
    </row>
    <row r="2" spans="1:92" x14ac:dyDescent="0.2">
      <c r="A2" s="11" t="s">
        <v>147</v>
      </c>
    </row>
    <row r="3" spans="1:92" s="33" customFormat="1" ht="26.25" customHeight="1" x14ac:dyDescent="0.2">
      <c r="A3" s="64" t="s">
        <v>97</v>
      </c>
      <c r="B3" s="113">
        <f>'BAR BB| Open rates'!B3</f>
        <v>46017</v>
      </c>
      <c r="C3" s="113">
        <f>'BAR BB| Open rates'!C3</f>
        <v>46018</v>
      </c>
      <c r="D3" s="113">
        <f>'BAR BB| Open rates'!D3</f>
        <v>46019</v>
      </c>
      <c r="E3" s="113">
        <f>'BAR BB| Open rates'!E3</f>
        <v>46020</v>
      </c>
      <c r="F3" s="113">
        <f>'BAR BB| Open rates'!F3</f>
        <v>46021</v>
      </c>
      <c r="G3" s="113">
        <f>'BAR BB| Open rates'!G3</f>
        <v>46022</v>
      </c>
      <c r="H3" s="113">
        <f>'BAR BB| Open rates'!H3</f>
        <v>46023</v>
      </c>
      <c r="I3" s="113">
        <f>'BAR BB| Open rates'!I3</f>
        <v>46024</v>
      </c>
      <c r="J3" s="113">
        <f>'BAR BB| Open rates'!J3</f>
        <v>46027</v>
      </c>
      <c r="K3" s="113">
        <f>'BAR BB| Open rates'!K3</f>
        <v>46028</v>
      </c>
      <c r="L3" s="113">
        <f>'BAR BB| Open rates'!L3</f>
        <v>46030</v>
      </c>
      <c r="M3" s="113">
        <f>'BAR BB| Open rates'!M3</f>
        <v>46031</v>
      </c>
      <c r="N3" s="113">
        <f>'BAR BB| Open rates'!N3</f>
        <v>46032</v>
      </c>
      <c r="O3" s="113">
        <f>'BAR BB| Open rates'!O3</f>
        <v>46033</v>
      </c>
      <c r="P3" s="113">
        <f>'BAR BB| Open rates'!P3</f>
        <v>46034</v>
      </c>
      <c r="Q3" s="113">
        <f>'BAR BB| Open rates'!Q3</f>
        <v>46038</v>
      </c>
      <c r="R3" s="113">
        <f>'BAR BB| Open rates'!R3</f>
        <v>45675</v>
      </c>
      <c r="S3" s="113">
        <f>'BAR BB| Open rates'!S3</f>
        <v>46041</v>
      </c>
      <c r="T3" s="113">
        <f>'BAR BB| Open rates'!T3</f>
        <v>46045</v>
      </c>
      <c r="U3" s="113">
        <f>'BAR BB| Open rates'!U3</f>
        <v>46047</v>
      </c>
      <c r="V3" s="113">
        <f>'BAR BB| Open rates'!V3</f>
        <v>46049</v>
      </c>
      <c r="W3" s="113">
        <f>'BAR BB| Open rates'!W3</f>
        <v>46052</v>
      </c>
      <c r="X3" s="113">
        <f>'BAR BB| Open rates'!X3</f>
        <v>46054</v>
      </c>
      <c r="Y3" s="113">
        <f>'BAR BB| Open rates'!Y3</f>
        <v>46056</v>
      </c>
      <c r="Z3" s="113">
        <f>'BAR BB| Open rates'!Z3</f>
        <v>46058</v>
      </c>
      <c r="AA3" s="113">
        <f>'BAR BB| Open rates'!AA3</f>
        <v>46059</v>
      </c>
      <c r="AB3" s="113">
        <f>'BAR BB| Open rates'!AB3</f>
        <v>46061</v>
      </c>
      <c r="AC3" s="113">
        <f>'BAR BB| Open rates'!AC3</f>
        <v>46066</v>
      </c>
      <c r="AD3" s="113">
        <f>'BAR BB| Open rates'!AD3</f>
        <v>46068</v>
      </c>
      <c r="AE3" s="113">
        <f>'BAR BB| Open rates'!AE3</f>
        <v>46072</v>
      </c>
      <c r="AF3" s="113">
        <f>'BAR BB| Open rates'!AF3</f>
        <v>46077</v>
      </c>
      <c r="AG3" s="113">
        <f>'BAR BB| Open rates'!AG3</f>
        <v>46078</v>
      </c>
      <c r="AH3" s="113">
        <f>'BAR BB| Open rates'!AH3</f>
        <v>46082</v>
      </c>
      <c r="AI3" s="113">
        <f>'BAR BB| Open rates'!AI3</f>
        <v>46083</v>
      </c>
      <c r="AJ3" s="113">
        <f>'BAR BB| Open rates'!AJ3</f>
        <v>46087</v>
      </c>
      <c r="AK3" s="113">
        <f>'BAR BB| Open rates'!AK3</f>
        <v>46091</v>
      </c>
      <c r="AL3" s="113">
        <f>'BAR BB| Open rates'!AL3</f>
        <v>46096</v>
      </c>
      <c r="AM3" s="113">
        <f>'BAR BB| Open rates'!AM3</f>
        <v>46098</v>
      </c>
      <c r="AN3" s="113">
        <f>'BAR BB| Open rates'!AN3</f>
        <v>46101</v>
      </c>
      <c r="AO3" s="113">
        <f>'BAR BB| Open rates'!AO3</f>
        <v>46103</v>
      </c>
      <c r="AP3" s="113">
        <f>'BAR BB| Open rates'!AP3</f>
        <v>46113</v>
      </c>
      <c r="AQ3" s="113">
        <f>'BAR BB| Open rates'!AQ3</f>
        <v>46118</v>
      </c>
      <c r="AR3" s="113">
        <f>'BAR BB| Open rates'!AR3</f>
        <v>46124</v>
      </c>
      <c r="AS3" s="113">
        <f>'BAR BB| Open rates'!AS3</f>
        <v>46125</v>
      </c>
      <c r="AT3" s="113">
        <f>'BAR BB| Open rates'!AT3</f>
        <v>46131</v>
      </c>
      <c r="AU3" s="113">
        <f>'BAR BB| Open rates'!AU3</f>
        <v>46136</v>
      </c>
      <c r="AV3" s="113">
        <f>'BAR BB| Open rates'!AV3</f>
        <v>46138</v>
      </c>
      <c r="AW3" s="113">
        <f>'BAR BB| Open rates'!AW3</f>
        <v>46142</v>
      </c>
      <c r="AX3" s="113">
        <f>'BAR BB| Open rates'!AX3</f>
        <v>46143</v>
      </c>
      <c r="AY3" s="113">
        <f>'BAR BB| Open rates'!AY3</f>
        <v>46146</v>
      </c>
      <c r="AZ3" s="113">
        <f>'BAR BB| Open rates'!AZ3</f>
        <v>46150</v>
      </c>
      <c r="BA3" s="113">
        <f>'BAR BB| Open rates'!BA3</f>
        <v>46153</v>
      </c>
      <c r="BB3" s="113">
        <f>'BAR BB| Open rates'!BB3</f>
        <v>46154</v>
      </c>
      <c r="BC3" s="113">
        <f>'BAR BB| Open rates'!BC3</f>
        <v>46157</v>
      </c>
      <c r="BD3" s="113">
        <f>'BAR BB| Open rates'!BD3</f>
        <v>46159</v>
      </c>
      <c r="BE3" s="113">
        <f>'BAR BB| Open rates'!BE3</f>
        <v>46164</v>
      </c>
      <c r="BF3" s="113">
        <f>'BAR BB| Open rates'!BF3</f>
        <v>46166</v>
      </c>
      <c r="BG3" s="113">
        <f>'BAR BB| Open rates'!BG3</f>
        <v>46171</v>
      </c>
      <c r="BH3" s="113">
        <f>'BAR BB| Open rates'!BH3</f>
        <v>46174</v>
      </c>
      <c r="BI3" s="113">
        <f>'BAR BB| Open rates'!BI3</f>
        <v>46178</v>
      </c>
      <c r="BJ3" s="113">
        <f>'BAR BB| Open rates'!BJ3</f>
        <v>46188</v>
      </c>
      <c r="BK3" s="113">
        <f>'BAR BB| Open rates'!BK3</f>
        <v>46194</v>
      </c>
      <c r="BL3" s="113">
        <f>'BAR BB| Open rates'!BL3</f>
        <v>46199</v>
      </c>
      <c r="BM3" s="113">
        <f>'BAR BB| Open rates'!BM3</f>
        <v>46201</v>
      </c>
      <c r="BN3" s="113">
        <f>'BAR BB| Open rates'!BN3</f>
        <v>46204</v>
      </c>
      <c r="BO3" s="113">
        <f>'BAR BB| Open rates'!BO3</f>
        <v>46206</v>
      </c>
      <c r="BP3" s="113">
        <f>'BAR BB| Open rates'!BP3</f>
        <v>46208</v>
      </c>
      <c r="BQ3" s="113">
        <f>'BAR BB| Open rates'!BQ3</f>
        <v>46213</v>
      </c>
      <c r="BR3" s="113">
        <f>'BAR BB| Open rates'!BR3</f>
        <v>46215</v>
      </c>
      <c r="BS3" s="113">
        <f>'BAR BB| Open rates'!BS3</f>
        <v>46220</v>
      </c>
      <c r="BT3" s="113">
        <f>'BAR BB| Open rates'!BT3</f>
        <v>46222</v>
      </c>
      <c r="BU3" s="113">
        <f>'BAR BB| Open rates'!BU3</f>
        <v>46227</v>
      </c>
      <c r="BV3" s="113">
        <f>'BAR BB| Open rates'!BV3</f>
        <v>46229</v>
      </c>
      <c r="BW3" s="113">
        <f>'BAR BB| Open rates'!BW3</f>
        <v>46234</v>
      </c>
      <c r="BX3" s="113">
        <f>'BAR BB| Open rates'!BX3</f>
        <v>46236</v>
      </c>
      <c r="BY3" s="113">
        <f>'BAR BB| Open rates'!BY3</f>
        <v>46241</v>
      </c>
      <c r="BZ3" s="113">
        <f>'BAR BB| Open rates'!BZ3</f>
        <v>46243</v>
      </c>
      <c r="CA3" s="113">
        <f>'BAR BB| Open rates'!CA3</f>
        <v>46248</v>
      </c>
      <c r="CB3" s="113">
        <f>'BAR BB| Open rates'!CB3</f>
        <v>46250</v>
      </c>
      <c r="CC3" s="113">
        <f>'BAR BB| Open rates'!CC3</f>
        <v>46255</v>
      </c>
      <c r="CD3" s="113">
        <f>'BAR BB| Open rates'!CD3</f>
        <v>46257</v>
      </c>
      <c r="CE3" s="113">
        <f>'BAR BB| Open rates'!CE3</f>
        <v>46262</v>
      </c>
      <c r="CF3" s="113">
        <f>'BAR BB| Open rates'!CF3</f>
        <v>46264</v>
      </c>
      <c r="CG3" s="113">
        <f>'BAR BB| Open rates'!CG3</f>
        <v>46269</v>
      </c>
      <c r="CH3" s="113">
        <f>'BAR BB| Open rates'!CH3</f>
        <v>46271</v>
      </c>
      <c r="CI3" s="113">
        <f>'BAR BB| Open rates'!CI3</f>
        <v>46276</v>
      </c>
      <c r="CJ3" s="113">
        <f>'BAR BB| Open rates'!CJ3</f>
        <v>46278</v>
      </c>
      <c r="CK3" s="113">
        <f>'BAR BB| Open rates'!CK3</f>
        <v>46283</v>
      </c>
      <c r="CL3" s="113">
        <f>'BAR BB| Open rates'!CL3</f>
        <v>46285</v>
      </c>
      <c r="CM3" s="113">
        <f>'BAR BB| Open rates'!CM3</f>
        <v>46290</v>
      </c>
      <c r="CN3" s="113">
        <f>'BAR BB| Open rates'!CN3</f>
        <v>46292</v>
      </c>
    </row>
    <row r="4" spans="1:92" s="33" customFormat="1" ht="26.25" customHeight="1" x14ac:dyDescent="0.2">
      <c r="A4" s="104"/>
      <c r="B4" s="115">
        <f>'BAR BB| Open rates'!B4</f>
        <v>46017</v>
      </c>
      <c r="C4" s="115">
        <f>'BAR BB| Open rates'!C4</f>
        <v>46018</v>
      </c>
      <c r="D4" s="115">
        <f>'BAR BB| Open rates'!D4</f>
        <v>46019</v>
      </c>
      <c r="E4" s="115">
        <f>'BAR BB| Open rates'!E4</f>
        <v>46020</v>
      </c>
      <c r="F4" s="115">
        <f>'BAR BB| Open rates'!F4</f>
        <v>46021</v>
      </c>
      <c r="G4" s="115">
        <f>'BAR BB| Open rates'!G4</f>
        <v>46022</v>
      </c>
      <c r="H4" s="115">
        <f>'BAR BB| Open rates'!H4</f>
        <v>46023</v>
      </c>
      <c r="I4" s="115">
        <f>'BAR BB| Open rates'!I4</f>
        <v>46026</v>
      </c>
      <c r="J4" s="115">
        <f>'BAR BB| Open rates'!J4</f>
        <v>46027</v>
      </c>
      <c r="K4" s="115">
        <f>'BAR BB| Open rates'!K4</f>
        <v>46029</v>
      </c>
      <c r="L4" s="115">
        <f>'BAR BB| Open rates'!L4</f>
        <v>46030</v>
      </c>
      <c r="M4" s="115">
        <f>'BAR BB| Open rates'!M4</f>
        <v>46031</v>
      </c>
      <c r="N4" s="115">
        <f>'BAR BB| Open rates'!N4</f>
        <v>46032</v>
      </c>
      <c r="O4" s="115">
        <f>'BAR BB| Open rates'!O4</f>
        <v>46033</v>
      </c>
      <c r="P4" s="115">
        <f>'BAR BB| Open rates'!P4</f>
        <v>46037</v>
      </c>
      <c r="Q4" s="115">
        <f>'BAR BB| Open rates'!Q4</f>
        <v>46039</v>
      </c>
      <c r="R4" s="115">
        <f>'BAR BB| Open rates'!R4</f>
        <v>45675</v>
      </c>
      <c r="S4" s="115">
        <f>'BAR BB| Open rates'!S4</f>
        <v>46044</v>
      </c>
      <c r="T4" s="115">
        <f>'BAR BB| Open rates'!T4</f>
        <v>46046</v>
      </c>
      <c r="U4" s="115">
        <f>'BAR BB| Open rates'!U4</f>
        <v>46048</v>
      </c>
      <c r="V4" s="115">
        <f>'BAR BB| Open rates'!V4</f>
        <v>46051</v>
      </c>
      <c r="W4" s="115">
        <f>'BAR BB| Open rates'!W4</f>
        <v>46053</v>
      </c>
      <c r="X4" s="115">
        <f>'BAR BB| Open rates'!X4</f>
        <v>46055</v>
      </c>
      <c r="Y4" s="115">
        <f>'BAR BB| Open rates'!Y4</f>
        <v>46057</v>
      </c>
      <c r="Z4" s="115">
        <f>'BAR BB| Open rates'!Z4</f>
        <v>46058</v>
      </c>
      <c r="AA4" s="115">
        <f>'BAR BB| Open rates'!AA4</f>
        <v>46060</v>
      </c>
      <c r="AB4" s="115">
        <f>'BAR BB| Open rates'!AB4</f>
        <v>46065</v>
      </c>
      <c r="AC4" s="115">
        <f>'BAR BB| Open rates'!AC4</f>
        <v>46067</v>
      </c>
      <c r="AD4" s="115">
        <f>'BAR BB| Open rates'!AD4</f>
        <v>46071</v>
      </c>
      <c r="AE4" s="115">
        <f>'BAR BB| Open rates'!AE4</f>
        <v>46076</v>
      </c>
      <c r="AF4" s="115">
        <f>'BAR BB| Open rates'!AF4</f>
        <v>46077</v>
      </c>
      <c r="AG4" s="115">
        <f>'BAR BB| Open rates'!AG4</f>
        <v>46081</v>
      </c>
      <c r="AH4" s="115">
        <f>'BAR BB| Open rates'!AH4</f>
        <v>46082</v>
      </c>
      <c r="AI4" s="115">
        <f>'BAR BB| Open rates'!AI4</f>
        <v>46086</v>
      </c>
      <c r="AJ4" s="115">
        <f>'BAR BB| Open rates'!AJ4</f>
        <v>46090</v>
      </c>
      <c r="AK4" s="115">
        <f>'BAR BB| Open rates'!AK4</f>
        <v>46095</v>
      </c>
      <c r="AL4" s="115">
        <f>'BAR BB| Open rates'!AL4</f>
        <v>46097</v>
      </c>
      <c r="AM4" s="115">
        <f>'BAR BB| Open rates'!AM4</f>
        <v>46100</v>
      </c>
      <c r="AN4" s="115">
        <f>'BAR BB| Open rates'!AN4</f>
        <v>46102</v>
      </c>
      <c r="AO4" s="115">
        <f>'BAR BB| Open rates'!AO4</f>
        <v>46112</v>
      </c>
      <c r="AP4" s="115">
        <f>'BAR BB| Open rates'!AP4</f>
        <v>46117</v>
      </c>
      <c r="AQ4" s="115">
        <f>'BAR BB| Open rates'!AQ4</f>
        <v>46123</v>
      </c>
      <c r="AR4" s="115">
        <f>'BAR BB| Open rates'!AR4</f>
        <v>46124</v>
      </c>
      <c r="AS4" s="115">
        <f>'BAR BB| Open rates'!AS4</f>
        <v>46130</v>
      </c>
      <c r="AT4" s="115">
        <f>'BAR BB| Open rates'!AT4</f>
        <v>46135</v>
      </c>
      <c r="AU4" s="115">
        <f>'BAR BB| Open rates'!AU4</f>
        <v>46137</v>
      </c>
      <c r="AV4" s="115">
        <f>'BAR BB| Open rates'!AV4</f>
        <v>46141</v>
      </c>
      <c r="AW4" s="115">
        <f>'BAR BB| Open rates'!AW4</f>
        <v>46142</v>
      </c>
      <c r="AX4" s="115">
        <f>'BAR BB| Open rates'!AX4</f>
        <v>46145</v>
      </c>
      <c r="AY4" s="115">
        <f>'BAR BB| Open rates'!AY4</f>
        <v>46149</v>
      </c>
      <c r="AZ4" s="115">
        <f>'BAR BB| Open rates'!AZ4</f>
        <v>46152</v>
      </c>
      <c r="BA4" s="115">
        <f>'BAR BB| Open rates'!BA4</f>
        <v>46153</v>
      </c>
      <c r="BB4" s="115">
        <f>'BAR BB| Open rates'!BB4</f>
        <v>46156</v>
      </c>
      <c r="BC4" s="115">
        <f>'BAR BB| Open rates'!BC4</f>
        <v>46158</v>
      </c>
      <c r="BD4" s="115">
        <f>'BAR BB| Open rates'!BD4</f>
        <v>46163</v>
      </c>
      <c r="BE4" s="115">
        <f>'BAR BB| Open rates'!BE4</f>
        <v>46165</v>
      </c>
      <c r="BF4" s="115">
        <f>'BAR BB| Open rates'!BF4</f>
        <v>46170</v>
      </c>
      <c r="BG4" s="115">
        <f>'BAR BB| Open rates'!BG4</f>
        <v>46173</v>
      </c>
      <c r="BH4" s="115">
        <f>'BAR BB| Open rates'!BH4</f>
        <v>46177</v>
      </c>
      <c r="BI4" s="115">
        <f>'BAR BB| Open rates'!BI4</f>
        <v>46187</v>
      </c>
      <c r="BJ4" s="115">
        <f>'BAR BB| Open rates'!BJ4</f>
        <v>46193</v>
      </c>
      <c r="BK4" s="115">
        <f>'BAR BB| Open rates'!BK4</f>
        <v>46198</v>
      </c>
      <c r="BL4" s="115">
        <f>'BAR BB| Open rates'!BL4</f>
        <v>46200</v>
      </c>
      <c r="BM4" s="115">
        <f>'BAR BB| Open rates'!BM4</f>
        <v>46203</v>
      </c>
      <c r="BN4" s="115">
        <f>'BAR BB| Open rates'!BN4</f>
        <v>46205</v>
      </c>
      <c r="BO4" s="115">
        <f>'BAR BB| Open rates'!BO4</f>
        <v>46207</v>
      </c>
      <c r="BP4" s="115">
        <f>'BAR BB| Open rates'!BP4</f>
        <v>46212</v>
      </c>
      <c r="BQ4" s="115">
        <f>'BAR BB| Open rates'!BQ4</f>
        <v>46214</v>
      </c>
      <c r="BR4" s="115">
        <f>'BAR BB| Open rates'!BR4</f>
        <v>46219</v>
      </c>
      <c r="BS4" s="115">
        <f>'BAR BB| Open rates'!BS4</f>
        <v>46221</v>
      </c>
      <c r="BT4" s="115">
        <f>'BAR BB| Open rates'!BT4</f>
        <v>46226</v>
      </c>
      <c r="BU4" s="115">
        <f>'BAR BB| Open rates'!BU4</f>
        <v>46228</v>
      </c>
      <c r="BV4" s="115">
        <f>'BAR BB| Open rates'!BV4</f>
        <v>46233</v>
      </c>
      <c r="BW4" s="115">
        <f>'BAR BB| Open rates'!BW4</f>
        <v>46235</v>
      </c>
      <c r="BX4" s="115">
        <f>'BAR BB| Open rates'!BX4</f>
        <v>46240</v>
      </c>
      <c r="BY4" s="115">
        <f>'BAR BB| Open rates'!BY4</f>
        <v>46242</v>
      </c>
      <c r="BZ4" s="115">
        <f>'BAR BB| Open rates'!BZ4</f>
        <v>46247</v>
      </c>
      <c r="CA4" s="115">
        <f>'BAR BB| Open rates'!CA4</f>
        <v>46249</v>
      </c>
      <c r="CB4" s="115">
        <f>'BAR BB| Open rates'!CB4</f>
        <v>46254</v>
      </c>
      <c r="CC4" s="115">
        <f>'BAR BB| Open rates'!CC4</f>
        <v>46256</v>
      </c>
      <c r="CD4" s="115">
        <f>'BAR BB| Open rates'!CD4</f>
        <v>46261</v>
      </c>
      <c r="CE4" s="115">
        <f>'BAR BB| Open rates'!CE4</f>
        <v>46263</v>
      </c>
      <c r="CF4" s="115">
        <f>'BAR BB| Open rates'!CF4</f>
        <v>46268</v>
      </c>
      <c r="CG4" s="115">
        <f>'BAR BB| Open rates'!CG4</f>
        <v>46270</v>
      </c>
      <c r="CH4" s="115">
        <f>'BAR BB| Open rates'!CH4</f>
        <v>46275</v>
      </c>
      <c r="CI4" s="115">
        <f>'BAR BB| Open rates'!CI4</f>
        <v>46277</v>
      </c>
      <c r="CJ4" s="115">
        <f>'BAR BB| Open rates'!CJ4</f>
        <v>46282</v>
      </c>
      <c r="CK4" s="115">
        <f>'BAR BB| Open rates'!CK4</f>
        <v>46284</v>
      </c>
      <c r="CL4" s="115">
        <f>'BAR BB| Open rates'!CL4</f>
        <v>46289</v>
      </c>
      <c r="CM4" s="115">
        <f>'BAR BB| Open rates'!CM4</f>
        <v>46291</v>
      </c>
      <c r="CN4" s="115">
        <f>'BAR BB| Open rates'!CN4</f>
        <v>46295</v>
      </c>
    </row>
    <row r="5" spans="1:92" s="36" customFormat="1" ht="12" customHeight="1" x14ac:dyDescent="0.2">
      <c r="A5" s="184" t="s">
        <v>63</v>
      </c>
    </row>
    <row r="6" spans="1:92" s="36" customFormat="1" ht="12" customHeight="1" x14ac:dyDescent="0.2">
      <c r="A6" s="183">
        <v>1</v>
      </c>
      <c r="B6" s="43">
        <f>'BAR BB| Open rates'!B6*0.9*0.9</f>
        <v>19278</v>
      </c>
      <c r="C6" s="43">
        <f>'BAR BB| Open rates'!C6*0.9*0.9</f>
        <v>24138</v>
      </c>
      <c r="D6" s="43">
        <f>'BAR BB| Open rates'!D6*0.9*0.9</f>
        <v>20898</v>
      </c>
      <c r="E6" s="43">
        <f>'BAR BB| Open rates'!E6*0.9*0.9</f>
        <v>20898</v>
      </c>
      <c r="F6" s="43">
        <f>'BAR BB| Open rates'!F6*0.9*0.9</f>
        <v>50868</v>
      </c>
      <c r="G6" s="43">
        <f>'BAR BB| Open rates'!G6*0.9*0.9</f>
        <v>56538</v>
      </c>
      <c r="H6" s="43">
        <f>'BAR BB| Open rates'!H6*0.9*0.9</f>
        <v>64638</v>
      </c>
      <c r="I6" s="43">
        <f>'BAR BB| Open rates'!I6*0.9*0.9</f>
        <v>72819</v>
      </c>
      <c r="J6" s="43">
        <f>'BAR BB| Open rates'!J6*0.9*0.9</f>
        <v>72819</v>
      </c>
      <c r="K6" s="43">
        <f>'BAR BB| Open rates'!K6*0.9*0.9</f>
        <v>72819</v>
      </c>
      <c r="L6" s="43">
        <f>'BAR BB| Open rates'!L6*0.9*0.9</f>
        <v>66339</v>
      </c>
      <c r="M6" s="43">
        <f>'BAR BB| Open rates'!M6*0.9*0.9</f>
        <v>56538</v>
      </c>
      <c r="N6" s="43">
        <f>'BAR BB| Open rates'!N6*0.9*0.9</f>
        <v>48438</v>
      </c>
      <c r="O6" s="43">
        <f>'BAR BB| Open rates'!O6*0.9*0.9</f>
        <v>24138</v>
      </c>
      <c r="P6" s="43">
        <f>'BAR BB| Open rates'!P6*0.9*0.9</f>
        <v>16848</v>
      </c>
      <c r="Q6" s="43">
        <f>'BAR BB| Open rates'!Q6*0.9*0.9</f>
        <v>20898</v>
      </c>
      <c r="R6" s="43">
        <f>'BAR BB| Open rates'!R6*0.9*0.9</f>
        <v>18468</v>
      </c>
      <c r="S6" s="43">
        <f>'BAR BB| Open rates'!S6*0.9*0.9</f>
        <v>18468</v>
      </c>
      <c r="T6" s="43">
        <f>'BAR BB| Open rates'!T6*0.9*0.9</f>
        <v>20898</v>
      </c>
      <c r="U6" s="43">
        <f>'BAR BB| Open rates'!U6*0.9*0.9</f>
        <v>24138</v>
      </c>
      <c r="V6" s="43">
        <f>'BAR BB| Open rates'!V6*0.9*0.9</f>
        <v>24138</v>
      </c>
      <c r="W6" s="43">
        <f>'BAR BB| Open rates'!W6*0.9*0.9</f>
        <v>34506</v>
      </c>
      <c r="X6" s="43">
        <f>'BAR BB| Open rates'!X6*0.9*0.9</f>
        <v>34506</v>
      </c>
      <c r="Y6" s="43">
        <f>'BAR BB| Open rates'!Y6*0.9*0.9</f>
        <v>34506</v>
      </c>
      <c r="Z6" s="43">
        <f>'BAR BB| Open rates'!Z6*0.9*0.9</f>
        <v>34506</v>
      </c>
      <c r="AA6" s="43">
        <f>'BAR BB| Open rates'!AA6*0.9*0.9</f>
        <v>37179</v>
      </c>
      <c r="AB6" s="43">
        <f>'BAR BB| Open rates'!AB6*0.9*0.9</f>
        <v>34506</v>
      </c>
      <c r="AC6" s="43">
        <f>'BAR BB| Open rates'!AC6*0.9*0.9</f>
        <v>37179</v>
      </c>
      <c r="AD6" s="43">
        <f>'BAR BB| Open rates'!AD6*0.9*0.9</f>
        <v>32319</v>
      </c>
      <c r="AE6" s="43">
        <f>'BAR BB| Open rates'!AE6*0.9*0.9</f>
        <v>44712</v>
      </c>
      <c r="AF6" s="43">
        <f>'BAR BB| Open rates'!AF6*0.9*0.9</f>
        <v>44712</v>
      </c>
      <c r="AG6" s="43">
        <f>'BAR BB| Open rates'!AG6*0.9*0.9</f>
        <v>44712</v>
      </c>
      <c r="AH6" s="43">
        <f>'BAR BB| Open rates'!AH6*0.9*0.9</f>
        <v>20898</v>
      </c>
      <c r="AI6" s="43">
        <f>'BAR BB| Open rates'!AI6*0.9*0.9</f>
        <v>20898</v>
      </c>
      <c r="AJ6" s="43">
        <f>'BAR BB| Open rates'!AJ6*0.9*0.9</f>
        <v>26082</v>
      </c>
      <c r="AK6" s="43">
        <f>'BAR BB| Open rates'!AK6*0.9*0.9</f>
        <v>18468</v>
      </c>
      <c r="AL6" s="43">
        <f>'BAR BB| Open rates'!AL6*0.9*0.9</f>
        <v>16848</v>
      </c>
      <c r="AM6" s="43">
        <f>'BAR BB| Open rates'!AM6*0.9*0.9</f>
        <v>15228</v>
      </c>
      <c r="AN6" s="43">
        <f>'BAR BB| Open rates'!AN6*0.9*0.9</f>
        <v>16848</v>
      </c>
      <c r="AO6" s="43">
        <f>'BAR BB| Open rates'!AO6*0.9*0.9</f>
        <v>15228</v>
      </c>
      <c r="AP6" s="43">
        <f>'BAR BB| Open rates'!AP6*0.9*0.9</f>
        <v>13446</v>
      </c>
      <c r="AQ6" s="43">
        <f>'BAR BB| Open rates'!AQ6*0.9*0.9</f>
        <v>12069</v>
      </c>
      <c r="AR6" s="43">
        <f>'BAR BB| Open rates'!AR6*0.9*0.9</f>
        <v>10449</v>
      </c>
      <c r="AS6" s="43">
        <f>'BAR BB| Open rates'!AS6*0.9*0.9</f>
        <v>10449</v>
      </c>
      <c r="AT6" s="43">
        <f>'BAR BB| Open rates'!AT6*0.9*0.9</f>
        <v>9639</v>
      </c>
      <c r="AU6" s="43">
        <f>'BAR BB| Open rates'!AU6*0.9*0.9</f>
        <v>10449</v>
      </c>
      <c r="AV6" s="43">
        <f>'BAR BB| Open rates'!AV6*0.9*0.9</f>
        <v>9639</v>
      </c>
      <c r="AW6" s="43">
        <f>'BAR BB| Open rates'!AW6*0.9*0.9</f>
        <v>10449</v>
      </c>
      <c r="AX6" s="43">
        <f>'BAR BB| Open rates'!AX6*0.9*0.9</f>
        <v>17658</v>
      </c>
      <c r="AY6" s="43">
        <f>'BAR BB| Open rates'!AY6*0.9*0.9</f>
        <v>13446</v>
      </c>
      <c r="AZ6" s="43">
        <f>'BAR BB| Open rates'!AZ6*0.9*0.9</f>
        <v>17658</v>
      </c>
      <c r="BA6" s="43">
        <f>'BAR BB| Open rates'!BA6*0.9*0.9</f>
        <v>15228</v>
      </c>
      <c r="BB6" s="43">
        <f>'BAR BB| Open rates'!BB6*0.9*0.9</f>
        <v>12069</v>
      </c>
      <c r="BC6" s="43">
        <f>'BAR BB| Open rates'!BC6*0.9*0.9</f>
        <v>13446</v>
      </c>
      <c r="BD6" s="43">
        <f>'BAR BB| Open rates'!BD6*0.9*0.9</f>
        <v>12069</v>
      </c>
      <c r="BE6" s="43">
        <f>'BAR BB| Open rates'!BE6*0.9*0.9</f>
        <v>13446</v>
      </c>
      <c r="BF6" s="43">
        <f>'BAR BB| Open rates'!BF6*0.9*0.9</f>
        <v>12069</v>
      </c>
      <c r="BG6" s="43">
        <f>'BAR BB| Open rates'!BG6*0.9*0.9</f>
        <v>13446</v>
      </c>
      <c r="BH6" s="43">
        <f>'BAR BB| Open rates'!BH6*0.9*0.9</f>
        <v>13446</v>
      </c>
      <c r="BI6" s="43">
        <f>'BAR BB| Open rates'!BI6*0.9*0.9</f>
        <v>16848</v>
      </c>
      <c r="BJ6" s="43">
        <f>'BAR BB| Open rates'!BJ6*0.9*0.9</f>
        <v>32319</v>
      </c>
      <c r="BK6" s="43">
        <f>'BAR BB| Open rates'!BK6*0.9*0.9</f>
        <v>13446</v>
      </c>
      <c r="BL6" s="43">
        <f>'BAR BB| Open rates'!BL6*0.9*0.9</f>
        <v>15228</v>
      </c>
      <c r="BM6" s="43">
        <f>'BAR BB| Open rates'!BM6*0.9*0.9</f>
        <v>13446</v>
      </c>
      <c r="BN6" s="43">
        <f>'BAR BB| Open rates'!BN6*0.9*0.9</f>
        <v>16848</v>
      </c>
      <c r="BO6" s="43">
        <f>'BAR BB| Open rates'!BO6*0.9*0.9</f>
        <v>18468</v>
      </c>
      <c r="BP6" s="43">
        <f>'BAR BB| Open rates'!BP6*0.9*0.9</f>
        <v>16848</v>
      </c>
      <c r="BQ6" s="43">
        <f>'BAR BB| Open rates'!BQ6*0.9*0.9</f>
        <v>18468</v>
      </c>
      <c r="BR6" s="43">
        <f>'BAR BB| Open rates'!BR6*0.9*0.9</f>
        <v>16848</v>
      </c>
      <c r="BS6" s="43">
        <f>'BAR BB| Open rates'!BS6*0.9*0.9</f>
        <v>18468</v>
      </c>
      <c r="BT6" s="43">
        <f>'BAR BB| Open rates'!BT6*0.9*0.9</f>
        <v>16848</v>
      </c>
      <c r="BU6" s="43">
        <f>'BAR BB| Open rates'!BU6*0.9*0.9</f>
        <v>18468</v>
      </c>
      <c r="BV6" s="43">
        <f>'BAR BB| Open rates'!BV6*0.9*0.9</f>
        <v>16848</v>
      </c>
      <c r="BW6" s="43">
        <f>'BAR BB| Open rates'!BW6*0.9*0.9</f>
        <v>18468</v>
      </c>
      <c r="BX6" s="43">
        <f>'BAR BB| Open rates'!BX6*0.9*0.9</f>
        <v>16848</v>
      </c>
      <c r="BY6" s="43">
        <f>'BAR BB| Open rates'!BY6*0.9*0.9</f>
        <v>18468</v>
      </c>
      <c r="BZ6" s="43">
        <f>'BAR BB| Open rates'!BZ6*0.9*0.9</f>
        <v>16848</v>
      </c>
      <c r="CA6" s="43">
        <f>'BAR BB| Open rates'!CA6*0.9*0.9</f>
        <v>18468</v>
      </c>
      <c r="CB6" s="43">
        <f>'BAR BB| Open rates'!CB6*0.9*0.9</f>
        <v>16848</v>
      </c>
      <c r="CC6" s="43">
        <f>'BAR BB| Open rates'!CC6*0.9*0.9</f>
        <v>18468</v>
      </c>
      <c r="CD6" s="43">
        <f>'BAR BB| Open rates'!CD6*0.9*0.9</f>
        <v>13446</v>
      </c>
      <c r="CE6" s="43">
        <f>'BAR BB| Open rates'!CE6*0.9*0.9</f>
        <v>15228</v>
      </c>
      <c r="CF6" s="43">
        <f>'BAR BB| Open rates'!CF6*0.9*0.9</f>
        <v>13446</v>
      </c>
      <c r="CG6" s="43">
        <f>'BAR BB| Open rates'!CG6*0.9*0.9</f>
        <v>15228</v>
      </c>
      <c r="CH6" s="43">
        <f>'BAR BB| Open rates'!CH6*0.9*0.9</f>
        <v>13446</v>
      </c>
      <c r="CI6" s="43">
        <f>'BAR BB| Open rates'!CI6*0.9*0.9</f>
        <v>15228</v>
      </c>
      <c r="CJ6" s="43">
        <f>'BAR BB| Open rates'!CJ6*0.9*0.9</f>
        <v>13446</v>
      </c>
      <c r="CK6" s="43">
        <f>'BAR BB| Open rates'!CK6*0.9*0.9</f>
        <v>15228</v>
      </c>
      <c r="CL6" s="43">
        <f>'BAR BB| Open rates'!CL6*0.9*0.9</f>
        <v>13446</v>
      </c>
      <c r="CM6" s="43">
        <f>'BAR BB| Open rates'!CM6*0.9*0.9</f>
        <v>15228</v>
      </c>
      <c r="CN6" s="43">
        <f>'BAR BB| Open rates'!CN6*0.9*0.9</f>
        <v>13446</v>
      </c>
    </row>
    <row r="7" spans="1:92" s="36" customFormat="1" ht="12" customHeight="1" x14ac:dyDescent="0.2">
      <c r="A7" s="183">
        <v>2</v>
      </c>
      <c r="B7" s="43">
        <f>'BAR BB| Open rates'!B7*0.9*0.9</f>
        <v>21303</v>
      </c>
      <c r="C7" s="43">
        <f>'BAR BB| Open rates'!C7*0.9*0.9</f>
        <v>26163</v>
      </c>
      <c r="D7" s="43">
        <f>'BAR BB| Open rates'!D7*0.9*0.9</f>
        <v>23328</v>
      </c>
      <c r="E7" s="43">
        <f>'BAR BB| Open rates'!E7*0.9*0.9</f>
        <v>23328</v>
      </c>
      <c r="F7" s="43">
        <f>'BAR BB| Open rates'!F7*0.9*0.9</f>
        <v>53298</v>
      </c>
      <c r="G7" s="43">
        <f>'BAR BB| Open rates'!G7*0.9*0.9</f>
        <v>58968</v>
      </c>
      <c r="H7" s="43">
        <f>'BAR BB| Open rates'!H7*0.9*0.9</f>
        <v>67068</v>
      </c>
      <c r="I7" s="43">
        <f>'BAR BB| Open rates'!I7*0.9*0.9</f>
        <v>75249</v>
      </c>
      <c r="J7" s="43">
        <f>'BAR BB| Open rates'!J7*0.9*0.9</f>
        <v>75249</v>
      </c>
      <c r="K7" s="43">
        <f>'BAR BB| Open rates'!K7*0.9*0.9</f>
        <v>75249</v>
      </c>
      <c r="L7" s="43">
        <f>'BAR BB| Open rates'!L7*0.9*0.9</f>
        <v>68769</v>
      </c>
      <c r="M7" s="43">
        <f>'BAR BB| Open rates'!M7*0.9*0.9</f>
        <v>58968</v>
      </c>
      <c r="N7" s="43">
        <f>'BAR BB| Open rates'!N7*0.9*0.9</f>
        <v>50868</v>
      </c>
      <c r="O7" s="43">
        <f>'BAR BB| Open rates'!O7*0.9*0.9</f>
        <v>26568</v>
      </c>
      <c r="P7" s="43">
        <f>'BAR BB| Open rates'!P7*0.9*0.9</f>
        <v>19278</v>
      </c>
      <c r="Q7" s="43">
        <f>'BAR BB| Open rates'!Q7*0.9*0.9</f>
        <v>23328</v>
      </c>
      <c r="R7" s="43">
        <f>'BAR BB| Open rates'!R7*0.9*0.9</f>
        <v>20898</v>
      </c>
      <c r="S7" s="43">
        <f>'BAR BB| Open rates'!S7*0.9*0.9</f>
        <v>20898</v>
      </c>
      <c r="T7" s="43">
        <f>'BAR BB| Open rates'!T7*0.9*0.9</f>
        <v>23328</v>
      </c>
      <c r="U7" s="43">
        <f>'BAR BB| Open rates'!U7*0.9*0.9</f>
        <v>26568</v>
      </c>
      <c r="V7" s="43">
        <f>'BAR BB| Open rates'!V7*0.9*0.9</f>
        <v>26568</v>
      </c>
      <c r="W7" s="43">
        <f>'BAR BB| Open rates'!W7*0.9*0.9</f>
        <v>36936</v>
      </c>
      <c r="X7" s="43">
        <f>'BAR BB| Open rates'!X7*0.9*0.9</f>
        <v>36936</v>
      </c>
      <c r="Y7" s="43">
        <f>'BAR BB| Open rates'!Y7*0.9*0.9</f>
        <v>36936</v>
      </c>
      <c r="Z7" s="43">
        <f>'BAR BB| Open rates'!Z7*0.9*0.9</f>
        <v>36936</v>
      </c>
      <c r="AA7" s="43">
        <f>'BAR BB| Open rates'!AA7*0.9*0.9</f>
        <v>39609</v>
      </c>
      <c r="AB7" s="43">
        <f>'BAR BB| Open rates'!AB7*0.9*0.9</f>
        <v>36936</v>
      </c>
      <c r="AC7" s="43">
        <f>'BAR BB| Open rates'!AC7*0.9*0.9</f>
        <v>39609</v>
      </c>
      <c r="AD7" s="43">
        <f>'BAR BB| Open rates'!AD7*0.9*0.9</f>
        <v>34749</v>
      </c>
      <c r="AE7" s="43">
        <f>'BAR BB| Open rates'!AE7*0.9*0.9</f>
        <v>47142</v>
      </c>
      <c r="AF7" s="43">
        <f>'BAR BB| Open rates'!AF7*0.9*0.9</f>
        <v>47142</v>
      </c>
      <c r="AG7" s="43">
        <f>'BAR BB| Open rates'!AG7*0.9*0.9</f>
        <v>47142</v>
      </c>
      <c r="AH7" s="43">
        <f>'BAR BB| Open rates'!AH7*0.9*0.9</f>
        <v>23328</v>
      </c>
      <c r="AI7" s="43">
        <f>'BAR BB| Open rates'!AI7*0.9*0.9</f>
        <v>23328</v>
      </c>
      <c r="AJ7" s="43">
        <f>'BAR BB| Open rates'!AJ7*0.9*0.9</f>
        <v>28512</v>
      </c>
      <c r="AK7" s="43">
        <f>'BAR BB| Open rates'!AK7*0.9*0.9</f>
        <v>20898</v>
      </c>
      <c r="AL7" s="43">
        <f>'BAR BB| Open rates'!AL7*0.9*0.9</f>
        <v>19278</v>
      </c>
      <c r="AM7" s="43">
        <f>'BAR BB| Open rates'!AM7*0.9*0.9</f>
        <v>17658</v>
      </c>
      <c r="AN7" s="43">
        <f>'BAR BB| Open rates'!AN7*0.9*0.9</f>
        <v>19278</v>
      </c>
      <c r="AO7" s="43">
        <f>'BAR BB| Open rates'!AO7*0.9*0.9</f>
        <v>17658</v>
      </c>
      <c r="AP7" s="43">
        <f>'BAR BB| Open rates'!AP7*0.9*0.9</f>
        <v>15876</v>
      </c>
      <c r="AQ7" s="43">
        <f>'BAR BB| Open rates'!AQ7*0.9*0.9</f>
        <v>14499</v>
      </c>
      <c r="AR7" s="43">
        <f>'BAR BB| Open rates'!AR7*0.9*0.9</f>
        <v>12879</v>
      </c>
      <c r="AS7" s="43">
        <f>'BAR BB| Open rates'!AS7*0.9*0.9</f>
        <v>12879</v>
      </c>
      <c r="AT7" s="43">
        <f>'BAR BB| Open rates'!AT7*0.9*0.9</f>
        <v>12069</v>
      </c>
      <c r="AU7" s="43">
        <f>'BAR BB| Open rates'!AU7*0.9*0.9</f>
        <v>12879</v>
      </c>
      <c r="AV7" s="43">
        <f>'BAR BB| Open rates'!AV7*0.9*0.9</f>
        <v>12069</v>
      </c>
      <c r="AW7" s="43">
        <f>'BAR BB| Open rates'!AW7*0.9*0.9</f>
        <v>12879</v>
      </c>
      <c r="AX7" s="43">
        <f>'BAR BB| Open rates'!AX7*0.9*0.9</f>
        <v>20088</v>
      </c>
      <c r="AY7" s="43">
        <f>'BAR BB| Open rates'!AY7*0.9*0.9</f>
        <v>15876</v>
      </c>
      <c r="AZ7" s="43">
        <f>'BAR BB| Open rates'!AZ7*0.9*0.9</f>
        <v>20088</v>
      </c>
      <c r="BA7" s="43">
        <f>'BAR BB| Open rates'!BA7*0.9*0.9</f>
        <v>17658</v>
      </c>
      <c r="BB7" s="43">
        <f>'BAR BB| Open rates'!BB7*0.9*0.9</f>
        <v>14499</v>
      </c>
      <c r="BC7" s="43">
        <f>'BAR BB| Open rates'!BC7*0.9*0.9</f>
        <v>15876</v>
      </c>
      <c r="BD7" s="43">
        <f>'BAR BB| Open rates'!BD7*0.9*0.9</f>
        <v>14499</v>
      </c>
      <c r="BE7" s="43">
        <f>'BAR BB| Open rates'!BE7*0.9*0.9</f>
        <v>15876</v>
      </c>
      <c r="BF7" s="43">
        <f>'BAR BB| Open rates'!BF7*0.9*0.9</f>
        <v>14499</v>
      </c>
      <c r="BG7" s="43">
        <f>'BAR BB| Open rates'!BG7*0.9*0.9</f>
        <v>15876</v>
      </c>
      <c r="BH7" s="43">
        <f>'BAR BB| Open rates'!BH7*0.9*0.9</f>
        <v>15876</v>
      </c>
      <c r="BI7" s="43">
        <f>'BAR BB| Open rates'!BI7*0.9*0.9</f>
        <v>19278</v>
      </c>
      <c r="BJ7" s="43">
        <f>'BAR BB| Open rates'!BJ7*0.9*0.9</f>
        <v>34749</v>
      </c>
      <c r="BK7" s="43">
        <f>'BAR BB| Open rates'!BK7*0.9*0.9</f>
        <v>15876</v>
      </c>
      <c r="BL7" s="43">
        <f>'BAR BB| Open rates'!BL7*0.9*0.9</f>
        <v>17658</v>
      </c>
      <c r="BM7" s="43">
        <f>'BAR BB| Open rates'!BM7*0.9*0.9</f>
        <v>15876</v>
      </c>
      <c r="BN7" s="43">
        <f>'BAR BB| Open rates'!BN7*0.9*0.9</f>
        <v>19278</v>
      </c>
      <c r="BO7" s="43">
        <f>'BAR BB| Open rates'!BO7*0.9*0.9</f>
        <v>20898</v>
      </c>
      <c r="BP7" s="43">
        <f>'BAR BB| Open rates'!BP7*0.9*0.9</f>
        <v>19278</v>
      </c>
      <c r="BQ7" s="43">
        <f>'BAR BB| Open rates'!BQ7*0.9*0.9</f>
        <v>20898</v>
      </c>
      <c r="BR7" s="43">
        <f>'BAR BB| Open rates'!BR7*0.9*0.9</f>
        <v>19278</v>
      </c>
      <c r="BS7" s="43">
        <f>'BAR BB| Open rates'!BS7*0.9*0.9</f>
        <v>20898</v>
      </c>
      <c r="BT7" s="43">
        <f>'BAR BB| Open rates'!BT7*0.9*0.9</f>
        <v>19278</v>
      </c>
      <c r="BU7" s="43">
        <f>'BAR BB| Open rates'!BU7*0.9*0.9</f>
        <v>20898</v>
      </c>
      <c r="BV7" s="43">
        <f>'BAR BB| Open rates'!BV7*0.9*0.9</f>
        <v>19278</v>
      </c>
      <c r="BW7" s="43">
        <f>'BAR BB| Open rates'!BW7*0.9*0.9</f>
        <v>20898</v>
      </c>
      <c r="BX7" s="43">
        <f>'BAR BB| Open rates'!BX7*0.9*0.9</f>
        <v>19278</v>
      </c>
      <c r="BY7" s="43">
        <f>'BAR BB| Open rates'!BY7*0.9*0.9</f>
        <v>20898</v>
      </c>
      <c r="BZ7" s="43">
        <f>'BAR BB| Open rates'!BZ7*0.9*0.9</f>
        <v>19278</v>
      </c>
      <c r="CA7" s="43">
        <f>'BAR BB| Open rates'!CA7*0.9*0.9</f>
        <v>20898</v>
      </c>
      <c r="CB7" s="43">
        <f>'BAR BB| Open rates'!CB7*0.9*0.9</f>
        <v>19278</v>
      </c>
      <c r="CC7" s="43">
        <f>'BAR BB| Open rates'!CC7*0.9*0.9</f>
        <v>20898</v>
      </c>
      <c r="CD7" s="43">
        <f>'BAR BB| Open rates'!CD7*0.9*0.9</f>
        <v>15876</v>
      </c>
      <c r="CE7" s="43">
        <f>'BAR BB| Open rates'!CE7*0.9*0.9</f>
        <v>17658</v>
      </c>
      <c r="CF7" s="43">
        <f>'BAR BB| Open rates'!CF7*0.9*0.9</f>
        <v>15876</v>
      </c>
      <c r="CG7" s="43">
        <f>'BAR BB| Open rates'!CG7*0.9*0.9</f>
        <v>17658</v>
      </c>
      <c r="CH7" s="43">
        <f>'BAR BB| Open rates'!CH7*0.9*0.9</f>
        <v>15876</v>
      </c>
      <c r="CI7" s="43">
        <f>'BAR BB| Open rates'!CI7*0.9*0.9</f>
        <v>17658</v>
      </c>
      <c r="CJ7" s="43">
        <f>'BAR BB| Open rates'!CJ7*0.9*0.9</f>
        <v>15876</v>
      </c>
      <c r="CK7" s="43">
        <f>'BAR BB| Open rates'!CK7*0.9*0.9</f>
        <v>17658</v>
      </c>
      <c r="CL7" s="43">
        <f>'BAR BB| Open rates'!CL7*0.9*0.9</f>
        <v>15876</v>
      </c>
      <c r="CM7" s="43">
        <f>'BAR BB| Open rates'!CM7*0.9*0.9</f>
        <v>17658</v>
      </c>
      <c r="CN7" s="43">
        <f>'BAR BB| Open rates'!CN7*0.9*0.9</f>
        <v>15876</v>
      </c>
    </row>
    <row r="8" spans="1:92" s="36" customFormat="1" ht="12" customHeight="1" x14ac:dyDescent="0.2">
      <c r="A8" s="236" t="s">
        <v>175</v>
      </c>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row>
    <row r="9" spans="1:92" s="36" customFormat="1" ht="12" customHeight="1" x14ac:dyDescent="0.2">
      <c r="A9" s="237">
        <v>1</v>
      </c>
      <c r="B9" s="43">
        <f>'BAR BB| Open rates'!B9*0.9*0.9</f>
        <v>21708</v>
      </c>
      <c r="C9" s="43">
        <f>'BAR BB| Open rates'!C9*0.9*0.9</f>
        <v>26568</v>
      </c>
      <c r="D9" s="43">
        <f>'BAR BB| Open rates'!D9*0.9*0.9</f>
        <v>23328</v>
      </c>
      <c r="E9" s="43">
        <f>'BAR BB| Open rates'!E9*0.9*0.9</f>
        <v>28998</v>
      </c>
      <c r="F9" s="43">
        <f>'BAR BB| Open rates'!F9*0.9*0.9</f>
        <v>58968</v>
      </c>
      <c r="G9" s="43">
        <f>'BAR BB| Open rates'!G9*0.9*0.9</f>
        <v>64638</v>
      </c>
      <c r="H9" s="43">
        <f>'BAR BB| Open rates'!H9*0.9*0.9</f>
        <v>72738</v>
      </c>
      <c r="I9" s="43">
        <f>'BAR BB| Open rates'!I9*0.9*0.9</f>
        <v>80919</v>
      </c>
      <c r="J9" s="43">
        <f>'BAR BB| Open rates'!J9*0.9*0.9</f>
        <v>80919</v>
      </c>
      <c r="K9" s="43">
        <f>'BAR BB| Open rates'!K9*0.9*0.9</f>
        <v>80919</v>
      </c>
      <c r="L9" s="43">
        <f>'BAR BB| Open rates'!L9*0.9*0.9</f>
        <v>74439</v>
      </c>
      <c r="M9" s="43">
        <f>'BAR BB| Open rates'!M9*0.9*0.9</f>
        <v>58968</v>
      </c>
      <c r="N9" s="43">
        <f>'BAR BB| Open rates'!N9*0.9*0.9</f>
        <v>50868</v>
      </c>
      <c r="O9" s="43">
        <f>'BAR BB| Open rates'!O9*0.9*0.9</f>
        <v>26568</v>
      </c>
      <c r="P9" s="43">
        <f>'BAR BB| Open rates'!P9*0.9*0.9</f>
        <v>19278</v>
      </c>
      <c r="Q9" s="43">
        <f>'BAR BB| Open rates'!Q9*0.9*0.9</f>
        <v>23328</v>
      </c>
      <c r="R9" s="43">
        <f>'BAR BB| Open rates'!R9*0.9*0.9</f>
        <v>20898</v>
      </c>
      <c r="S9" s="43">
        <f>'BAR BB| Open rates'!S9*0.9*0.9</f>
        <v>20898</v>
      </c>
      <c r="T9" s="43">
        <f>'BAR BB| Open rates'!T9*0.9*0.9</f>
        <v>23328</v>
      </c>
      <c r="U9" s="43">
        <f>'BAR BB| Open rates'!U9*0.9*0.9</f>
        <v>26568</v>
      </c>
      <c r="V9" s="43">
        <f>'BAR BB| Open rates'!V9*0.9*0.9</f>
        <v>26568</v>
      </c>
      <c r="W9" s="43">
        <f>'BAR BB| Open rates'!W9*0.9*0.9</f>
        <v>36936</v>
      </c>
      <c r="X9" s="43">
        <f>'BAR BB| Open rates'!X9*0.9*0.9</f>
        <v>36936</v>
      </c>
      <c r="Y9" s="43">
        <f>'BAR BB| Open rates'!Y9*0.9*0.9</f>
        <v>36936</v>
      </c>
      <c r="Z9" s="43">
        <f>'BAR BB| Open rates'!Z9*0.9*0.9</f>
        <v>36936</v>
      </c>
      <c r="AA9" s="43">
        <f>'BAR BB| Open rates'!AA9*0.9*0.9</f>
        <v>39609</v>
      </c>
      <c r="AB9" s="43">
        <f>'BAR BB| Open rates'!AB9*0.9*0.9</f>
        <v>36936</v>
      </c>
      <c r="AC9" s="43">
        <f>'BAR BB| Open rates'!AC9*0.9*0.9</f>
        <v>39609</v>
      </c>
      <c r="AD9" s="43">
        <f>'BAR BB| Open rates'!AD9*0.9*0.9</f>
        <v>34749</v>
      </c>
      <c r="AE9" s="43">
        <f>'BAR BB| Open rates'!AE9*0.9*0.9</f>
        <v>47142</v>
      </c>
      <c r="AF9" s="43">
        <f>'BAR BB| Open rates'!AF9*0.9*0.9</f>
        <v>47142</v>
      </c>
      <c r="AG9" s="43">
        <f>'BAR BB| Open rates'!AG9*0.9*0.9</f>
        <v>47142</v>
      </c>
      <c r="AH9" s="43">
        <f>'BAR BB| Open rates'!AH9*0.9*0.9</f>
        <v>23328</v>
      </c>
      <c r="AI9" s="43">
        <f>'BAR BB| Open rates'!AI9*0.9*0.9</f>
        <v>23328</v>
      </c>
      <c r="AJ9" s="43">
        <f>'BAR BB| Open rates'!AJ9*0.9*0.9</f>
        <v>28512</v>
      </c>
      <c r="AK9" s="43">
        <f>'BAR BB| Open rates'!AK9*0.9*0.9</f>
        <v>20898</v>
      </c>
      <c r="AL9" s="43">
        <f>'BAR BB| Open rates'!AL9*0.9*0.9</f>
        <v>19278</v>
      </c>
      <c r="AM9" s="43">
        <f>'BAR BB| Open rates'!AM9*0.9*0.9</f>
        <v>17658</v>
      </c>
      <c r="AN9" s="43">
        <f>'BAR BB| Open rates'!AN9*0.9*0.9</f>
        <v>19278</v>
      </c>
      <c r="AO9" s="43">
        <f>'BAR BB| Open rates'!AO9*0.9*0.9</f>
        <v>17658</v>
      </c>
      <c r="AP9" s="43">
        <f>'BAR BB| Open rates'!AP9*0.9*0.9</f>
        <v>15876</v>
      </c>
      <c r="AQ9" s="43">
        <f>'BAR BB| Open rates'!AQ9*0.9*0.9</f>
        <v>14499</v>
      </c>
      <c r="AR9" s="43">
        <f>'BAR BB| Open rates'!AR9*0.9*0.9</f>
        <v>12879</v>
      </c>
      <c r="AS9" s="43">
        <f>'BAR BB| Open rates'!AS9*0.9*0.9</f>
        <v>12879</v>
      </c>
      <c r="AT9" s="43">
        <f>'BAR BB| Open rates'!AT9*0.9*0.9</f>
        <v>12069</v>
      </c>
      <c r="AU9" s="43">
        <f>'BAR BB| Open rates'!AU9*0.9*0.9</f>
        <v>12879</v>
      </c>
      <c r="AV9" s="43">
        <f>'BAR BB| Open rates'!AV9*0.9*0.9</f>
        <v>12069</v>
      </c>
      <c r="AW9" s="43">
        <f>'BAR BB| Open rates'!AW9*0.9*0.9</f>
        <v>12879</v>
      </c>
      <c r="AX9" s="43">
        <f>'BAR BB| Open rates'!AX9*0.9*0.9</f>
        <v>20088</v>
      </c>
      <c r="AY9" s="43">
        <f>'BAR BB| Open rates'!AY9*0.9*0.9</f>
        <v>15876</v>
      </c>
      <c r="AZ9" s="43">
        <f>'BAR BB| Open rates'!AZ9*0.9*0.9</f>
        <v>20088</v>
      </c>
      <c r="BA9" s="43">
        <f>'BAR BB| Open rates'!BA9*0.9*0.9</f>
        <v>17658</v>
      </c>
      <c r="BB9" s="43">
        <f>'BAR BB| Open rates'!BB9*0.9*0.9</f>
        <v>14499</v>
      </c>
      <c r="BC9" s="43">
        <f>'BAR BB| Open rates'!BC9*0.9*0.9</f>
        <v>15876</v>
      </c>
      <c r="BD9" s="43">
        <f>'BAR BB| Open rates'!BD9*0.9*0.9</f>
        <v>14499</v>
      </c>
      <c r="BE9" s="43">
        <f>'BAR BB| Open rates'!BE9*0.9*0.9</f>
        <v>15876</v>
      </c>
      <c r="BF9" s="43">
        <f>'BAR BB| Open rates'!BF9*0.9*0.9</f>
        <v>14499</v>
      </c>
      <c r="BG9" s="43">
        <f>'BAR BB| Open rates'!BG9*0.9*0.9</f>
        <v>15876</v>
      </c>
      <c r="BH9" s="43">
        <f>'BAR BB| Open rates'!BH9*0.9*0.9</f>
        <v>15876</v>
      </c>
      <c r="BI9" s="43">
        <f>'BAR BB| Open rates'!BI9*0.9*0.9</f>
        <v>19278</v>
      </c>
      <c r="BJ9" s="43">
        <f>'BAR BB| Open rates'!BJ9*0.9*0.9</f>
        <v>34749</v>
      </c>
      <c r="BK9" s="43">
        <f>'BAR BB| Open rates'!BK9*0.9*0.9</f>
        <v>15876</v>
      </c>
      <c r="BL9" s="43">
        <f>'BAR BB| Open rates'!BL9*0.9*0.9</f>
        <v>17658</v>
      </c>
      <c r="BM9" s="43">
        <f>'BAR BB| Open rates'!BM9*0.9*0.9</f>
        <v>15876</v>
      </c>
      <c r="BN9" s="43">
        <f>'BAR BB| Open rates'!BN9*0.9*0.9</f>
        <v>19278</v>
      </c>
      <c r="BO9" s="43">
        <f>'BAR BB| Open rates'!BO9*0.9*0.9</f>
        <v>20898</v>
      </c>
      <c r="BP9" s="43">
        <f>'BAR BB| Open rates'!BP9*0.9*0.9</f>
        <v>19278</v>
      </c>
      <c r="BQ9" s="43">
        <f>'BAR BB| Open rates'!BQ9*0.9*0.9</f>
        <v>20898</v>
      </c>
      <c r="BR9" s="43">
        <f>'BAR BB| Open rates'!BR9*0.9*0.9</f>
        <v>19278</v>
      </c>
      <c r="BS9" s="43">
        <f>'BAR BB| Open rates'!BS9*0.9*0.9</f>
        <v>20898</v>
      </c>
      <c r="BT9" s="43">
        <f>'BAR BB| Open rates'!BT9*0.9*0.9</f>
        <v>19278</v>
      </c>
      <c r="BU9" s="43">
        <f>'BAR BB| Open rates'!BU9*0.9*0.9</f>
        <v>20898</v>
      </c>
      <c r="BV9" s="43">
        <f>'BAR BB| Open rates'!BV9*0.9*0.9</f>
        <v>19278</v>
      </c>
      <c r="BW9" s="43">
        <f>'BAR BB| Open rates'!BW9*0.9*0.9</f>
        <v>20898</v>
      </c>
      <c r="BX9" s="43">
        <f>'BAR BB| Open rates'!BX9*0.9*0.9</f>
        <v>19278</v>
      </c>
      <c r="BY9" s="43">
        <f>'BAR BB| Open rates'!BY9*0.9*0.9</f>
        <v>20898</v>
      </c>
      <c r="BZ9" s="43">
        <f>'BAR BB| Open rates'!BZ9*0.9*0.9</f>
        <v>19278</v>
      </c>
      <c r="CA9" s="43">
        <f>'BAR BB| Open rates'!CA9*0.9*0.9</f>
        <v>20898</v>
      </c>
      <c r="CB9" s="43">
        <f>'BAR BB| Open rates'!CB9*0.9*0.9</f>
        <v>19278</v>
      </c>
      <c r="CC9" s="43">
        <f>'BAR BB| Open rates'!CC9*0.9*0.9</f>
        <v>20898</v>
      </c>
      <c r="CD9" s="43">
        <f>'BAR BB| Open rates'!CD9*0.9*0.9</f>
        <v>15876</v>
      </c>
      <c r="CE9" s="43">
        <f>'BAR BB| Open rates'!CE9*0.9*0.9</f>
        <v>17658</v>
      </c>
      <c r="CF9" s="43">
        <f>'BAR BB| Open rates'!CF9*0.9*0.9</f>
        <v>15876</v>
      </c>
      <c r="CG9" s="43">
        <f>'BAR BB| Open rates'!CG9*0.9*0.9</f>
        <v>17658</v>
      </c>
      <c r="CH9" s="43">
        <f>'BAR BB| Open rates'!CH9*0.9*0.9</f>
        <v>15876</v>
      </c>
      <c r="CI9" s="43">
        <f>'BAR BB| Open rates'!CI9*0.9*0.9</f>
        <v>17658</v>
      </c>
      <c r="CJ9" s="43">
        <f>'BAR BB| Open rates'!CJ9*0.9*0.9</f>
        <v>15876</v>
      </c>
      <c r="CK9" s="43">
        <f>'BAR BB| Open rates'!CK9*0.9*0.9</f>
        <v>17658</v>
      </c>
      <c r="CL9" s="43">
        <f>'BAR BB| Open rates'!CL9*0.9*0.9</f>
        <v>15876</v>
      </c>
      <c r="CM9" s="43">
        <f>'BAR BB| Open rates'!CM9*0.9*0.9</f>
        <v>17658</v>
      </c>
      <c r="CN9" s="43">
        <f>'BAR BB| Open rates'!CN9*0.9*0.9</f>
        <v>15876</v>
      </c>
    </row>
    <row r="10" spans="1:92" s="36" customFormat="1" ht="12" customHeight="1" x14ac:dyDescent="0.2">
      <c r="A10" s="237">
        <v>2</v>
      </c>
      <c r="B10" s="43">
        <f>'BAR BB| Open rates'!B10*0.9*0.9</f>
        <v>23733</v>
      </c>
      <c r="C10" s="43">
        <f>'BAR BB| Open rates'!C10*0.9*0.9</f>
        <v>28593</v>
      </c>
      <c r="D10" s="43">
        <f>'BAR BB| Open rates'!D10*0.9*0.9</f>
        <v>25353</v>
      </c>
      <c r="E10" s="43">
        <f>'BAR BB| Open rates'!E10*0.9*0.9</f>
        <v>31428</v>
      </c>
      <c r="F10" s="43">
        <f>'BAR BB| Open rates'!F10*0.9*0.9</f>
        <v>61398</v>
      </c>
      <c r="G10" s="43">
        <f>'BAR BB| Open rates'!G10*0.9*0.9</f>
        <v>67068</v>
      </c>
      <c r="H10" s="43">
        <f>'BAR BB| Open rates'!H10*0.9*0.9</f>
        <v>75168</v>
      </c>
      <c r="I10" s="43">
        <f>'BAR BB| Open rates'!I10*0.9*0.9</f>
        <v>83349</v>
      </c>
      <c r="J10" s="43">
        <f>'BAR BB| Open rates'!J10*0.9*0.9</f>
        <v>83349</v>
      </c>
      <c r="K10" s="43">
        <f>'BAR BB| Open rates'!K10*0.9*0.9</f>
        <v>83349</v>
      </c>
      <c r="L10" s="43">
        <f>'BAR BB| Open rates'!L10*0.9*0.9</f>
        <v>76869</v>
      </c>
      <c r="M10" s="43">
        <f>'BAR BB| Open rates'!M10*0.9*0.9</f>
        <v>61398</v>
      </c>
      <c r="N10" s="43">
        <f>'BAR BB| Open rates'!N10*0.9*0.9</f>
        <v>53298</v>
      </c>
      <c r="O10" s="43">
        <f>'BAR BB| Open rates'!O10*0.9*0.9</f>
        <v>28998</v>
      </c>
      <c r="P10" s="43">
        <f>'BAR BB| Open rates'!P10*0.9*0.9</f>
        <v>21708</v>
      </c>
      <c r="Q10" s="43">
        <f>'BAR BB| Open rates'!Q10*0.9*0.9</f>
        <v>25758</v>
      </c>
      <c r="R10" s="43">
        <f>'BAR BB| Open rates'!R10*0.9*0.9</f>
        <v>23328</v>
      </c>
      <c r="S10" s="43">
        <f>'BAR BB| Open rates'!S10*0.9*0.9</f>
        <v>23328</v>
      </c>
      <c r="T10" s="43">
        <f>'BAR BB| Open rates'!T10*0.9*0.9</f>
        <v>25758</v>
      </c>
      <c r="U10" s="43">
        <f>'BAR BB| Open rates'!U10*0.9*0.9</f>
        <v>28998</v>
      </c>
      <c r="V10" s="43">
        <f>'BAR BB| Open rates'!V10*0.9*0.9</f>
        <v>28998</v>
      </c>
      <c r="W10" s="43">
        <f>'BAR BB| Open rates'!W10*0.9*0.9</f>
        <v>39366</v>
      </c>
      <c r="X10" s="43">
        <f>'BAR BB| Open rates'!X10*0.9*0.9</f>
        <v>39366</v>
      </c>
      <c r="Y10" s="43">
        <f>'BAR BB| Open rates'!Y10*0.9*0.9</f>
        <v>39366</v>
      </c>
      <c r="Z10" s="43">
        <f>'BAR BB| Open rates'!Z10*0.9*0.9</f>
        <v>39366</v>
      </c>
      <c r="AA10" s="43">
        <f>'BAR BB| Open rates'!AA10*0.9*0.9</f>
        <v>42039</v>
      </c>
      <c r="AB10" s="43">
        <f>'BAR BB| Open rates'!AB10*0.9*0.9</f>
        <v>39366</v>
      </c>
      <c r="AC10" s="43">
        <f>'BAR BB| Open rates'!AC10*0.9*0.9</f>
        <v>42039</v>
      </c>
      <c r="AD10" s="43">
        <f>'BAR BB| Open rates'!AD10*0.9*0.9</f>
        <v>37179</v>
      </c>
      <c r="AE10" s="43">
        <f>'BAR BB| Open rates'!AE10*0.9*0.9</f>
        <v>49572</v>
      </c>
      <c r="AF10" s="43">
        <f>'BAR BB| Open rates'!AF10*0.9*0.9</f>
        <v>49572</v>
      </c>
      <c r="AG10" s="43">
        <f>'BAR BB| Open rates'!AG10*0.9*0.9</f>
        <v>49572</v>
      </c>
      <c r="AH10" s="43">
        <f>'BAR BB| Open rates'!AH10*0.9*0.9</f>
        <v>25758</v>
      </c>
      <c r="AI10" s="43">
        <f>'BAR BB| Open rates'!AI10*0.9*0.9</f>
        <v>25758</v>
      </c>
      <c r="AJ10" s="43">
        <f>'BAR BB| Open rates'!AJ10*0.9*0.9</f>
        <v>30942</v>
      </c>
      <c r="AK10" s="43">
        <f>'BAR BB| Open rates'!AK10*0.9*0.9</f>
        <v>23328</v>
      </c>
      <c r="AL10" s="43">
        <f>'BAR BB| Open rates'!AL10*0.9*0.9</f>
        <v>21708</v>
      </c>
      <c r="AM10" s="43">
        <f>'BAR BB| Open rates'!AM10*0.9*0.9</f>
        <v>20088</v>
      </c>
      <c r="AN10" s="43">
        <f>'BAR BB| Open rates'!AN10*0.9*0.9</f>
        <v>21708</v>
      </c>
      <c r="AO10" s="43">
        <f>'BAR BB| Open rates'!AO10*0.9*0.9</f>
        <v>20088</v>
      </c>
      <c r="AP10" s="43">
        <f>'BAR BB| Open rates'!AP10*0.9*0.9</f>
        <v>18306</v>
      </c>
      <c r="AQ10" s="43">
        <f>'BAR BB| Open rates'!AQ10*0.9*0.9</f>
        <v>16929</v>
      </c>
      <c r="AR10" s="43">
        <f>'BAR BB| Open rates'!AR10*0.9*0.9</f>
        <v>15309</v>
      </c>
      <c r="AS10" s="43">
        <f>'BAR BB| Open rates'!AS10*0.9*0.9</f>
        <v>15309</v>
      </c>
      <c r="AT10" s="43">
        <f>'BAR BB| Open rates'!AT10*0.9*0.9</f>
        <v>14499</v>
      </c>
      <c r="AU10" s="43">
        <f>'BAR BB| Open rates'!AU10*0.9*0.9</f>
        <v>15309</v>
      </c>
      <c r="AV10" s="43">
        <f>'BAR BB| Open rates'!AV10*0.9*0.9</f>
        <v>14499</v>
      </c>
      <c r="AW10" s="43">
        <f>'BAR BB| Open rates'!AW10*0.9*0.9</f>
        <v>15309</v>
      </c>
      <c r="AX10" s="43">
        <f>'BAR BB| Open rates'!AX10*0.9*0.9</f>
        <v>22518</v>
      </c>
      <c r="AY10" s="43">
        <f>'BAR BB| Open rates'!AY10*0.9*0.9</f>
        <v>18306</v>
      </c>
      <c r="AZ10" s="43">
        <f>'BAR BB| Open rates'!AZ10*0.9*0.9</f>
        <v>22518</v>
      </c>
      <c r="BA10" s="43">
        <f>'BAR BB| Open rates'!BA10*0.9*0.9</f>
        <v>20088</v>
      </c>
      <c r="BB10" s="43">
        <f>'BAR BB| Open rates'!BB10*0.9*0.9</f>
        <v>16929</v>
      </c>
      <c r="BC10" s="43">
        <f>'BAR BB| Open rates'!BC10*0.9*0.9</f>
        <v>18306</v>
      </c>
      <c r="BD10" s="43">
        <f>'BAR BB| Open rates'!BD10*0.9*0.9</f>
        <v>16929</v>
      </c>
      <c r="BE10" s="43">
        <f>'BAR BB| Open rates'!BE10*0.9*0.9</f>
        <v>18306</v>
      </c>
      <c r="BF10" s="43">
        <f>'BAR BB| Open rates'!BF10*0.9*0.9</f>
        <v>16929</v>
      </c>
      <c r="BG10" s="43">
        <f>'BAR BB| Open rates'!BG10*0.9*0.9</f>
        <v>18306</v>
      </c>
      <c r="BH10" s="43">
        <f>'BAR BB| Open rates'!BH10*0.9*0.9</f>
        <v>18306</v>
      </c>
      <c r="BI10" s="43">
        <f>'BAR BB| Open rates'!BI10*0.9*0.9</f>
        <v>21708</v>
      </c>
      <c r="BJ10" s="43">
        <f>'BAR BB| Open rates'!BJ10*0.9*0.9</f>
        <v>37179</v>
      </c>
      <c r="BK10" s="43">
        <f>'BAR BB| Open rates'!BK10*0.9*0.9</f>
        <v>18306</v>
      </c>
      <c r="BL10" s="43">
        <f>'BAR BB| Open rates'!BL10*0.9*0.9</f>
        <v>20088</v>
      </c>
      <c r="BM10" s="43">
        <f>'BAR BB| Open rates'!BM10*0.9*0.9</f>
        <v>18306</v>
      </c>
      <c r="BN10" s="43">
        <f>'BAR BB| Open rates'!BN10*0.9*0.9</f>
        <v>21708</v>
      </c>
      <c r="BO10" s="43">
        <f>'BAR BB| Open rates'!BO10*0.9*0.9</f>
        <v>23328</v>
      </c>
      <c r="BP10" s="43">
        <f>'BAR BB| Open rates'!BP10*0.9*0.9</f>
        <v>21708</v>
      </c>
      <c r="BQ10" s="43">
        <f>'BAR BB| Open rates'!BQ10*0.9*0.9</f>
        <v>23328</v>
      </c>
      <c r="BR10" s="43">
        <f>'BAR BB| Open rates'!BR10*0.9*0.9</f>
        <v>21708</v>
      </c>
      <c r="BS10" s="43">
        <f>'BAR BB| Open rates'!BS10*0.9*0.9</f>
        <v>23328</v>
      </c>
      <c r="BT10" s="43">
        <f>'BAR BB| Open rates'!BT10*0.9*0.9</f>
        <v>21708</v>
      </c>
      <c r="BU10" s="43">
        <f>'BAR BB| Open rates'!BU10*0.9*0.9</f>
        <v>23328</v>
      </c>
      <c r="BV10" s="43">
        <f>'BAR BB| Open rates'!BV10*0.9*0.9</f>
        <v>21708</v>
      </c>
      <c r="BW10" s="43">
        <f>'BAR BB| Open rates'!BW10*0.9*0.9</f>
        <v>23328</v>
      </c>
      <c r="BX10" s="43">
        <f>'BAR BB| Open rates'!BX10*0.9*0.9</f>
        <v>21708</v>
      </c>
      <c r="BY10" s="43">
        <f>'BAR BB| Open rates'!BY10*0.9*0.9</f>
        <v>23328</v>
      </c>
      <c r="BZ10" s="43">
        <f>'BAR BB| Open rates'!BZ10*0.9*0.9</f>
        <v>21708</v>
      </c>
      <c r="CA10" s="43">
        <f>'BAR BB| Open rates'!CA10*0.9*0.9</f>
        <v>23328</v>
      </c>
      <c r="CB10" s="43">
        <f>'BAR BB| Open rates'!CB10*0.9*0.9</f>
        <v>21708</v>
      </c>
      <c r="CC10" s="43">
        <f>'BAR BB| Open rates'!CC10*0.9*0.9</f>
        <v>23328</v>
      </c>
      <c r="CD10" s="43">
        <f>'BAR BB| Open rates'!CD10*0.9*0.9</f>
        <v>18306</v>
      </c>
      <c r="CE10" s="43">
        <f>'BAR BB| Open rates'!CE10*0.9*0.9</f>
        <v>20088</v>
      </c>
      <c r="CF10" s="43">
        <f>'BAR BB| Open rates'!CF10*0.9*0.9</f>
        <v>18306</v>
      </c>
      <c r="CG10" s="43">
        <f>'BAR BB| Open rates'!CG10*0.9*0.9</f>
        <v>20088</v>
      </c>
      <c r="CH10" s="43">
        <f>'BAR BB| Open rates'!CH10*0.9*0.9</f>
        <v>18306</v>
      </c>
      <c r="CI10" s="43">
        <f>'BAR BB| Open rates'!CI10*0.9*0.9</f>
        <v>20088</v>
      </c>
      <c r="CJ10" s="43">
        <f>'BAR BB| Open rates'!CJ10*0.9*0.9</f>
        <v>18306</v>
      </c>
      <c r="CK10" s="43">
        <f>'BAR BB| Open rates'!CK10*0.9*0.9</f>
        <v>20088</v>
      </c>
      <c r="CL10" s="43">
        <f>'BAR BB| Open rates'!CL10*0.9*0.9</f>
        <v>18306</v>
      </c>
      <c r="CM10" s="43">
        <f>'BAR BB| Open rates'!CM10*0.9*0.9</f>
        <v>20088</v>
      </c>
      <c r="CN10" s="43">
        <f>'BAR BB| Open rates'!CN10*0.9*0.9</f>
        <v>18306</v>
      </c>
    </row>
    <row r="11" spans="1:92" s="36" customFormat="1" ht="12" customHeight="1" x14ac:dyDescent="0.2">
      <c r="A11" s="236" t="s">
        <v>176</v>
      </c>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c r="BT11" s="43"/>
      <c r="BU11" s="43"/>
      <c r="BV11" s="43"/>
      <c r="BW11" s="43"/>
      <c r="BX11" s="43"/>
      <c r="BY11" s="43"/>
      <c r="BZ11" s="43"/>
      <c r="CA11" s="43"/>
      <c r="CB11" s="43"/>
      <c r="CC11" s="43"/>
      <c r="CD11" s="43"/>
      <c r="CE11" s="43"/>
      <c r="CF11" s="43"/>
      <c r="CG11" s="43"/>
      <c r="CH11" s="43"/>
      <c r="CI11" s="43"/>
      <c r="CJ11" s="43"/>
      <c r="CK11" s="43"/>
      <c r="CL11" s="43"/>
      <c r="CM11" s="43"/>
      <c r="CN11" s="43"/>
    </row>
    <row r="12" spans="1:92" s="36" customFormat="1" ht="12" customHeight="1" x14ac:dyDescent="0.2">
      <c r="A12" s="237">
        <v>1</v>
      </c>
      <c r="B12" s="43">
        <f>'BAR BB| Open rates'!B12*0.9*0.9</f>
        <v>24867</v>
      </c>
      <c r="C12" s="43">
        <f>'BAR BB| Open rates'!C12*0.9*0.9</f>
        <v>29727</v>
      </c>
      <c r="D12" s="43">
        <f>'BAR BB| Open rates'!D12*0.9*0.9</f>
        <v>26487</v>
      </c>
      <c r="E12" s="43">
        <f>'BAR BB| Open rates'!E12*0.9*0.9</f>
        <v>53298</v>
      </c>
      <c r="F12" s="43">
        <f>'BAR BB| Open rates'!F12*0.9*0.9</f>
        <v>83268</v>
      </c>
      <c r="G12" s="43">
        <f>'BAR BB| Open rates'!G12*0.9*0.9</f>
        <v>88938</v>
      </c>
      <c r="H12" s="43">
        <f>'BAR BB| Open rates'!H12*0.9*0.9</f>
        <v>97038</v>
      </c>
      <c r="I12" s="43">
        <f>'BAR BB| Open rates'!I12*0.9*0.9</f>
        <v>105219</v>
      </c>
      <c r="J12" s="43">
        <f>'BAR BB| Open rates'!J12*0.9*0.9</f>
        <v>105219</v>
      </c>
      <c r="K12" s="43">
        <f>'BAR BB| Open rates'!K12*0.9*0.9</f>
        <v>105219</v>
      </c>
      <c r="L12" s="43">
        <f>'BAR BB| Open rates'!L12*0.9*0.9</f>
        <v>98739</v>
      </c>
      <c r="M12" s="43">
        <f>'BAR BB| Open rates'!M12*0.9*0.9</f>
        <v>63828</v>
      </c>
      <c r="N12" s="43">
        <f>'BAR BB| Open rates'!N12*0.9*0.9</f>
        <v>55728</v>
      </c>
      <c r="O12" s="43">
        <f>'BAR BB| Open rates'!O12*0.9*0.9</f>
        <v>31428</v>
      </c>
      <c r="P12" s="43">
        <f>'BAR BB| Open rates'!P12*0.9*0.9</f>
        <v>24138</v>
      </c>
      <c r="Q12" s="43">
        <f>'BAR BB| Open rates'!Q12*0.9*0.9</f>
        <v>28188</v>
      </c>
      <c r="R12" s="43">
        <f>'BAR BB| Open rates'!R12*0.9*0.9</f>
        <v>25758</v>
      </c>
      <c r="S12" s="43">
        <f>'BAR BB| Open rates'!S12*0.9*0.9</f>
        <v>25758</v>
      </c>
      <c r="T12" s="43">
        <f>'BAR BB| Open rates'!T12*0.9*0.9</f>
        <v>28188</v>
      </c>
      <c r="U12" s="43">
        <f>'BAR BB| Open rates'!U12*0.9*0.9</f>
        <v>31428</v>
      </c>
      <c r="V12" s="43">
        <f>'BAR BB| Open rates'!V12*0.9*0.9</f>
        <v>31428</v>
      </c>
      <c r="W12" s="43">
        <f>'BAR BB| Open rates'!W12*0.9*0.9</f>
        <v>41796</v>
      </c>
      <c r="X12" s="43">
        <f>'BAR BB| Open rates'!X12*0.9*0.9</f>
        <v>41796</v>
      </c>
      <c r="Y12" s="43">
        <f>'BAR BB| Open rates'!Y12*0.9*0.9</f>
        <v>42039</v>
      </c>
      <c r="Z12" s="43">
        <f>'BAR BB| Open rates'!Z12*0.9*0.9</f>
        <v>42039</v>
      </c>
      <c r="AA12" s="43">
        <f>'BAR BB| Open rates'!AA12*0.9*0.9</f>
        <v>44712</v>
      </c>
      <c r="AB12" s="43">
        <f>'BAR BB| Open rates'!AB12*0.9*0.9</f>
        <v>42039</v>
      </c>
      <c r="AC12" s="43">
        <f>'BAR BB| Open rates'!AC12*0.9*0.9</f>
        <v>44712</v>
      </c>
      <c r="AD12" s="43">
        <f>'BAR BB| Open rates'!AD12*0.9*0.9</f>
        <v>39852</v>
      </c>
      <c r="AE12" s="43">
        <f>'BAR BB| Open rates'!AE12*0.9*0.9</f>
        <v>56862</v>
      </c>
      <c r="AF12" s="43">
        <f>'BAR BB| Open rates'!AF12*0.9*0.9</f>
        <v>56862</v>
      </c>
      <c r="AG12" s="43">
        <f>'BAR BB| Open rates'!AG12*0.9*0.9</f>
        <v>56862</v>
      </c>
      <c r="AH12" s="43">
        <f>'BAR BB| Open rates'!AH12*0.9*0.9</f>
        <v>33048</v>
      </c>
      <c r="AI12" s="43">
        <f>'BAR BB| Open rates'!AI12*0.9*0.9</f>
        <v>26487</v>
      </c>
      <c r="AJ12" s="43">
        <f>'BAR BB| Open rates'!AJ12*0.9*0.9</f>
        <v>31671</v>
      </c>
      <c r="AK12" s="43">
        <f>'BAR BB| Open rates'!AK12*0.9*0.9</f>
        <v>24057</v>
      </c>
      <c r="AL12" s="43">
        <f>'BAR BB| Open rates'!AL12*0.9*0.9</f>
        <v>22437</v>
      </c>
      <c r="AM12" s="43">
        <f>'BAR BB| Open rates'!AM12*0.9*0.9</f>
        <v>20817</v>
      </c>
      <c r="AN12" s="43">
        <f>'BAR BB| Open rates'!AN12*0.9*0.9</f>
        <v>22437</v>
      </c>
      <c r="AO12" s="43">
        <f>'BAR BB| Open rates'!AO12*0.9*0.9</f>
        <v>20817</v>
      </c>
      <c r="AP12" s="43">
        <f>'BAR BB| Open rates'!AP12*0.9*0.9</f>
        <v>19035</v>
      </c>
      <c r="AQ12" s="43">
        <f>'BAR BB| Open rates'!AQ12*0.9*0.9</f>
        <v>17658</v>
      </c>
      <c r="AR12" s="43">
        <f>'BAR BB| Open rates'!AR12*0.9*0.9</f>
        <v>16038</v>
      </c>
      <c r="AS12" s="43">
        <f>'BAR BB| Open rates'!AS12*0.9*0.9</f>
        <v>16038</v>
      </c>
      <c r="AT12" s="43">
        <f>'BAR BB| Open rates'!AT12*0.9*0.9</f>
        <v>15228</v>
      </c>
      <c r="AU12" s="43">
        <f>'BAR BB| Open rates'!AU12*0.9*0.9</f>
        <v>16038</v>
      </c>
      <c r="AV12" s="43">
        <f>'BAR BB| Open rates'!AV12*0.9*0.9</f>
        <v>15228</v>
      </c>
      <c r="AW12" s="43">
        <f>'BAR BB| Open rates'!AW12*0.9*0.9</f>
        <v>16038</v>
      </c>
      <c r="AX12" s="43">
        <f>'BAR BB| Open rates'!AX12*0.9*0.9</f>
        <v>23247</v>
      </c>
      <c r="AY12" s="43">
        <f>'BAR BB| Open rates'!AY12*0.9*0.9</f>
        <v>19035</v>
      </c>
      <c r="AZ12" s="43">
        <f>'BAR BB| Open rates'!AZ12*0.9*0.9</f>
        <v>23247</v>
      </c>
      <c r="BA12" s="43">
        <f>'BAR BB| Open rates'!BA12*0.9*0.9</f>
        <v>20817</v>
      </c>
      <c r="BB12" s="43">
        <f>'BAR BB| Open rates'!BB12*0.9*0.9</f>
        <v>17658</v>
      </c>
      <c r="BC12" s="43">
        <f>'BAR BB| Open rates'!BC12*0.9*0.9</f>
        <v>19035</v>
      </c>
      <c r="BD12" s="43">
        <f>'BAR BB| Open rates'!BD12*0.9*0.9</f>
        <v>17658</v>
      </c>
      <c r="BE12" s="43">
        <f>'BAR BB| Open rates'!BE12*0.9*0.9</f>
        <v>19035</v>
      </c>
      <c r="BF12" s="43">
        <f>'BAR BB| Open rates'!BF12*0.9*0.9</f>
        <v>17658</v>
      </c>
      <c r="BG12" s="43">
        <f>'BAR BB| Open rates'!BG12*0.9*0.9</f>
        <v>19035</v>
      </c>
      <c r="BH12" s="43">
        <f>'BAR BB| Open rates'!BH12*0.9*0.9</f>
        <v>19035</v>
      </c>
      <c r="BI12" s="43">
        <f>'BAR BB| Open rates'!BI12*0.9*0.9</f>
        <v>22437</v>
      </c>
      <c r="BJ12" s="43">
        <f>'BAR BB| Open rates'!BJ12*0.9*0.9</f>
        <v>37908</v>
      </c>
      <c r="BK12" s="43">
        <f>'BAR BB| Open rates'!BK12*0.9*0.9</f>
        <v>19035</v>
      </c>
      <c r="BL12" s="43">
        <f>'BAR BB| Open rates'!BL12*0.9*0.9</f>
        <v>20817</v>
      </c>
      <c r="BM12" s="43">
        <f>'BAR BB| Open rates'!BM12*0.9*0.9</f>
        <v>19035</v>
      </c>
      <c r="BN12" s="43">
        <f>'BAR BB| Open rates'!BN12*0.9*0.9</f>
        <v>22437</v>
      </c>
      <c r="BO12" s="43">
        <f>'BAR BB| Open rates'!BO12*0.9*0.9</f>
        <v>24057</v>
      </c>
      <c r="BP12" s="43">
        <f>'BAR BB| Open rates'!BP12*0.9*0.9</f>
        <v>22437</v>
      </c>
      <c r="BQ12" s="43">
        <f>'BAR BB| Open rates'!BQ12*0.9*0.9</f>
        <v>24057</v>
      </c>
      <c r="BR12" s="43">
        <f>'BAR BB| Open rates'!BR12*0.9*0.9</f>
        <v>22437</v>
      </c>
      <c r="BS12" s="43">
        <f>'BAR BB| Open rates'!BS12*0.9*0.9</f>
        <v>24057</v>
      </c>
      <c r="BT12" s="43">
        <f>'BAR BB| Open rates'!BT12*0.9*0.9</f>
        <v>22437</v>
      </c>
      <c r="BU12" s="43">
        <f>'BAR BB| Open rates'!BU12*0.9*0.9</f>
        <v>24057</v>
      </c>
      <c r="BV12" s="43">
        <f>'BAR BB| Open rates'!BV12*0.9*0.9</f>
        <v>22437</v>
      </c>
      <c r="BW12" s="43">
        <f>'BAR BB| Open rates'!BW12*0.9*0.9</f>
        <v>24057</v>
      </c>
      <c r="BX12" s="43">
        <f>'BAR BB| Open rates'!BX12*0.9*0.9</f>
        <v>22437</v>
      </c>
      <c r="BY12" s="43">
        <f>'BAR BB| Open rates'!BY12*0.9*0.9</f>
        <v>24057</v>
      </c>
      <c r="BZ12" s="43">
        <f>'BAR BB| Open rates'!BZ12*0.9*0.9</f>
        <v>22437</v>
      </c>
      <c r="CA12" s="43">
        <f>'BAR BB| Open rates'!CA12*0.9*0.9</f>
        <v>24057</v>
      </c>
      <c r="CB12" s="43">
        <f>'BAR BB| Open rates'!CB12*0.9*0.9</f>
        <v>22437</v>
      </c>
      <c r="CC12" s="43">
        <f>'BAR BB| Open rates'!CC12*0.9*0.9</f>
        <v>24057</v>
      </c>
      <c r="CD12" s="43">
        <f>'BAR BB| Open rates'!CD12*0.9*0.9</f>
        <v>19035</v>
      </c>
      <c r="CE12" s="43">
        <f>'BAR BB| Open rates'!CE12*0.9*0.9</f>
        <v>20817</v>
      </c>
      <c r="CF12" s="43">
        <f>'BAR BB| Open rates'!CF12*0.9*0.9</f>
        <v>19035</v>
      </c>
      <c r="CG12" s="43">
        <f>'BAR BB| Open rates'!CG12*0.9*0.9</f>
        <v>20817</v>
      </c>
      <c r="CH12" s="43">
        <f>'BAR BB| Open rates'!CH12*0.9*0.9</f>
        <v>19035</v>
      </c>
      <c r="CI12" s="43">
        <f>'BAR BB| Open rates'!CI12*0.9*0.9</f>
        <v>20817</v>
      </c>
      <c r="CJ12" s="43">
        <f>'BAR BB| Open rates'!CJ12*0.9*0.9</f>
        <v>19035</v>
      </c>
      <c r="CK12" s="43">
        <f>'BAR BB| Open rates'!CK12*0.9*0.9</f>
        <v>20817</v>
      </c>
      <c r="CL12" s="43">
        <f>'BAR BB| Open rates'!CL12*0.9*0.9</f>
        <v>19035</v>
      </c>
      <c r="CM12" s="43">
        <f>'BAR BB| Open rates'!CM12*0.9*0.9</f>
        <v>20817</v>
      </c>
      <c r="CN12" s="43">
        <f>'BAR BB| Open rates'!CN12*0.9*0.9</f>
        <v>19035</v>
      </c>
    </row>
    <row r="13" spans="1:92" s="36" customFormat="1" ht="12" customHeight="1" x14ac:dyDescent="0.2">
      <c r="A13" s="237">
        <v>2</v>
      </c>
      <c r="B13" s="43">
        <f>'BAR BB| Open rates'!B13*0.9*0.9</f>
        <v>26892</v>
      </c>
      <c r="C13" s="43">
        <f>'BAR BB| Open rates'!C13*0.9*0.9</f>
        <v>31752</v>
      </c>
      <c r="D13" s="43">
        <f>'BAR BB| Open rates'!D13*0.9*0.9</f>
        <v>28512</v>
      </c>
      <c r="E13" s="43">
        <f>'BAR BB| Open rates'!E13*0.9*0.9</f>
        <v>55728</v>
      </c>
      <c r="F13" s="43">
        <f>'BAR BB| Open rates'!F13*0.9*0.9</f>
        <v>85698</v>
      </c>
      <c r="G13" s="43">
        <f>'BAR BB| Open rates'!G13*0.9*0.9</f>
        <v>91368</v>
      </c>
      <c r="H13" s="43">
        <f>'BAR BB| Open rates'!H13*0.9*0.9</f>
        <v>99468</v>
      </c>
      <c r="I13" s="43">
        <f>'BAR BB| Open rates'!I13*0.9*0.9</f>
        <v>107649</v>
      </c>
      <c r="J13" s="43">
        <f>'BAR BB| Open rates'!J13*0.9*0.9</f>
        <v>107649</v>
      </c>
      <c r="K13" s="43">
        <f>'BAR BB| Open rates'!K13*0.9*0.9</f>
        <v>107649</v>
      </c>
      <c r="L13" s="43">
        <f>'BAR BB| Open rates'!L13*0.9*0.9</f>
        <v>101169</v>
      </c>
      <c r="M13" s="43">
        <f>'BAR BB| Open rates'!M13*0.9*0.9</f>
        <v>66258</v>
      </c>
      <c r="N13" s="43">
        <f>'BAR BB| Open rates'!N13*0.9*0.9</f>
        <v>58158</v>
      </c>
      <c r="O13" s="43">
        <f>'BAR BB| Open rates'!O13*0.9*0.9</f>
        <v>33858</v>
      </c>
      <c r="P13" s="43">
        <f>'BAR BB| Open rates'!P13*0.9*0.9</f>
        <v>26568</v>
      </c>
      <c r="Q13" s="43">
        <f>'BAR BB| Open rates'!Q13*0.9*0.9</f>
        <v>30618</v>
      </c>
      <c r="R13" s="43">
        <f>'BAR BB| Open rates'!R13*0.9*0.9</f>
        <v>28188</v>
      </c>
      <c r="S13" s="43">
        <f>'BAR BB| Open rates'!S13*0.9*0.9</f>
        <v>28188</v>
      </c>
      <c r="T13" s="43">
        <f>'BAR BB| Open rates'!T13*0.9*0.9</f>
        <v>30618</v>
      </c>
      <c r="U13" s="43">
        <f>'BAR BB| Open rates'!U13*0.9*0.9</f>
        <v>33858</v>
      </c>
      <c r="V13" s="43">
        <f>'BAR BB| Open rates'!V13*0.9*0.9</f>
        <v>33858</v>
      </c>
      <c r="W13" s="43">
        <f>'BAR BB| Open rates'!W13*0.9*0.9</f>
        <v>44226</v>
      </c>
      <c r="X13" s="43">
        <f>'BAR BB| Open rates'!X13*0.9*0.9</f>
        <v>44226</v>
      </c>
      <c r="Y13" s="43">
        <f>'BAR BB| Open rates'!Y13*0.9*0.9</f>
        <v>44469</v>
      </c>
      <c r="Z13" s="43">
        <f>'BAR BB| Open rates'!Z13*0.9*0.9</f>
        <v>44469</v>
      </c>
      <c r="AA13" s="43">
        <f>'BAR BB| Open rates'!AA13*0.9*0.9</f>
        <v>47142</v>
      </c>
      <c r="AB13" s="43">
        <f>'BAR BB| Open rates'!AB13*0.9*0.9</f>
        <v>44469</v>
      </c>
      <c r="AC13" s="43">
        <f>'BAR BB| Open rates'!AC13*0.9*0.9</f>
        <v>47142</v>
      </c>
      <c r="AD13" s="43">
        <f>'BAR BB| Open rates'!AD13*0.9*0.9</f>
        <v>42282</v>
      </c>
      <c r="AE13" s="43">
        <f>'BAR BB| Open rates'!AE13*0.9*0.9</f>
        <v>59292</v>
      </c>
      <c r="AF13" s="43">
        <f>'BAR BB| Open rates'!AF13*0.9*0.9</f>
        <v>59292</v>
      </c>
      <c r="AG13" s="43">
        <f>'BAR BB| Open rates'!AG13*0.9*0.9</f>
        <v>59292</v>
      </c>
      <c r="AH13" s="43">
        <f>'BAR BB| Open rates'!AH13*0.9*0.9</f>
        <v>35478</v>
      </c>
      <c r="AI13" s="43">
        <f>'BAR BB| Open rates'!AI13*0.9*0.9</f>
        <v>28917</v>
      </c>
      <c r="AJ13" s="43">
        <f>'BAR BB| Open rates'!AJ13*0.9*0.9</f>
        <v>34101</v>
      </c>
      <c r="AK13" s="43">
        <f>'BAR BB| Open rates'!AK13*0.9*0.9</f>
        <v>26487</v>
      </c>
      <c r="AL13" s="43">
        <f>'BAR BB| Open rates'!AL13*0.9*0.9</f>
        <v>24867</v>
      </c>
      <c r="AM13" s="43">
        <f>'BAR BB| Open rates'!AM13*0.9*0.9</f>
        <v>23247</v>
      </c>
      <c r="AN13" s="43">
        <f>'BAR BB| Open rates'!AN13*0.9*0.9</f>
        <v>24867</v>
      </c>
      <c r="AO13" s="43">
        <f>'BAR BB| Open rates'!AO13*0.9*0.9</f>
        <v>23247</v>
      </c>
      <c r="AP13" s="43">
        <f>'BAR BB| Open rates'!AP13*0.9*0.9</f>
        <v>21465</v>
      </c>
      <c r="AQ13" s="43">
        <f>'BAR BB| Open rates'!AQ13*0.9*0.9</f>
        <v>20088</v>
      </c>
      <c r="AR13" s="43">
        <f>'BAR BB| Open rates'!AR13*0.9*0.9</f>
        <v>18468</v>
      </c>
      <c r="AS13" s="43">
        <f>'BAR BB| Open rates'!AS13*0.9*0.9</f>
        <v>18468</v>
      </c>
      <c r="AT13" s="43">
        <f>'BAR BB| Open rates'!AT13*0.9*0.9</f>
        <v>17658</v>
      </c>
      <c r="AU13" s="43">
        <f>'BAR BB| Open rates'!AU13*0.9*0.9</f>
        <v>18468</v>
      </c>
      <c r="AV13" s="43">
        <f>'BAR BB| Open rates'!AV13*0.9*0.9</f>
        <v>17658</v>
      </c>
      <c r="AW13" s="43">
        <f>'BAR BB| Open rates'!AW13*0.9*0.9</f>
        <v>18468</v>
      </c>
      <c r="AX13" s="43">
        <f>'BAR BB| Open rates'!AX13*0.9*0.9</f>
        <v>25677</v>
      </c>
      <c r="AY13" s="43">
        <f>'BAR BB| Open rates'!AY13*0.9*0.9</f>
        <v>21465</v>
      </c>
      <c r="AZ13" s="43">
        <f>'BAR BB| Open rates'!AZ13*0.9*0.9</f>
        <v>25677</v>
      </c>
      <c r="BA13" s="43">
        <f>'BAR BB| Open rates'!BA13*0.9*0.9</f>
        <v>23247</v>
      </c>
      <c r="BB13" s="43">
        <f>'BAR BB| Open rates'!BB13*0.9*0.9</f>
        <v>20088</v>
      </c>
      <c r="BC13" s="43">
        <f>'BAR BB| Open rates'!BC13*0.9*0.9</f>
        <v>21465</v>
      </c>
      <c r="BD13" s="43">
        <f>'BAR BB| Open rates'!BD13*0.9*0.9</f>
        <v>20088</v>
      </c>
      <c r="BE13" s="43">
        <f>'BAR BB| Open rates'!BE13*0.9*0.9</f>
        <v>21465</v>
      </c>
      <c r="BF13" s="43">
        <f>'BAR BB| Open rates'!BF13*0.9*0.9</f>
        <v>20088</v>
      </c>
      <c r="BG13" s="43">
        <f>'BAR BB| Open rates'!BG13*0.9*0.9</f>
        <v>21465</v>
      </c>
      <c r="BH13" s="43">
        <f>'BAR BB| Open rates'!BH13*0.9*0.9</f>
        <v>21465</v>
      </c>
      <c r="BI13" s="43">
        <f>'BAR BB| Open rates'!BI13*0.9*0.9</f>
        <v>24867</v>
      </c>
      <c r="BJ13" s="43">
        <f>'BAR BB| Open rates'!BJ13*0.9*0.9</f>
        <v>40338</v>
      </c>
      <c r="BK13" s="43">
        <f>'BAR BB| Open rates'!BK13*0.9*0.9</f>
        <v>21465</v>
      </c>
      <c r="BL13" s="43">
        <f>'BAR BB| Open rates'!BL13*0.9*0.9</f>
        <v>23247</v>
      </c>
      <c r="BM13" s="43">
        <f>'BAR BB| Open rates'!BM13*0.9*0.9</f>
        <v>21465</v>
      </c>
      <c r="BN13" s="43">
        <f>'BAR BB| Open rates'!BN13*0.9*0.9</f>
        <v>24867</v>
      </c>
      <c r="BO13" s="43">
        <f>'BAR BB| Open rates'!BO13*0.9*0.9</f>
        <v>26487</v>
      </c>
      <c r="BP13" s="43">
        <f>'BAR BB| Open rates'!BP13*0.9*0.9</f>
        <v>24867</v>
      </c>
      <c r="BQ13" s="43">
        <f>'BAR BB| Open rates'!BQ13*0.9*0.9</f>
        <v>26487</v>
      </c>
      <c r="BR13" s="43">
        <f>'BAR BB| Open rates'!BR13*0.9*0.9</f>
        <v>24867</v>
      </c>
      <c r="BS13" s="43">
        <f>'BAR BB| Open rates'!BS13*0.9*0.9</f>
        <v>26487</v>
      </c>
      <c r="BT13" s="43">
        <f>'BAR BB| Open rates'!BT13*0.9*0.9</f>
        <v>24867</v>
      </c>
      <c r="BU13" s="43">
        <f>'BAR BB| Open rates'!BU13*0.9*0.9</f>
        <v>26487</v>
      </c>
      <c r="BV13" s="43">
        <f>'BAR BB| Open rates'!BV13*0.9*0.9</f>
        <v>24867</v>
      </c>
      <c r="BW13" s="43">
        <f>'BAR BB| Open rates'!BW13*0.9*0.9</f>
        <v>26487</v>
      </c>
      <c r="BX13" s="43">
        <f>'BAR BB| Open rates'!BX13*0.9*0.9</f>
        <v>24867</v>
      </c>
      <c r="BY13" s="43">
        <f>'BAR BB| Open rates'!BY13*0.9*0.9</f>
        <v>26487</v>
      </c>
      <c r="BZ13" s="43">
        <f>'BAR BB| Open rates'!BZ13*0.9*0.9</f>
        <v>24867</v>
      </c>
      <c r="CA13" s="43">
        <f>'BAR BB| Open rates'!CA13*0.9*0.9</f>
        <v>26487</v>
      </c>
      <c r="CB13" s="43">
        <f>'BAR BB| Open rates'!CB13*0.9*0.9</f>
        <v>24867</v>
      </c>
      <c r="CC13" s="43">
        <f>'BAR BB| Open rates'!CC13*0.9*0.9</f>
        <v>26487</v>
      </c>
      <c r="CD13" s="43">
        <f>'BAR BB| Open rates'!CD13*0.9*0.9</f>
        <v>21465</v>
      </c>
      <c r="CE13" s="43">
        <f>'BAR BB| Open rates'!CE13*0.9*0.9</f>
        <v>23247</v>
      </c>
      <c r="CF13" s="43">
        <f>'BAR BB| Open rates'!CF13*0.9*0.9</f>
        <v>21465</v>
      </c>
      <c r="CG13" s="43">
        <f>'BAR BB| Open rates'!CG13*0.9*0.9</f>
        <v>23247</v>
      </c>
      <c r="CH13" s="43">
        <f>'BAR BB| Open rates'!CH13*0.9*0.9</f>
        <v>21465</v>
      </c>
      <c r="CI13" s="43">
        <f>'BAR BB| Open rates'!CI13*0.9*0.9</f>
        <v>23247</v>
      </c>
      <c r="CJ13" s="43">
        <f>'BAR BB| Open rates'!CJ13*0.9*0.9</f>
        <v>21465</v>
      </c>
      <c r="CK13" s="43">
        <f>'BAR BB| Open rates'!CK13*0.9*0.9</f>
        <v>23247</v>
      </c>
      <c r="CL13" s="43">
        <f>'BAR BB| Open rates'!CL13*0.9*0.9</f>
        <v>21465</v>
      </c>
      <c r="CM13" s="43">
        <f>'BAR BB| Open rates'!CM13*0.9*0.9</f>
        <v>23247</v>
      </c>
      <c r="CN13" s="43">
        <f>'BAR BB| Open rates'!CN13*0.9*0.9</f>
        <v>21465</v>
      </c>
    </row>
    <row r="14" spans="1:92" s="36" customFormat="1" ht="12" customHeight="1" x14ac:dyDescent="0.2">
      <c r="A14" s="236" t="s">
        <v>177</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c r="BO14" s="43"/>
      <c r="BP14" s="43"/>
      <c r="BQ14" s="43"/>
      <c r="BR14" s="43"/>
      <c r="BS14" s="43"/>
      <c r="BT14" s="43"/>
      <c r="BU14" s="43"/>
      <c r="BV14" s="43"/>
      <c r="BW14" s="43"/>
      <c r="BX14" s="43"/>
      <c r="BY14" s="43"/>
      <c r="BZ14" s="43"/>
      <c r="CA14" s="43"/>
      <c r="CB14" s="43"/>
      <c r="CC14" s="43"/>
      <c r="CD14" s="43"/>
      <c r="CE14" s="43"/>
      <c r="CF14" s="43"/>
      <c r="CG14" s="43"/>
      <c r="CH14" s="43"/>
      <c r="CI14" s="43"/>
      <c r="CJ14" s="43"/>
      <c r="CK14" s="43"/>
      <c r="CL14" s="43"/>
      <c r="CM14" s="43"/>
      <c r="CN14" s="43"/>
    </row>
    <row r="15" spans="1:92" s="36" customFormat="1" ht="12" customHeight="1" x14ac:dyDescent="0.2">
      <c r="A15" s="237">
        <v>1</v>
      </c>
      <c r="B15" s="43">
        <f>'BAR BB| Open rates'!B15*0.9*0.9</f>
        <v>30537</v>
      </c>
      <c r="C15" s="43">
        <f>'BAR BB| Open rates'!C15*0.9*0.9</f>
        <v>35397</v>
      </c>
      <c r="D15" s="43">
        <f>'BAR BB| Open rates'!D15*0.9*0.9</f>
        <v>32157</v>
      </c>
      <c r="E15" s="43">
        <f>'BAR BB| Open rates'!E15*0.9*0.9</f>
        <v>77598</v>
      </c>
      <c r="F15" s="43">
        <f>'BAR BB| Open rates'!F15*0.9*0.9</f>
        <v>107568</v>
      </c>
      <c r="G15" s="43">
        <f>'BAR BB| Open rates'!G15*0.9*0.9</f>
        <v>113238</v>
      </c>
      <c r="H15" s="43">
        <f>'BAR BB| Open rates'!H15*0.9*0.9</f>
        <v>121338</v>
      </c>
      <c r="I15" s="43">
        <f>'BAR BB| Open rates'!I15*0.9*0.9</f>
        <v>129519</v>
      </c>
      <c r="J15" s="43">
        <f>'BAR BB| Open rates'!J15*0.9*0.9</f>
        <v>129519</v>
      </c>
      <c r="K15" s="43">
        <f>'BAR BB| Open rates'!K15*0.9*0.9</f>
        <v>129519</v>
      </c>
      <c r="L15" s="43">
        <f>'BAR BB| Open rates'!L15*0.9*0.9</f>
        <v>123039</v>
      </c>
      <c r="M15" s="43">
        <f>'BAR BB| Open rates'!M15*0.9*0.9</f>
        <v>67797</v>
      </c>
      <c r="N15" s="43">
        <f>'BAR BB| Open rates'!N15*0.9*0.9</f>
        <v>59697</v>
      </c>
      <c r="O15" s="43">
        <f>'BAR BB| Open rates'!O15*0.9*0.9</f>
        <v>35397</v>
      </c>
      <c r="P15" s="43">
        <f>'BAR BB| Open rates'!P15*0.9*0.9</f>
        <v>28107</v>
      </c>
      <c r="Q15" s="43">
        <f>'BAR BB| Open rates'!Q15*0.9*0.9</f>
        <v>32157</v>
      </c>
      <c r="R15" s="43">
        <f>'BAR BB| Open rates'!R15*0.9*0.9</f>
        <v>29727</v>
      </c>
      <c r="S15" s="43">
        <f>'BAR BB| Open rates'!S15*0.9*0.9</f>
        <v>29727</v>
      </c>
      <c r="T15" s="43">
        <f>'BAR BB| Open rates'!T15*0.9*0.9</f>
        <v>32157</v>
      </c>
      <c r="U15" s="43">
        <f>'BAR BB| Open rates'!U15*0.9*0.9</f>
        <v>35397</v>
      </c>
      <c r="V15" s="43">
        <f>'BAR BB| Open rates'!V15*0.9*0.9</f>
        <v>35397</v>
      </c>
      <c r="W15" s="43">
        <f>'BAR BB| Open rates'!W15*0.9*0.9</f>
        <v>45765</v>
      </c>
      <c r="X15" s="43">
        <f>'BAR BB| Open rates'!X15*0.9*0.9</f>
        <v>45765</v>
      </c>
      <c r="Y15" s="43">
        <f>'BAR BB| Open rates'!Y15*0.9*0.9</f>
        <v>50949</v>
      </c>
      <c r="Z15" s="43">
        <f>'BAR BB| Open rates'!Z15*0.9*0.9</f>
        <v>50949</v>
      </c>
      <c r="AA15" s="43">
        <f>'BAR BB| Open rates'!AA15*0.9*0.9</f>
        <v>53622</v>
      </c>
      <c r="AB15" s="43">
        <f>'BAR BB| Open rates'!AB15*0.9*0.9</f>
        <v>50949</v>
      </c>
      <c r="AC15" s="43">
        <f>'BAR BB| Open rates'!AC15*0.9*0.9</f>
        <v>53622</v>
      </c>
      <c r="AD15" s="43">
        <f>'BAR BB| Open rates'!AD15*0.9*0.9</f>
        <v>48762</v>
      </c>
      <c r="AE15" s="43">
        <f>'BAR BB| Open rates'!AE15*0.9*0.9</f>
        <v>61155</v>
      </c>
      <c r="AF15" s="43">
        <f>'BAR BB| Open rates'!AF15*0.9*0.9</f>
        <v>61155</v>
      </c>
      <c r="AG15" s="43">
        <f>'BAR BB| Open rates'!AG15*0.9*0.9</f>
        <v>61155</v>
      </c>
      <c r="AH15" s="43">
        <f>'BAR BB| Open rates'!AH15*0.9*0.9</f>
        <v>37341</v>
      </c>
      <c r="AI15" s="43">
        <f>'BAR BB| Open rates'!AI15*0.9*0.9</f>
        <v>32157</v>
      </c>
      <c r="AJ15" s="43">
        <f>'BAR BB| Open rates'!AJ15*0.9*0.9</f>
        <v>37341</v>
      </c>
      <c r="AK15" s="43">
        <f>'BAR BB| Open rates'!AK15*0.9*0.9</f>
        <v>29727</v>
      </c>
      <c r="AL15" s="43">
        <f>'BAR BB| Open rates'!AL15*0.9*0.9</f>
        <v>28107</v>
      </c>
      <c r="AM15" s="43">
        <f>'BAR BB| Open rates'!AM15*0.9*0.9</f>
        <v>26487</v>
      </c>
      <c r="AN15" s="43">
        <f>'BAR BB| Open rates'!AN15*0.9*0.9</f>
        <v>28107</v>
      </c>
      <c r="AO15" s="43">
        <f>'BAR BB| Open rates'!AO15*0.9*0.9</f>
        <v>26487</v>
      </c>
      <c r="AP15" s="43">
        <f>'BAR BB| Open rates'!AP15*0.9*0.9</f>
        <v>24705</v>
      </c>
      <c r="AQ15" s="43">
        <f>'BAR BB| Open rates'!AQ15*0.9*0.9</f>
        <v>23328</v>
      </c>
      <c r="AR15" s="43">
        <f>'BAR BB| Open rates'!AR15*0.9*0.9</f>
        <v>21708</v>
      </c>
      <c r="AS15" s="43">
        <f>'BAR BB| Open rates'!AS15*0.9*0.9</f>
        <v>21708</v>
      </c>
      <c r="AT15" s="43">
        <f>'BAR BB| Open rates'!AT15*0.9*0.9</f>
        <v>20898</v>
      </c>
      <c r="AU15" s="43">
        <f>'BAR BB| Open rates'!AU15*0.9*0.9</f>
        <v>21708</v>
      </c>
      <c r="AV15" s="43">
        <f>'BAR BB| Open rates'!AV15*0.9*0.9</f>
        <v>20898</v>
      </c>
      <c r="AW15" s="43">
        <f>'BAR BB| Open rates'!AW15*0.9*0.9</f>
        <v>21708</v>
      </c>
      <c r="AX15" s="43">
        <f>'BAR BB| Open rates'!AX15*0.9*0.9</f>
        <v>28917</v>
      </c>
      <c r="AY15" s="43">
        <f>'BAR BB| Open rates'!AY15*0.9*0.9</f>
        <v>24705</v>
      </c>
      <c r="AZ15" s="43">
        <f>'BAR BB| Open rates'!AZ15*0.9*0.9</f>
        <v>28917</v>
      </c>
      <c r="BA15" s="43">
        <f>'BAR BB| Open rates'!BA15*0.9*0.9</f>
        <v>26487</v>
      </c>
      <c r="BB15" s="43">
        <f>'BAR BB| Open rates'!BB15*0.9*0.9</f>
        <v>23328</v>
      </c>
      <c r="BC15" s="43">
        <f>'BAR BB| Open rates'!BC15*0.9*0.9</f>
        <v>24705</v>
      </c>
      <c r="BD15" s="43">
        <f>'BAR BB| Open rates'!BD15*0.9*0.9</f>
        <v>23328</v>
      </c>
      <c r="BE15" s="43">
        <f>'BAR BB| Open rates'!BE15*0.9*0.9</f>
        <v>24705</v>
      </c>
      <c r="BF15" s="43">
        <f>'BAR BB| Open rates'!BF15*0.9*0.9</f>
        <v>23328</v>
      </c>
      <c r="BG15" s="43">
        <f>'BAR BB| Open rates'!BG15*0.9*0.9</f>
        <v>24705</v>
      </c>
      <c r="BH15" s="43">
        <f>'BAR BB| Open rates'!BH15*0.9*0.9</f>
        <v>27945</v>
      </c>
      <c r="BI15" s="43">
        <f>'BAR BB| Open rates'!BI15*0.9*0.9</f>
        <v>31347</v>
      </c>
      <c r="BJ15" s="43">
        <f>'BAR BB| Open rates'!BJ15*0.9*0.9</f>
        <v>46818</v>
      </c>
      <c r="BK15" s="43">
        <f>'BAR BB| Open rates'!BK15*0.9*0.9</f>
        <v>27945</v>
      </c>
      <c r="BL15" s="43">
        <f>'BAR BB| Open rates'!BL15*0.9*0.9</f>
        <v>29727</v>
      </c>
      <c r="BM15" s="43">
        <f>'BAR BB| Open rates'!BM15*0.9*0.9</f>
        <v>27945</v>
      </c>
      <c r="BN15" s="43">
        <f>'BAR BB| Open rates'!BN15*0.9*0.9</f>
        <v>31347</v>
      </c>
      <c r="BO15" s="43">
        <f>'BAR BB| Open rates'!BO15*0.9*0.9</f>
        <v>32967</v>
      </c>
      <c r="BP15" s="43">
        <f>'BAR BB| Open rates'!BP15*0.9*0.9</f>
        <v>31347</v>
      </c>
      <c r="BQ15" s="43">
        <f>'BAR BB| Open rates'!BQ15*0.9*0.9</f>
        <v>32967</v>
      </c>
      <c r="BR15" s="43">
        <f>'BAR BB| Open rates'!BR15*0.9*0.9</f>
        <v>31347</v>
      </c>
      <c r="BS15" s="43">
        <f>'BAR BB| Open rates'!BS15*0.9*0.9</f>
        <v>32967</v>
      </c>
      <c r="BT15" s="43">
        <f>'BAR BB| Open rates'!BT15*0.9*0.9</f>
        <v>31347</v>
      </c>
      <c r="BU15" s="43">
        <f>'BAR BB| Open rates'!BU15*0.9*0.9</f>
        <v>32967</v>
      </c>
      <c r="BV15" s="43">
        <f>'BAR BB| Open rates'!BV15*0.9*0.9</f>
        <v>31347</v>
      </c>
      <c r="BW15" s="43">
        <f>'BAR BB| Open rates'!BW15*0.9*0.9</f>
        <v>32967</v>
      </c>
      <c r="BX15" s="43">
        <f>'BAR BB| Open rates'!BX15*0.9*0.9</f>
        <v>31347</v>
      </c>
      <c r="BY15" s="43">
        <f>'BAR BB| Open rates'!BY15*0.9*0.9</f>
        <v>32967</v>
      </c>
      <c r="BZ15" s="43">
        <f>'BAR BB| Open rates'!BZ15*0.9*0.9</f>
        <v>31347</v>
      </c>
      <c r="CA15" s="43">
        <f>'BAR BB| Open rates'!CA15*0.9*0.9</f>
        <v>32967</v>
      </c>
      <c r="CB15" s="43">
        <f>'BAR BB| Open rates'!CB15*0.9*0.9</f>
        <v>31347</v>
      </c>
      <c r="CC15" s="43">
        <f>'BAR BB| Open rates'!CC15*0.9*0.9</f>
        <v>32967</v>
      </c>
      <c r="CD15" s="43">
        <f>'BAR BB| Open rates'!CD15*0.9*0.9</f>
        <v>27945</v>
      </c>
      <c r="CE15" s="43">
        <f>'BAR BB| Open rates'!CE15*0.9*0.9</f>
        <v>29727</v>
      </c>
      <c r="CF15" s="43">
        <f>'BAR BB| Open rates'!CF15*0.9*0.9</f>
        <v>27945</v>
      </c>
      <c r="CG15" s="43">
        <f>'BAR BB| Open rates'!CG15*0.9*0.9</f>
        <v>29727</v>
      </c>
      <c r="CH15" s="43">
        <f>'BAR BB| Open rates'!CH15*0.9*0.9</f>
        <v>27945</v>
      </c>
      <c r="CI15" s="43">
        <f>'BAR BB| Open rates'!CI15*0.9*0.9</f>
        <v>29727</v>
      </c>
      <c r="CJ15" s="43">
        <f>'BAR BB| Open rates'!CJ15*0.9*0.9</f>
        <v>27945</v>
      </c>
      <c r="CK15" s="43">
        <f>'BAR BB| Open rates'!CK15*0.9*0.9</f>
        <v>29727</v>
      </c>
      <c r="CL15" s="43">
        <f>'BAR BB| Open rates'!CL15*0.9*0.9</f>
        <v>27945</v>
      </c>
      <c r="CM15" s="43">
        <f>'BAR BB| Open rates'!CM15*0.9*0.9</f>
        <v>29727</v>
      </c>
      <c r="CN15" s="43">
        <f>'BAR BB| Open rates'!CN15*0.9*0.9</f>
        <v>27945</v>
      </c>
    </row>
    <row r="16" spans="1:92" s="36" customFormat="1" ht="12" customHeight="1" x14ac:dyDescent="0.2">
      <c r="A16" s="237">
        <v>2</v>
      </c>
      <c r="B16" s="43">
        <f>'BAR BB| Open rates'!B16*0.9*0.9</f>
        <v>32562</v>
      </c>
      <c r="C16" s="43">
        <f>'BAR BB| Open rates'!C16*0.9*0.9</f>
        <v>37422</v>
      </c>
      <c r="D16" s="43">
        <f>'BAR BB| Open rates'!D16*0.9*0.9</f>
        <v>34182</v>
      </c>
      <c r="E16" s="43">
        <f>'BAR BB| Open rates'!E16*0.9*0.9</f>
        <v>80028</v>
      </c>
      <c r="F16" s="43">
        <f>'BAR BB| Open rates'!F16*0.9*0.9</f>
        <v>109998</v>
      </c>
      <c r="G16" s="43">
        <f>'BAR BB| Open rates'!G16*0.9*0.9</f>
        <v>115668</v>
      </c>
      <c r="H16" s="43">
        <f>'BAR BB| Open rates'!H16*0.9*0.9</f>
        <v>123768</v>
      </c>
      <c r="I16" s="43">
        <f>'BAR BB| Open rates'!I16*0.9*0.9</f>
        <v>131949</v>
      </c>
      <c r="J16" s="43">
        <f>'BAR BB| Open rates'!J16*0.9*0.9</f>
        <v>131949</v>
      </c>
      <c r="K16" s="43">
        <f>'BAR BB| Open rates'!K16*0.9*0.9</f>
        <v>131949</v>
      </c>
      <c r="L16" s="43">
        <f>'BAR BB| Open rates'!L16*0.9*0.9</f>
        <v>125469</v>
      </c>
      <c r="M16" s="43">
        <f>'BAR BB| Open rates'!M16*0.9*0.9</f>
        <v>70227</v>
      </c>
      <c r="N16" s="43">
        <f>'BAR BB| Open rates'!N16*0.9*0.9</f>
        <v>62127</v>
      </c>
      <c r="O16" s="43">
        <f>'BAR BB| Open rates'!O16*0.9*0.9</f>
        <v>37827</v>
      </c>
      <c r="P16" s="43">
        <f>'BAR BB| Open rates'!P16*0.9*0.9</f>
        <v>30537</v>
      </c>
      <c r="Q16" s="43">
        <f>'BAR BB| Open rates'!Q16*0.9*0.9</f>
        <v>34587</v>
      </c>
      <c r="R16" s="43">
        <f>'BAR BB| Open rates'!R16*0.9*0.9</f>
        <v>32157</v>
      </c>
      <c r="S16" s="43">
        <f>'BAR BB| Open rates'!S16*0.9*0.9</f>
        <v>32157</v>
      </c>
      <c r="T16" s="43">
        <f>'BAR BB| Open rates'!T16*0.9*0.9</f>
        <v>34587</v>
      </c>
      <c r="U16" s="43">
        <f>'BAR BB| Open rates'!U16*0.9*0.9</f>
        <v>37827</v>
      </c>
      <c r="V16" s="43">
        <f>'BAR BB| Open rates'!V16*0.9*0.9</f>
        <v>37827</v>
      </c>
      <c r="W16" s="43">
        <f>'BAR BB| Open rates'!W16*0.9*0.9</f>
        <v>48195</v>
      </c>
      <c r="X16" s="43">
        <f>'BAR BB| Open rates'!X16*0.9*0.9</f>
        <v>48195</v>
      </c>
      <c r="Y16" s="43">
        <f>'BAR BB| Open rates'!Y16*0.9*0.9</f>
        <v>53379</v>
      </c>
      <c r="Z16" s="43">
        <f>'BAR BB| Open rates'!Z16*0.9*0.9</f>
        <v>53379</v>
      </c>
      <c r="AA16" s="43">
        <f>'BAR BB| Open rates'!AA16*0.9*0.9</f>
        <v>56052</v>
      </c>
      <c r="AB16" s="43">
        <f>'BAR BB| Open rates'!AB16*0.9*0.9</f>
        <v>53379</v>
      </c>
      <c r="AC16" s="43">
        <f>'BAR BB| Open rates'!AC16*0.9*0.9</f>
        <v>56052</v>
      </c>
      <c r="AD16" s="43">
        <f>'BAR BB| Open rates'!AD16*0.9*0.9</f>
        <v>51192</v>
      </c>
      <c r="AE16" s="43">
        <f>'BAR BB| Open rates'!AE16*0.9*0.9</f>
        <v>63585</v>
      </c>
      <c r="AF16" s="43">
        <f>'BAR BB| Open rates'!AF16*0.9*0.9</f>
        <v>63585</v>
      </c>
      <c r="AG16" s="43">
        <f>'BAR BB| Open rates'!AG16*0.9*0.9</f>
        <v>63585</v>
      </c>
      <c r="AH16" s="43">
        <f>'BAR BB| Open rates'!AH16*0.9*0.9</f>
        <v>39771</v>
      </c>
      <c r="AI16" s="43">
        <f>'BAR BB| Open rates'!AI16*0.9*0.9</f>
        <v>34587</v>
      </c>
      <c r="AJ16" s="43">
        <f>'BAR BB| Open rates'!AJ16*0.9*0.9</f>
        <v>39771</v>
      </c>
      <c r="AK16" s="43">
        <f>'BAR BB| Open rates'!AK16*0.9*0.9</f>
        <v>32157</v>
      </c>
      <c r="AL16" s="43">
        <f>'BAR BB| Open rates'!AL16*0.9*0.9</f>
        <v>30537</v>
      </c>
      <c r="AM16" s="43">
        <f>'BAR BB| Open rates'!AM16*0.9*0.9</f>
        <v>28917</v>
      </c>
      <c r="AN16" s="43">
        <f>'BAR BB| Open rates'!AN16*0.9*0.9</f>
        <v>30537</v>
      </c>
      <c r="AO16" s="43">
        <f>'BAR BB| Open rates'!AO16*0.9*0.9</f>
        <v>28917</v>
      </c>
      <c r="AP16" s="43">
        <f>'BAR BB| Open rates'!AP16*0.9*0.9</f>
        <v>27135</v>
      </c>
      <c r="AQ16" s="43">
        <f>'BAR BB| Open rates'!AQ16*0.9*0.9</f>
        <v>25758</v>
      </c>
      <c r="AR16" s="43">
        <f>'BAR BB| Open rates'!AR16*0.9*0.9</f>
        <v>24138</v>
      </c>
      <c r="AS16" s="43">
        <f>'BAR BB| Open rates'!AS16*0.9*0.9</f>
        <v>24138</v>
      </c>
      <c r="AT16" s="43">
        <f>'BAR BB| Open rates'!AT16*0.9*0.9</f>
        <v>23328</v>
      </c>
      <c r="AU16" s="43">
        <f>'BAR BB| Open rates'!AU16*0.9*0.9</f>
        <v>24138</v>
      </c>
      <c r="AV16" s="43">
        <f>'BAR BB| Open rates'!AV16*0.9*0.9</f>
        <v>23328</v>
      </c>
      <c r="AW16" s="43">
        <f>'BAR BB| Open rates'!AW16*0.9*0.9</f>
        <v>24138</v>
      </c>
      <c r="AX16" s="43">
        <f>'BAR BB| Open rates'!AX16*0.9*0.9</f>
        <v>31347</v>
      </c>
      <c r="AY16" s="43">
        <f>'BAR BB| Open rates'!AY16*0.9*0.9</f>
        <v>27135</v>
      </c>
      <c r="AZ16" s="43">
        <f>'BAR BB| Open rates'!AZ16*0.9*0.9</f>
        <v>31347</v>
      </c>
      <c r="BA16" s="43">
        <f>'BAR BB| Open rates'!BA16*0.9*0.9</f>
        <v>28917</v>
      </c>
      <c r="BB16" s="43">
        <f>'BAR BB| Open rates'!BB16*0.9*0.9</f>
        <v>25758</v>
      </c>
      <c r="BC16" s="43">
        <f>'BAR BB| Open rates'!BC16*0.9*0.9</f>
        <v>27135</v>
      </c>
      <c r="BD16" s="43">
        <f>'BAR BB| Open rates'!BD16*0.9*0.9</f>
        <v>25758</v>
      </c>
      <c r="BE16" s="43">
        <f>'BAR BB| Open rates'!BE16*0.9*0.9</f>
        <v>27135</v>
      </c>
      <c r="BF16" s="43">
        <f>'BAR BB| Open rates'!BF16*0.9*0.9</f>
        <v>25758</v>
      </c>
      <c r="BG16" s="43">
        <f>'BAR BB| Open rates'!BG16*0.9*0.9</f>
        <v>27135</v>
      </c>
      <c r="BH16" s="43">
        <f>'BAR BB| Open rates'!BH16*0.9*0.9</f>
        <v>30375</v>
      </c>
      <c r="BI16" s="43">
        <f>'BAR BB| Open rates'!BI16*0.9*0.9</f>
        <v>33777</v>
      </c>
      <c r="BJ16" s="43">
        <f>'BAR BB| Open rates'!BJ16*0.9*0.9</f>
        <v>49248</v>
      </c>
      <c r="BK16" s="43">
        <f>'BAR BB| Open rates'!BK16*0.9*0.9</f>
        <v>30375</v>
      </c>
      <c r="BL16" s="43">
        <f>'BAR BB| Open rates'!BL16*0.9*0.9</f>
        <v>32157</v>
      </c>
      <c r="BM16" s="43">
        <f>'BAR BB| Open rates'!BM16*0.9*0.9</f>
        <v>30375</v>
      </c>
      <c r="BN16" s="43">
        <f>'BAR BB| Open rates'!BN16*0.9*0.9</f>
        <v>33777</v>
      </c>
      <c r="BO16" s="43">
        <f>'BAR BB| Open rates'!BO16*0.9*0.9</f>
        <v>35397</v>
      </c>
      <c r="BP16" s="43">
        <f>'BAR BB| Open rates'!BP16*0.9*0.9</f>
        <v>33777</v>
      </c>
      <c r="BQ16" s="43">
        <f>'BAR BB| Open rates'!BQ16*0.9*0.9</f>
        <v>35397</v>
      </c>
      <c r="BR16" s="43">
        <f>'BAR BB| Open rates'!BR16*0.9*0.9</f>
        <v>33777</v>
      </c>
      <c r="BS16" s="43">
        <f>'BAR BB| Open rates'!BS16*0.9*0.9</f>
        <v>35397</v>
      </c>
      <c r="BT16" s="43">
        <f>'BAR BB| Open rates'!BT16*0.9*0.9</f>
        <v>33777</v>
      </c>
      <c r="BU16" s="43">
        <f>'BAR BB| Open rates'!BU16*0.9*0.9</f>
        <v>35397</v>
      </c>
      <c r="BV16" s="43">
        <f>'BAR BB| Open rates'!BV16*0.9*0.9</f>
        <v>33777</v>
      </c>
      <c r="BW16" s="43">
        <f>'BAR BB| Open rates'!BW16*0.9*0.9</f>
        <v>35397</v>
      </c>
      <c r="BX16" s="43">
        <f>'BAR BB| Open rates'!BX16*0.9*0.9</f>
        <v>33777</v>
      </c>
      <c r="BY16" s="43">
        <f>'BAR BB| Open rates'!BY16*0.9*0.9</f>
        <v>35397</v>
      </c>
      <c r="BZ16" s="43">
        <f>'BAR BB| Open rates'!BZ16*0.9*0.9</f>
        <v>33777</v>
      </c>
      <c r="CA16" s="43">
        <f>'BAR BB| Open rates'!CA16*0.9*0.9</f>
        <v>35397</v>
      </c>
      <c r="CB16" s="43">
        <f>'BAR BB| Open rates'!CB16*0.9*0.9</f>
        <v>33777</v>
      </c>
      <c r="CC16" s="43">
        <f>'BAR BB| Open rates'!CC16*0.9*0.9</f>
        <v>35397</v>
      </c>
      <c r="CD16" s="43">
        <f>'BAR BB| Open rates'!CD16*0.9*0.9</f>
        <v>30375</v>
      </c>
      <c r="CE16" s="43">
        <f>'BAR BB| Open rates'!CE16*0.9*0.9</f>
        <v>32157</v>
      </c>
      <c r="CF16" s="43">
        <f>'BAR BB| Open rates'!CF16*0.9*0.9</f>
        <v>30375</v>
      </c>
      <c r="CG16" s="43">
        <f>'BAR BB| Open rates'!CG16*0.9*0.9</f>
        <v>32157</v>
      </c>
      <c r="CH16" s="43">
        <f>'BAR BB| Open rates'!CH16*0.9*0.9</f>
        <v>30375</v>
      </c>
      <c r="CI16" s="43">
        <f>'BAR BB| Open rates'!CI16*0.9*0.9</f>
        <v>32157</v>
      </c>
      <c r="CJ16" s="43">
        <f>'BAR BB| Open rates'!CJ16*0.9*0.9</f>
        <v>30375</v>
      </c>
      <c r="CK16" s="43">
        <f>'BAR BB| Open rates'!CK16*0.9*0.9</f>
        <v>32157</v>
      </c>
      <c r="CL16" s="43">
        <f>'BAR BB| Open rates'!CL16*0.9*0.9</f>
        <v>30375</v>
      </c>
      <c r="CM16" s="43">
        <f>'BAR BB| Open rates'!CM16*0.9*0.9</f>
        <v>32157</v>
      </c>
      <c r="CN16" s="43">
        <f>'BAR BB| Open rates'!CN16*0.9*0.9</f>
        <v>30375</v>
      </c>
    </row>
    <row r="17" spans="1:92" s="36" customFormat="1" ht="12" customHeight="1" x14ac:dyDescent="0.2">
      <c r="A17" s="236" t="s">
        <v>178</v>
      </c>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c r="BM17" s="43"/>
      <c r="BN17" s="43"/>
      <c r="BO17" s="43"/>
      <c r="BP17" s="43"/>
      <c r="BQ17" s="43"/>
      <c r="BR17" s="43"/>
      <c r="BS17" s="43"/>
      <c r="BT17" s="43"/>
      <c r="BU17" s="43"/>
      <c r="BV17" s="43"/>
      <c r="BW17" s="43"/>
      <c r="BX17" s="43"/>
      <c r="BY17" s="43"/>
      <c r="BZ17" s="43"/>
      <c r="CA17" s="43"/>
      <c r="CB17" s="43"/>
      <c r="CC17" s="43"/>
      <c r="CD17" s="43"/>
      <c r="CE17" s="43"/>
      <c r="CF17" s="43"/>
      <c r="CG17" s="43"/>
      <c r="CH17" s="43"/>
      <c r="CI17" s="43"/>
      <c r="CJ17" s="43"/>
      <c r="CK17" s="43"/>
      <c r="CL17" s="43"/>
      <c r="CM17" s="43"/>
      <c r="CN17" s="43"/>
    </row>
    <row r="18" spans="1:92" s="36" customFormat="1" ht="12" customHeight="1" x14ac:dyDescent="0.2">
      <c r="A18" s="237">
        <v>1</v>
      </c>
      <c r="B18" s="43">
        <f>'BAR BB| Open rates'!B18*0.9*0.9</f>
        <v>27378</v>
      </c>
      <c r="C18" s="43">
        <f>'BAR BB| Open rates'!C18*0.9*0.9</f>
        <v>32238</v>
      </c>
      <c r="D18" s="43">
        <f>'BAR BB| Open rates'!D18*0.9*0.9</f>
        <v>28998</v>
      </c>
      <c r="E18" s="43">
        <f>'BAR BB| Open rates'!E18*0.9*0.9</f>
        <v>78408</v>
      </c>
      <c r="F18" s="43">
        <f>'BAR BB| Open rates'!F18*0.9*0.9</f>
        <v>108378</v>
      </c>
      <c r="G18" s="43">
        <f>'BAR BB| Open rates'!G18*0.9*0.9</f>
        <v>114048</v>
      </c>
      <c r="H18" s="43">
        <f>'BAR BB| Open rates'!H18*0.9*0.9</f>
        <v>122148</v>
      </c>
      <c r="I18" s="43">
        <f>'BAR BB| Open rates'!I18*0.9*0.9</f>
        <v>130329</v>
      </c>
      <c r="J18" s="43">
        <f>'BAR BB| Open rates'!J18*0.9*0.9</f>
        <v>130329</v>
      </c>
      <c r="K18" s="43">
        <f>'BAR BB| Open rates'!K18*0.9*0.9</f>
        <v>130329</v>
      </c>
      <c r="L18" s="43">
        <f>'BAR BB| Open rates'!L18*0.9*0.9</f>
        <v>123849</v>
      </c>
      <c r="M18" s="43">
        <f>'BAR BB| Open rates'!M18*0.9*0.9</f>
        <v>67878</v>
      </c>
      <c r="N18" s="43">
        <f>'BAR BB| Open rates'!N18*0.9*0.9</f>
        <v>59778</v>
      </c>
      <c r="O18" s="43">
        <f>'BAR BB| Open rates'!O18*0.9*0.9</f>
        <v>35478</v>
      </c>
      <c r="P18" s="43">
        <f>'BAR BB| Open rates'!P18*0.9*0.9</f>
        <v>28188</v>
      </c>
      <c r="Q18" s="43">
        <f>'BAR BB| Open rates'!Q18*0.9*0.9</f>
        <v>32238</v>
      </c>
      <c r="R18" s="43">
        <f>'BAR BB| Open rates'!R18*0.9*0.9</f>
        <v>29808</v>
      </c>
      <c r="S18" s="43">
        <f>'BAR BB| Open rates'!S18*0.9*0.9</f>
        <v>29808</v>
      </c>
      <c r="T18" s="43">
        <f>'BAR BB| Open rates'!T18*0.9*0.9</f>
        <v>32238</v>
      </c>
      <c r="U18" s="43">
        <f>'BAR BB| Open rates'!U18*0.9*0.9</f>
        <v>35478</v>
      </c>
      <c r="V18" s="43">
        <f>'BAR BB| Open rates'!V18*0.9*0.9</f>
        <v>35478</v>
      </c>
      <c r="W18" s="43">
        <f>'BAR BB| Open rates'!W18*0.9*0.9</f>
        <v>45846</v>
      </c>
      <c r="X18" s="43">
        <f>'BAR BB| Open rates'!X18*0.9*0.9</f>
        <v>45846</v>
      </c>
      <c r="Y18" s="43">
        <f>'BAR BB| Open rates'!Y18*0.9*0.9</f>
        <v>51111</v>
      </c>
      <c r="Z18" s="43">
        <f>'BAR BB| Open rates'!Z18*0.9*0.9</f>
        <v>51111</v>
      </c>
      <c r="AA18" s="43">
        <f>'BAR BB| Open rates'!AA18*0.9*0.9</f>
        <v>53784</v>
      </c>
      <c r="AB18" s="43">
        <f>'BAR BB| Open rates'!AB18*0.9*0.9</f>
        <v>51111</v>
      </c>
      <c r="AC18" s="43">
        <f>'BAR BB| Open rates'!AC18*0.9*0.9</f>
        <v>53784</v>
      </c>
      <c r="AD18" s="43">
        <f>'BAR BB| Open rates'!AD18*0.9*0.9</f>
        <v>48924</v>
      </c>
      <c r="AE18" s="43">
        <f>'BAR BB| Open rates'!AE18*0.9*0.9</f>
        <v>61641</v>
      </c>
      <c r="AF18" s="43">
        <f>'BAR BB| Open rates'!AF18*0.9*0.9</f>
        <v>61641</v>
      </c>
      <c r="AG18" s="43">
        <f>'BAR BB| Open rates'!AG18*0.9*0.9</f>
        <v>61641</v>
      </c>
      <c r="AH18" s="43">
        <f>'BAR BB| Open rates'!AH18*0.9*0.9</f>
        <v>37827</v>
      </c>
      <c r="AI18" s="43">
        <f>'BAR BB| Open rates'!AI18*0.9*0.9</f>
        <v>32238</v>
      </c>
      <c r="AJ18" s="43">
        <f>'BAR BB| Open rates'!AJ18*0.9*0.9</f>
        <v>37422</v>
      </c>
      <c r="AK18" s="43">
        <f>'BAR BB| Open rates'!AK18*0.9*0.9</f>
        <v>29808</v>
      </c>
      <c r="AL18" s="43">
        <f>'BAR BB| Open rates'!AL18*0.9*0.9</f>
        <v>28188</v>
      </c>
      <c r="AM18" s="43">
        <f>'BAR BB| Open rates'!AM18*0.9*0.9</f>
        <v>26568</v>
      </c>
      <c r="AN18" s="43">
        <f>'BAR BB| Open rates'!AN18*0.9*0.9</f>
        <v>28188</v>
      </c>
      <c r="AO18" s="43">
        <f>'BAR BB| Open rates'!AO18*0.9*0.9</f>
        <v>26568</v>
      </c>
      <c r="AP18" s="43">
        <f>'BAR BB| Open rates'!AP18*0.9*0.9</f>
        <v>24786</v>
      </c>
      <c r="AQ18" s="43">
        <f>'BAR BB| Open rates'!AQ18*0.9*0.9</f>
        <v>23409</v>
      </c>
      <c r="AR18" s="43">
        <f>'BAR BB| Open rates'!AR18*0.9*0.9</f>
        <v>21789</v>
      </c>
      <c r="AS18" s="43">
        <f>'BAR BB| Open rates'!AS18*0.9*0.9</f>
        <v>21789</v>
      </c>
      <c r="AT18" s="43">
        <f>'BAR BB| Open rates'!AT18*0.9*0.9</f>
        <v>20979</v>
      </c>
      <c r="AU18" s="43">
        <f>'BAR BB| Open rates'!AU18*0.9*0.9</f>
        <v>21789</v>
      </c>
      <c r="AV18" s="43">
        <f>'BAR BB| Open rates'!AV18*0.9*0.9</f>
        <v>20979</v>
      </c>
      <c r="AW18" s="43">
        <f>'BAR BB| Open rates'!AW18*0.9*0.9</f>
        <v>21789</v>
      </c>
      <c r="AX18" s="43">
        <f>'BAR BB| Open rates'!AX18*0.9*0.9</f>
        <v>28998</v>
      </c>
      <c r="AY18" s="43">
        <f>'BAR BB| Open rates'!AY18*0.9*0.9</f>
        <v>24786</v>
      </c>
      <c r="AZ18" s="43">
        <f>'BAR BB| Open rates'!AZ18*0.9*0.9</f>
        <v>28998</v>
      </c>
      <c r="BA18" s="43">
        <f>'BAR BB| Open rates'!BA18*0.9*0.9</f>
        <v>26568</v>
      </c>
      <c r="BB18" s="43">
        <f>'BAR BB| Open rates'!BB18*0.9*0.9</f>
        <v>23409</v>
      </c>
      <c r="BC18" s="43">
        <f>'BAR BB| Open rates'!BC18*0.9*0.9</f>
        <v>24786</v>
      </c>
      <c r="BD18" s="43">
        <f>'BAR BB| Open rates'!BD18*0.9*0.9</f>
        <v>23409</v>
      </c>
      <c r="BE18" s="43">
        <f>'BAR BB| Open rates'!BE18*0.9*0.9</f>
        <v>24786</v>
      </c>
      <c r="BF18" s="43">
        <f>'BAR BB| Open rates'!BF18*0.9*0.9</f>
        <v>23409</v>
      </c>
      <c r="BG18" s="43">
        <f>'BAR BB| Open rates'!BG18*0.9*0.9</f>
        <v>24786</v>
      </c>
      <c r="BH18" s="43">
        <f>'BAR BB| Open rates'!BH18*0.9*0.9</f>
        <v>26325</v>
      </c>
      <c r="BI18" s="43">
        <f>'BAR BB| Open rates'!BI18*0.9*0.9</f>
        <v>29727</v>
      </c>
      <c r="BJ18" s="43">
        <f>'BAR BB| Open rates'!BJ18*0.9*0.9</f>
        <v>45198</v>
      </c>
      <c r="BK18" s="43">
        <f>'BAR BB| Open rates'!BK18*0.9*0.9</f>
        <v>26325</v>
      </c>
      <c r="BL18" s="43">
        <f>'BAR BB| Open rates'!BL18*0.9*0.9</f>
        <v>28107</v>
      </c>
      <c r="BM18" s="43">
        <f>'BAR BB| Open rates'!BM18*0.9*0.9</f>
        <v>26325</v>
      </c>
      <c r="BN18" s="43">
        <f>'BAR BB| Open rates'!BN18*0.9*0.9</f>
        <v>29727</v>
      </c>
      <c r="BO18" s="43">
        <f>'BAR BB| Open rates'!BO18*0.9*0.9</f>
        <v>31347</v>
      </c>
      <c r="BP18" s="43">
        <f>'BAR BB| Open rates'!BP18*0.9*0.9</f>
        <v>29727</v>
      </c>
      <c r="BQ18" s="43">
        <f>'BAR BB| Open rates'!BQ18*0.9*0.9</f>
        <v>31347</v>
      </c>
      <c r="BR18" s="43">
        <f>'BAR BB| Open rates'!BR18*0.9*0.9</f>
        <v>29727</v>
      </c>
      <c r="BS18" s="43">
        <f>'BAR BB| Open rates'!BS18*0.9*0.9</f>
        <v>31347</v>
      </c>
      <c r="BT18" s="43">
        <f>'BAR BB| Open rates'!BT18*0.9*0.9</f>
        <v>29727</v>
      </c>
      <c r="BU18" s="43">
        <f>'BAR BB| Open rates'!BU18*0.9*0.9</f>
        <v>31347</v>
      </c>
      <c r="BV18" s="43">
        <f>'BAR BB| Open rates'!BV18*0.9*0.9</f>
        <v>29727</v>
      </c>
      <c r="BW18" s="43">
        <f>'BAR BB| Open rates'!BW18*0.9*0.9</f>
        <v>31347</v>
      </c>
      <c r="BX18" s="43">
        <f>'BAR BB| Open rates'!BX18*0.9*0.9</f>
        <v>29727</v>
      </c>
      <c r="BY18" s="43">
        <f>'BAR BB| Open rates'!BY18*0.9*0.9</f>
        <v>31347</v>
      </c>
      <c r="BZ18" s="43">
        <f>'BAR BB| Open rates'!BZ18*0.9*0.9</f>
        <v>29727</v>
      </c>
      <c r="CA18" s="43">
        <f>'BAR BB| Open rates'!CA18*0.9*0.9</f>
        <v>31347</v>
      </c>
      <c r="CB18" s="43">
        <f>'BAR BB| Open rates'!CB18*0.9*0.9</f>
        <v>29727</v>
      </c>
      <c r="CC18" s="43">
        <f>'BAR BB| Open rates'!CC18*0.9*0.9</f>
        <v>31347</v>
      </c>
      <c r="CD18" s="43">
        <f>'BAR BB| Open rates'!CD18*0.9*0.9</f>
        <v>26325</v>
      </c>
      <c r="CE18" s="43">
        <f>'BAR BB| Open rates'!CE18*0.9*0.9</f>
        <v>28107</v>
      </c>
      <c r="CF18" s="43">
        <f>'BAR BB| Open rates'!CF18*0.9*0.9</f>
        <v>26325</v>
      </c>
      <c r="CG18" s="43">
        <f>'BAR BB| Open rates'!CG18*0.9*0.9</f>
        <v>28107</v>
      </c>
      <c r="CH18" s="43">
        <f>'BAR BB| Open rates'!CH18*0.9*0.9</f>
        <v>26325</v>
      </c>
      <c r="CI18" s="43">
        <f>'BAR BB| Open rates'!CI18*0.9*0.9</f>
        <v>28107</v>
      </c>
      <c r="CJ18" s="43">
        <f>'BAR BB| Open rates'!CJ18*0.9*0.9</f>
        <v>26325</v>
      </c>
      <c r="CK18" s="43">
        <f>'BAR BB| Open rates'!CK18*0.9*0.9</f>
        <v>28107</v>
      </c>
      <c r="CL18" s="43">
        <f>'BAR BB| Open rates'!CL18*0.9*0.9</f>
        <v>26325</v>
      </c>
      <c r="CM18" s="43">
        <f>'BAR BB| Open rates'!CM18*0.9*0.9</f>
        <v>28107</v>
      </c>
      <c r="CN18" s="43">
        <f>'BAR BB| Open rates'!CN18*0.9*0.9</f>
        <v>26325</v>
      </c>
    </row>
    <row r="19" spans="1:92" s="36" customFormat="1" ht="12" customHeight="1" x14ac:dyDescent="0.2">
      <c r="A19" s="237">
        <v>2</v>
      </c>
      <c r="B19" s="43">
        <f>'BAR BB| Open rates'!B19*0.9*0.9</f>
        <v>29403</v>
      </c>
      <c r="C19" s="43">
        <f>'BAR BB| Open rates'!C19*0.9*0.9</f>
        <v>34263</v>
      </c>
      <c r="D19" s="43">
        <f>'BAR BB| Open rates'!D19*0.9*0.9</f>
        <v>31023</v>
      </c>
      <c r="E19" s="43">
        <f>'BAR BB| Open rates'!E19*0.9*0.9</f>
        <v>80838</v>
      </c>
      <c r="F19" s="43">
        <f>'BAR BB| Open rates'!F19*0.9*0.9</f>
        <v>110808</v>
      </c>
      <c r="G19" s="43">
        <f>'BAR BB| Open rates'!G19*0.9*0.9</f>
        <v>116478</v>
      </c>
      <c r="H19" s="43">
        <f>'BAR BB| Open rates'!H19*0.9*0.9</f>
        <v>124578</v>
      </c>
      <c r="I19" s="43">
        <f>'BAR BB| Open rates'!I19*0.9*0.9</f>
        <v>132759</v>
      </c>
      <c r="J19" s="43">
        <f>'BAR BB| Open rates'!J19*0.9*0.9</f>
        <v>132759</v>
      </c>
      <c r="K19" s="43">
        <f>'BAR BB| Open rates'!K19*0.9*0.9</f>
        <v>132759</v>
      </c>
      <c r="L19" s="43">
        <f>'BAR BB| Open rates'!L19*0.9*0.9</f>
        <v>126279</v>
      </c>
      <c r="M19" s="43">
        <f>'BAR BB| Open rates'!M19*0.9*0.9</f>
        <v>70308</v>
      </c>
      <c r="N19" s="43">
        <f>'BAR BB| Open rates'!N19*0.9*0.9</f>
        <v>62208</v>
      </c>
      <c r="O19" s="43">
        <f>'BAR BB| Open rates'!O19*0.9*0.9</f>
        <v>37908</v>
      </c>
      <c r="P19" s="43">
        <f>'BAR BB| Open rates'!P19*0.9*0.9</f>
        <v>30618</v>
      </c>
      <c r="Q19" s="43">
        <f>'BAR BB| Open rates'!Q19*0.9*0.9</f>
        <v>34668</v>
      </c>
      <c r="R19" s="43">
        <f>'BAR BB| Open rates'!R19*0.9*0.9</f>
        <v>32238</v>
      </c>
      <c r="S19" s="43">
        <f>'BAR BB| Open rates'!S19*0.9*0.9</f>
        <v>32238</v>
      </c>
      <c r="T19" s="43">
        <f>'BAR BB| Open rates'!T19*0.9*0.9</f>
        <v>34668</v>
      </c>
      <c r="U19" s="43">
        <f>'BAR BB| Open rates'!U19*0.9*0.9</f>
        <v>37908</v>
      </c>
      <c r="V19" s="43">
        <f>'BAR BB| Open rates'!V19*0.9*0.9</f>
        <v>37908</v>
      </c>
      <c r="W19" s="43">
        <f>'BAR BB| Open rates'!W19*0.9*0.9</f>
        <v>48276</v>
      </c>
      <c r="X19" s="43">
        <f>'BAR BB| Open rates'!X19*0.9*0.9</f>
        <v>48276</v>
      </c>
      <c r="Y19" s="43">
        <f>'BAR BB| Open rates'!Y19*0.9*0.9</f>
        <v>53541</v>
      </c>
      <c r="Z19" s="43">
        <f>'BAR BB| Open rates'!Z19*0.9*0.9</f>
        <v>53541</v>
      </c>
      <c r="AA19" s="43">
        <f>'BAR BB| Open rates'!AA19*0.9*0.9</f>
        <v>56214</v>
      </c>
      <c r="AB19" s="43">
        <f>'BAR BB| Open rates'!AB19*0.9*0.9</f>
        <v>53541</v>
      </c>
      <c r="AC19" s="43">
        <f>'BAR BB| Open rates'!AC19*0.9*0.9</f>
        <v>56214</v>
      </c>
      <c r="AD19" s="43">
        <f>'BAR BB| Open rates'!AD19*0.9*0.9</f>
        <v>51354</v>
      </c>
      <c r="AE19" s="43">
        <f>'BAR BB| Open rates'!AE19*0.9*0.9</f>
        <v>64071</v>
      </c>
      <c r="AF19" s="43">
        <f>'BAR BB| Open rates'!AF19*0.9*0.9</f>
        <v>64071</v>
      </c>
      <c r="AG19" s="43">
        <f>'BAR BB| Open rates'!AG19*0.9*0.9</f>
        <v>64071</v>
      </c>
      <c r="AH19" s="43">
        <f>'BAR BB| Open rates'!AH19*0.9*0.9</f>
        <v>40257</v>
      </c>
      <c r="AI19" s="43">
        <f>'BAR BB| Open rates'!AI19*0.9*0.9</f>
        <v>34668</v>
      </c>
      <c r="AJ19" s="43">
        <f>'BAR BB| Open rates'!AJ19*0.9*0.9</f>
        <v>39852</v>
      </c>
      <c r="AK19" s="43">
        <f>'BAR BB| Open rates'!AK19*0.9*0.9</f>
        <v>32238</v>
      </c>
      <c r="AL19" s="43">
        <f>'BAR BB| Open rates'!AL19*0.9*0.9</f>
        <v>30618</v>
      </c>
      <c r="AM19" s="43">
        <f>'BAR BB| Open rates'!AM19*0.9*0.9</f>
        <v>28998</v>
      </c>
      <c r="AN19" s="43">
        <f>'BAR BB| Open rates'!AN19*0.9*0.9</f>
        <v>30618</v>
      </c>
      <c r="AO19" s="43">
        <f>'BAR BB| Open rates'!AO19*0.9*0.9</f>
        <v>28998</v>
      </c>
      <c r="AP19" s="43">
        <f>'BAR BB| Open rates'!AP19*0.9*0.9</f>
        <v>27216</v>
      </c>
      <c r="AQ19" s="43">
        <f>'BAR BB| Open rates'!AQ19*0.9*0.9</f>
        <v>25839</v>
      </c>
      <c r="AR19" s="43">
        <f>'BAR BB| Open rates'!AR19*0.9*0.9</f>
        <v>24219</v>
      </c>
      <c r="AS19" s="43">
        <f>'BAR BB| Open rates'!AS19*0.9*0.9</f>
        <v>24219</v>
      </c>
      <c r="AT19" s="43">
        <f>'BAR BB| Open rates'!AT19*0.9*0.9</f>
        <v>23409</v>
      </c>
      <c r="AU19" s="43">
        <f>'BAR BB| Open rates'!AU19*0.9*0.9</f>
        <v>24219</v>
      </c>
      <c r="AV19" s="43">
        <f>'BAR BB| Open rates'!AV19*0.9*0.9</f>
        <v>23409</v>
      </c>
      <c r="AW19" s="43">
        <f>'BAR BB| Open rates'!AW19*0.9*0.9</f>
        <v>24219</v>
      </c>
      <c r="AX19" s="43">
        <f>'BAR BB| Open rates'!AX19*0.9*0.9</f>
        <v>31428</v>
      </c>
      <c r="AY19" s="43">
        <f>'BAR BB| Open rates'!AY19*0.9*0.9</f>
        <v>27216</v>
      </c>
      <c r="AZ19" s="43">
        <f>'BAR BB| Open rates'!AZ19*0.9*0.9</f>
        <v>31428</v>
      </c>
      <c r="BA19" s="43">
        <f>'BAR BB| Open rates'!BA19*0.9*0.9</f>
        <v>28998</v>
      </c>
      <c r="BB19" s="43">
        <f>'BAR BB| Open rates'!BB19*0.9*0.9</f>
        <v>25839</v>
      </c>
      <c r="BC19" s="43">
        <f>'BAR BB| Open rates'!BC19*0.9*0.9</f>
        <v>27216</v>
      </c>
      <c r="BD19" s="43">
        <f>'BAR BB| Open rates'!BD19*0.9*0.9</f>
        <v>25839</v>
      </c>
      <c r="BE19" s="43">
        <f>'BAR BB| Open rates'!BE19*0.9*0.9</f>
        <v>27216</v>
      </c>
      <c r="BF19" s="43">
        <f>'BAR BB| Open rates'!BF19*0.9*0.9</f>
        <v>25839</v>
      </c>
      <c r="BG19" s="43">
        <f>'BAR BB| Open rates'!BG19*0.9*0.9</f>
        <v>27216</v>
      </c>
      <c r="BH19" s="43">
        <f>'BAR BB| Open rates'!BH19*0.9*0.9</f>
        <v>28755</v>
      </c>
      <c r="BI19" s="43">
        <f>'BAR BB| Open rates'!BI19*0.9*0.9</f>
        <v>32157</v>
      </c>
      <c r="BJ19" s="43">
        <f>'BAR BB| Open rates'!BJ19*0.9*0.9</f>
        <v>47628</v>
      </c>
      <c r="BK19" s="43">
        <f>'BAR BB| Open rates'!BK19*0.9*0.9</f>
        <v>28755</v>
      </c>
      <c r="BL19" s="43">
        <f>'BAR BB| Open rates'!BL19*0.9*0.9</f>
        <v>30537</v>
      </c>
      <c r="BM19" s="43">
        <f>'BAR BB| Open rates'!BM19*0.9*0.9</f>
        <v>28755</v>
      </c>
      <c r="BN19" s="43">
        <f>'BAR BB| Open rates'!BN19*0.9*0.9</f>
        <v>32157</v>
      </c>
      <c r="BO19" s="43">
        <f>'BAR BB| Open rates'!BO19*0.9*0.9</f>
        <v>33777</v>
      </c>
      <c r="BP19" s="43">
        <f>'BAR BB| Open rates'!BP19*0.9*0.9</f>
        <v>32157</v>
      </c>
      <c r="BQ19" s="43">
        <f>'BAR BB| Open rates'!BQ19*0.9*0.9</f>
        <v>33777</v>
      </c>
      <c r="BR19" s="43">
        <f>'BAR BB| Open rates'!BR19*0.9*0.9</f>
        <v>32157</v>
      </c>
      <c r="BS19" s="43">
        <f>'BAR BB| Open rates'!BS19*0.9*0.9</f>
        <v>33777</v>
      </c>
      <c r="BT19" s="43">
        <f>'BAR BB| Open rates'!BT19*0.9*0.9</f>
        <v>32157</v>
      </c>
      <c r="BU19" s="43">
        <f>'BAR BB| Open rates'!BU19*0.9*0.9</f>
        <v>33777</v>
      </c>
      <c r="BV19" s="43">
        <f>'BAR BB| Open rates'!BV19*0.9*0.9</f>
        <v>32157</v>
      </c>
      <c r="BW19" s="43">
        <f>'BAR BB| Open rates'!BW19*0.9*0.9</f>
        <v>33777</v>
      </c>
      <c r="BX19" s="43">
        <f>'BAR BB| Open rates'!BX19*0.9*0.9</f>
        <v>32157</v>
      </c>
      <c r="BY19" s="43">
        <f>'BAR BB| Open rates'!BY19*0.9*0.9</f>
        <v>33777</v>
      </c>
      <c r="BZ19" s="43">
        <f>'BAR BB| Open rates'!BZ19*0.9*0.9</f>
        <v>32157</v>
      </c>
      <c r="CA19" s="43">
        <f>'BAR BB| Open rates'!CA19*0.9*0.9</f>
        <v>33777</v>
      </c>
      <c r="CB19" s="43">
        <f>'BAR BB| Open rates'!CB19*0.9*0.9</f>
        <v>32157</v>
      </c>
      <c r="CC19" s="43">
        <f>'BAR BB| Open rates'!CC19*0.9*0.9</f>
        <v>33777</v>
      </c>
      <c r="CD19" s="43">
        <f>'BAR BB| Open rates'!CD19*0.9*0.9</f>
        <v>28755</v>
      </c>
      <c r="CE19" s="43">
        <f>'BAR BB| Open rates'!CE19*0.9*0.9</f>
        <v>30537</v>
      </c>
      <c r="CF19" s="43">
        <f>'BAR BB| Open rates'!CF19*0.9*0.9</f>
        <v>28755</v>
      </c>
      <c r="CG19" s="43">
        <f>'BAR BB| Open rates'!CG19*0.9*0.9</f>
        <v>30537</v>
      </c>
      <c r="CH19" s="43">
        <f>'BAR BB| Open rates'!CH19*0.9*0.9</f>
        <v>28755</v>
      </c>
      <c r="CI19" s="43">
        <f>'BAR BB| Open rates'!CI19*0.9*0.9</f>
        <v>30537</v>
      </c>
      <c r="CJ19" s="43">
        <f>'BAR BB| Open rates'!CJ19*0.9*0.9</f>
        <v>28755</v>
      </c>
      <c r="CK19" s="43">
        <f>'BAR BB| Open rates'!CK19*0.9*0.9</f>
        <v>30537</v>
      </c>
      <c r="CL19" s="43">
        <f>'BAR BB| Open rates'!CL19*0.9*0.9</f>
        <v>28755</v>
      </c>
      <c r="CM19" s="43">
        <f>'BAR BB| Open rates'!CM19*0.9*0.9</f>
        <v>30537</v>
      </c>
      <c r="CN19" s="43">
        <f>'BAR BB| Open rates'!CN19*0.9*0.9</f>
        <v>28755</v>
      </c>
    </row>
    <row r="20" spans="1:92" s="36" customFormat="1" ht="12" customHeight="1" x14ac:dyDescent="0.2">
      <c r="A20" s="236" t="s">
        <v>179</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c r="BX20" s="43"/>
      <c r="BY20" s="43"/>
      <c r="BZ20" s="43"/>
      <c r="CA20" s="43"/>
      <c r="CB20" s="43"/>
      <c r="CC20" s="43"/>
      <c r="CD20" s="43"/>
      <c r="CE20" s="43"/>
      <c r="CF20" s="43"/>
      <c r="CG20" s="43"/>
      <c r="CH20" s="43"/>
      <c r="CI20" s="43"/>
      <c r="CJ20" s="43"/>
      <c r="CK20" s="43"/>
      <c r="CL20" s="43"/>
      <c r="CM20" s="43"/>
      <c r="CN20" s="43"/>
    </row>
    <row r="21" spans="1:92" s="36" customFormat="1" ht="12" customHeight="1" x14ac:dyDescent="0.2">
      <c r="A21" s="237">
        <v>1</v>
      </c>
      <c r="B21" s="43">
        <f>'BAR BB| Open rates'!B21*0.9*0.9</f>
        <v>30537</v>
      </c>
      <c r="C21" s="43">
        <f>'BAR BB| Open rates'!C21*0.9*0.9</f>
        <v>35397</v>
      </c>
      <c r="D21" s="43">
        <f>'BAR BB| Open rates'!D21*0.9*0.9</f>
        <v>32157</v>
      </c>
      <c r="E21" s="43">
        <f>'BAR BB| Open rates'!E21*0.9*0.9</f>
        <v>79218</v>
      </c>
      <c r="F21" s="43">
        <f>'BAR BB| Open rates'!F21*0.9*0.9</f>
        <v>109188</v>
      </c>
      <c r="G21" s="43">
        <f>'BAR BB| Open rates'!G21*0.9*0.9</f>
        <v>114858</v>
      </c>
      <c r="H21" s="43">
        <f>'BAR BB| Open rates'!H21*0.9*0.9</f>
        <v>122958</v>
      </c>
      <c r="I21" s="43">
        <f>'BAR BB| Open rates'!I21*0.9*0.9</f>
        <v>131139</v>
      </c>
      <c r="J21" s="43">
        <f>'BAR BB| Open rates'!J21*0.9*0.9</f>
        <v>131139</v>
      </c>
      <c r="K21" s="43">
        <f>'BAR BB| Open rates'!K21*0.9*0.9</f>
        <v>131139</v>
      </c>
      <c r="L21" s="43">
        <f>'BAR BB| Open rates'!L21*0.9*0.9</f>
        <v>124659</v>
      </c>
      <c r="M21" s="43">
        <f>'BAR BB| Open rates'!M21*0.9*0.9</f>
        <v>69417</v>
      </c>
      <c r="N21" s="43">
        <f>'BAR BB| Open rates'!N21*0.9*0.9</f>
        <v>61317</v>
      </c>
      <c r="O21" s="43">
        <f>'BAR BB| Open rates'!O21*0.9*0.9</f>
        <v>37017</v>
      </c>
      <c r="P21" s="43">
        <f>'BAR BB| Open rates'!P21*0.9*0.9</f>
        <v>29727</v>
      </c>
      <c r="Q21" s="43">
        <f>'BAR BB| Open rates'!Q21*0.9*0.9</f>
        <v>33777</v>
      </c>
      <c r="R21" s="43">
        <f>'BAR BB| Open rates'!R21*0.9*0.9</f>
        <v>31347</v>
      </c>
      <c r="S21" s="43">
        <f>'BAR BB| Open rates'!S21*0.9*0.9</f>
        <v>31347</v>
      </c>
      <c r="T21" s="43">
        <f>'BAR BB| Open rates'!T21*0.9*0.9</f>
        <v>33777</v>
      </c>
      <c r="U21" s="43">
        <f>'BAR BB| Open rates'!U21*0.9*0.9</f>
        <v>37017</v>
      </c>
      <c r="V21" s="43">
        <f>'BAR BB| Open rates'!V21*0.9*0.9</f>
        <v>37017</v>
      </c>
      <c r="W21" s="43">
        <f>'BAR BB| Open rates'!W21*0.9*0.9</f>
        <v>47385</v>
      </c>
      <c r="X21" s="43">
        <f>'BAR BB| Open rates'!X21*0.9*0.9</f>
        <v>47385</v>
      </c>
      <c r="Y21" s="43">
        <f>'BAR BB| Open rates'!Y21*0.9*0.9</f>
        <v>52245</v>
      </c>
      <c r="Z21" s="43">
        <f>'BAR BB| Open rates'!Z21*0.9*0.9</f>
        <v>52245</v>
      </c>
      <c r="AA21" s="43">
        <f>'BAR BB| Open rates'!AA21*0.9*0.9</f>
        <v>54918</v>
      </c>
      <c r="AB21" s="43">
        <f>'BAR BB| Open rates'!AB21*0.9*0.9</f>
        <v>52245</v>
      </c>
      <c r="AC21" s="43">
        <f>'BAR BB| Open rates'!AC21*0.9*0.9</f>
        <v>54918</v>
      </c>
      <c r="AD21" s="43">
        <f>'BAR BB| Open rates'!AD21*0.9*0.9</f>
        <v>50058</v>
      </c>
      <c r="AE21" s="43">
        <f>'BAR BB| Open rates'!AE21*0.9*0.9</f>
        <v>63261</v>
      </c>
      <c r="AF21" s="43">
        <f>'BAR BB| Open rates'!AF21*0.9*0.9</f>
        <v>63261</v>
      </c>
      <c r="AG21" s="43">
        <f>'BAR BB| Open rates'!AG21*0.9*0.9</f>
        <v>63261</v>
      </c>
      <c r="AH21" s="43">
        <f>'BAR BB| Open rates'!AH21*0.9*0.9</f>
        <v>39447</v>
      </c>
      <c r="AI21" s="43">
        <f>'BAR BB| Open rates'!AI21*0.9*0.9</f>
        <v>33777</v>
      </c>
      <c r="AJ21" s="43">
        <f>'BAR BB| Open rates'!AJ21*0.9*0.9</f>
        <v>38961</v>
      </c>
      <c r="AK21" s="43">
        <f>'BAR BB| Open rates'!AK21*0.9*0.9</f>
        <v>31347</v>
      </c>
      <c r="AL21" s="43">
        <f>'BAR BB| Open rates'!AL21*0.9*0.9</f>
        <v>29727</v>
      </c>
      <c r="AM21" s="43">
        <f>'BAR BB| Open rates'!AM21*0.9*0.9</f>
        <v>28107</v>
      </c>
      <c r="AN21" s="43">
        <f>'BAR BB| Open rates'!AN21*0.9*0.9</f>
        <v>29727</v>
      </c>
      <c r="AO21" s="43">
        <f>'BAR BB| Open rates'!AO21*0.9*0.9</f>
        <v>28107</v>
      </c>
      <c r="AP21" s="43">
        <f>'BAR BB| Open rates'!AP21*0.9*0.9</f>
        <v>24705</v>
      </c>
      <c r="AQ21" s="43">
        <f>'BAR BB| Open rates'!AQ21*0.9*0.9</f>
        <v>23328</v>
      </c>
      <c r="AR21" s="43">
        <f>'BAR BB| Open rates'!AR21*0.9*0.9</f>
        <v>21708</v>
      </c>
      <c r="AS21" s="43">
        <f>'BAR BB| Open rates'!AS21*0.9*0.9</f>
        <v>21708</v>
      </c>
      <c r="AT21" s="43">
        <f>'BAR BB| Open rates'!AT21*0.9*0.9</f>
        <v>20898</v>
      </c>
      <c r="AU21" s="43">
        <f>'BAR BB| Open rates'!AU21*0.9*0.9</f>
        <v>21708</v>
      </c>
      <c r="AV21" s="43">
        <f>'BAR BB| Open rates'!AV21*0.9*0.9</f>
        <v>20898</v>
      </c>
      <c r="AW21" s="43">
        <f>'BAR BB| Open rates'!AW21*0.9*0.9</f>
        <v>21708</v>
      </c>
      <c r="AX21" s="43">
        <f>'BAR BB| Open rates'!AX21*0.9*0.9</f>
        <v>28917</v>
      </c>
      <c r="AY21" s="43">
        <f>'BAR BB| Open rates'!AY21*0.9*0.9</f>
        <v>24705</v>
      </c>
      <c r="AZ21" s="43">
        <f>'BAR BB| Open rates'!AZ21*0.9*0.9</f>
        <v>28917</v>
      </c>
      <c r="BA21" s="43">
        <f>'BAR BB| Open rates'!BA21*0.9*0.9</f>
        <v>26487</v>
      </c>
      <c r="BB21" s="43">
        <f>'BAR BB| Open rates'!BB21*0.9*0.9</f>
        <v>23328</v>
      </c>
      <c r="BC21" s="43">
        <f>'BAR BB| Open rates'!BC21*0.9*0.9</f>
        <v>24705</v>
      </c>
      <c r="BD21" s="43">
        <f>'BAR BB| Open rates'!BD21*0.9*0.9</f>
        <v>23328</v>
      </c>
      <c r="BE21" s="43">
        <f>'BAR BB| Open rates'!BE21*0.9*0.9</f>
        <v>24705</v>
      </c>
      <c r="BF21" s="43">
        <f>'BAR BB| Open rates'!BF21*0.9*0.9</f>
        <v>23328</v>
      </c>
      <c r="BG21" s="43">
        <f>'BAR BB| Open rates'!BG21*0.9*0.9</f>
        <v>24705</v>
      </c>
      <c r="BH21" s="43">
        <f>'BAR BB| Open rates'!BH21*0.9*0.9</f>
        <v>29565</v>
      </c>
      <c r="BI21" s="43">
        <f>'BAR BB| Open rates'!BI21*0.9*0.9</f>
        <v>32967</v>
      </c>
      <c r="BJ21" s="43">
        <f>'BAR BB| Open rates'!BJ21*0.9*0.9</f>
        <v>48438</v>
      </c>
      <c r="BK21" s="43">
        <f>'BAR BB| Open rates'!BK21*0.9*0.9</f>
        <v>29565</v>
      </c>
      <c r="BL21" s="43">
        <f>'BAR BB| Open rates'!BL21*0.9*0.9</f>
        <v>31347</v>
      </c>
      <c r="BM21" s="43">
        <f>'BAR BB| Open rates'!BM21*0.9*0.9</f>
        <v>29565</v>
      </c>
      <c r="BN21" s="43">
        <f>'BAR BB| Open rates'!BN21*0.9*0.9</f>
        <v>32967</v>
      </c>
      <c r="BO21" s="43">
        <f>'BAR BB| Open rates'!BO21*0.9*0.9</f>
        <v>34587</v>
      </c>
      <c r="BP21" s="43">
        <f>'BAR BB| Open rates'!BP21*0.9*0.9</f>
        <v>32967</v>
      </c>
      <c r="BQ21" s="43">
        <f>'BAR BB| Open rates'!BQ21*0.9*0.9</f>
        <v>34587</v>
      </c>
      <c r="BR21" s="43">
        <f>'BAR BB| Open rates'!BR21*0.9*0.9</f>
        <v>32967</v>
      </c>
      <c r="BS21" s="43">
        <f>'BAR BB| Open rates'!BS21*0.9*0.9</f>
        <v>34587</v>
      </c>
      <c r="BT21" s="43">
        <f>'BAR BB| Open rates'!BT21*0.9*0.9</f>
        <v>32967</v>
      </c>
      <c r="BU21" s="43">
        <f>'BAR BB| Open rates'!BU21*0.9*0.9</f>
        <v>34587</v>
      </c>
      <c r="BV21" s="43">
        <f>'BAR BB| Open rates'!BV21*0.9*0.9</f>
        <v>32967</v>
      </c>
      <c r="BW21" s="43">
        <f>'BAR BB| Open rates'!BW21*0.9*0.9</f>
        <v>34587</v>
      </c>
      <c r="BX21" s="43">
        <f>'BAR BB| Open rates'!BX21*0.9*0.9</f>
        <v>32967</v>
      </c>
      <c r="BY21" s="43">
        <f>'BAR BB| Open rates'!BY21*0.9*0.9</f>
        <v>34587</v>
      </c>
      <c r="BZ21" s="43">
        <f>'BAR BB| Open rates'!BZ21*0.9*0.9</f>
        <v>32967</v>
      </c>
      <c r="CA21" s="43">
        <f>'BAR BB| Open rates'!CA21*0.9*0.9</f>
        <v>34587</v>
      </c>
      <c r="CB21" s="43">
        <f>'BAR BB| Open rates'!CB21*0.9*0.9</f>
        <v>32967</v>
      </c>
      <c r="CC21" s="43">
        <f>'BAR BB| Open rates'!CC21*0.9*0.9</f>
        <v>34587</v>
      </c>
      <c r="CD21" s="43">
        <f>'BAR BB| Open rates'!CD21*0.9*0.9</f>
        <v>29565</v>
      </c>
      <c r="CE21" s="43">
        <f>'BAR BB| Open rates'!CE21*0.9*0.9</f>
        <v>31347</v>
      </c>
      <c r="CF21" s="43">
        <f>'BAR BB| Open rates'!CF21*0.9*0.9</f>
        <v>29565</v>
      </c>
      <c r="CG21" s="43">
        <f>'BAR BB| Open rates'!CG21*0.9*0.9</f>
        <v>31347</v>
      </c>
      <c r="CH21" s="43">
        <f>'BAR BB| Open rates'!CH21*0.9*0.9</f>
        <v>29565</v>
      </c>
      <c r="CI21" s="43">
        <f>'BAR BB| Open rates'!CI21*0.9*0.9</f>
        <v>31347</v>
      </c>
      <c r="CJ21" s="43">
        <f>'BAR BB| Open rates'!CJ21*0.9*0.9</f>
        <v>29565</v>
      </c>
      <c r="CK21" s="43">
        <f>'BAR BB| Open rates'!CK21*0.9*0.9</f>
        <v>31347</v>
      </c>
      <c r="CL21" s="43">
        <f>'BAR BB| Open rates'!CL21*0.9*0.9</f>
        <v>29565</v>
      </c>
      <c r="CM21" s="43">
        <f>'BAR BB| Open rates'!CM21*0.9*0.9</f>
        <v>31347</v>
      </c>
      <c r="CN21" s="43">
        <f>'BAR BB| Open rates'!CN21*0.9*0.9</f>
        <v>29565</v>
      </c>
    </row>
    <row r="22" spans="1:92" s="36" customFormat="1" ht="12" customHeight="1" x14ac:dyDescent="0.2">
      <c r="A22" s="237">
        <v>2</v>
      </c>
      <c r="B22" s="43">
        <f>'BAR BB| Open rates'!B22*0.9*0.9</f>
        <v>32562</v>
      </c>
      <c r="C22" s="43">
        <f>'BAR BB| Open rates'!C22*0.9*0.9</f>
        <v>37422</v>
      </c>
      <c r="D22" s="43">
        <f>'BAR BB| Open rates'!D22*0.9*0.9</f>
        <v>34182</v>
      </c>
      <c r="E22" s="43">
        <f>'BAR BB| Open rates'!E22*0.9*0.9</f>
        <v>81648</v>
      </c>
      <c r="F22" s="43">
        <f>'BAR BB| Open rates'!F22*0.9*0.9</f>
        <v>111618</v>
      </c>
      <c r="G22" s="43">
        <f>'BAR BB| Open rates'!G22*0.9*0.9</f>
        <v>117288</v>
      </c>
      <c r="H22" s="43">
        <f>'BAR BB| Open rates'!H22*0.9*0.9</f>
        <v>125388</v>
      </c>
      <c r="I22" s="43">
        <f>'BAR BB| Open rates'!I22*0.9*0.9</f>
        <v>133569</v>
      </c>
      <c r="J22" s="43">
        <f>'BAR BB| Open rates'!J22*0.9*0.9</f>
        <v>133569</v>
      </c>
      <c r="K22" s="43">
        <f>'BAR BB| Open rates'!K22*0.9*0.9</f>
        <v>133569</v>
      </c>
      <c r="L22" s="43">
        <f>'BAR BB| Open rates'!L22*0.9*0.9</f>
        <v>127089</v>
      </c>
      <c r="M22" s="43">
        <f>'BAR BB| Open rates'!M22*0.9*0.9</f>
        <v>71847</v>
      </c>
      <c r="N22" s="43">
        <f>'BAR BB| Open rates'!N22*0.9*0.9</f>
        <v>63747</v>
      </c>
      <c r="O22" s="43">
        <f>'BAR BB| Open rates'!O22*0.9*0.9</f>
        <v>39447</v>
      </c>
      <c r="P22" s="43">
        <f>'BAR BB| Open rates'!P22*0.9*0.9</f>
        <v>32157</v>
      </c>
      <c r="Q22" s="43">
        <f>'BAR BB| Open rates'!Q22*0.9*0.9</f>
        <v>36207</v>
      </c>
      <c r="R22" s="43">
        <f>'BAR BB| Open rates'!R22*0.9*0.9</f>
        <v>33777</v>
      </c>
      <c r="S22" s="43">
        <f>'BAR BB| Open rates'!S22*0.9*0.9</f>
        <v>33777</v>
      </c>
      <c r="T22" s="43">
        <f>'BAR BB| Open rates'!T22*0.9*0.9</f>
        <v>36207</v>
      </c>
      <c r="U22" s="43">
        <f>'BAR BB| Open rates'!U22*0.9*0.9</f>
        <v>39447</v>
      </c>
      <c r="V22" s="43">
        <f>'BAR BB| Open rates'!V22*0.9*0.9</f>
        <v>39447</v>
      </c>
      <c r="W22" s="43">
        <f>'BAR BB| Open rates'!W22*0.9*0.9</f>
        <v>49815</v>
      </c>
      <c r="X22" s="43">
        <f>'BAR BB| Open rates'!X22*0.9*0.9</f>
        <v>49815</v>
      </c>
      <c r="Y22" s="43">
        <f>'BAR BB| Open rates'!Y22*0.9*0.9</f>
        <v>54675</v>
      </c>
      <c r="Z22" s="43">
        <f>'BAR BB| Open rates'!Z22*0.9*0.9</f>
        <v>54675</v>
      </c>
      <c r="AA22" s="43">
        <f>'BAR BB| Open rates'!AA22*0.9*0.9</f>
        <v>57348</v>
      </c>
      <c r="AB22" s="43">
        <f>'BAR BB| Open rates'!AB22*0.9*0.9</f>
        <v>54675</v>
      </c>
      <c r="AC22" s="43">
        <f>'BAR BB| Open rates'!AC22*0.9*0.9</f>
        <v>57348</v>
      </c>
      <c r="AD22" s="43">
        <f>'BAR BB| Open rates'!AD22*0.9*0.9</f>
        <v>52488</v>
      </c>
      <c r="AE22" s="43">
        <f>'BAR BB| Open rates'!AE22*0.9*0.9</f>
        <v>65691</v>
      </c>
      <c r="AF22" s="43">
        <f>'BAR BB| Open rates'!AF22*0.9*0.9</f>
        <v>65691</v>
      </c>
      <c r="AG22" s="43">
        <f>'BAR BB| Open rates'!AG22*0.9*0.9</f>
        <v>65691</v>
      </c>
      <c r="AH22" s="43">
        <f>'BAR BB| Open rates'!AH22*0.9*0.9</f>
        <v>41877</v>
      </c>
      <c r="AI22" s="43">
        <f>'BAR BB| Open rates'!AI22*0.9*0.9</f>
        <v>36207</v>
      </c>
      <c r="AJ22" s="43">
        <f>'BAR BB| Open rates'!AJ22*0.9*0.9</f>
        <v>41391</v>
      </c>
      <c r="AK22" s="43">
        <f>'BAR BB| Open rates'!AK22*0.9*0.9</f>
        <v>33777</v>
      </c>
      <c r="AL22" s="43">
        <f>'BAR BB| Open rates'!AL22*0.9*0.9</f>
        <v>32157</v>
      </c>
      <c r="AM22" s="43">
        <f>'BAR BB| Open rates'!AM22*0.9*0.9</f>
        <v>30537</v>
      </c>
      <c r="AN22" s="43">
        <f>'BAR BB| Open rates'!AN22*0.9*0.9</f>
        <v>32157</v>
      </c>
      <c r="AO22" s="43">
        <f>'BAR BB| Open rates'!AO22*0.9*0.9</f>
        <v>30537</v>
      </c>
      <c r="AP22" s="43">
        <f>'BAR BB| Open rates'!AP22*0.9*0.9</f>
        <v>27135</v>
      </c>
      <c r="AQ22" s="43">
        <f>'BAR BB| Open rates'!AQ22*0.9*0.9</f>
        <v>25758</v>
      </c>
      <c r="AR22" s="43">
        <f>'BAR BB| Open rates'!AR22*0.9*0.9</f>
        <v>24138</v>
      </c>
      <c r="AS22" s="43">
        <f>'BAR BB| Open rates'!AS22*0.9*0.9</f>
        <v>24138</v>
      </c>
      <c r="AT22" s="43">
        <f>'BAR BB| Open rates'!AT22*0.9*0.9</f>
        <v>23328</v>
      </c>
      <c r="AU22" s="43">
        <f>'BAR BB| Open rates'!AU22*0.9*0.9</f>
        <v>24138</v>
      </c>
      <c r="AV22" s="43">
        <f>'BAR BB| Open rates'!AV22*0.9*0.9</f>
        <v>23328</v>
      </c>
      <c r="AW22" s="43">
        <f>'BAR BB| Open rates'!AW22*0.9*0.9</f>
        <v>24138</v>
      </c>
      <c r="AX22" s="43">
        <f>'BAR BB| Open rates'!AX22*0.9*0.9</f>
        <v>31347</v>
      </c>
      <c r="AY22" s="43">
        <f>'BAR BB| Open rates'!AY22*0.9*0.9</f>
        <v>27135</v>
      </c>
      <c r="AZ22" s="43">
        <f>'BAR BB| Open rates'!AZ22*0.9*0.9</f>
        <v>31347</v>
      </c>
      <c r="BA22" s="43">
        <f>'BAR BB| Open rates'!BA22*0.9*0.9</f>
        <v>28917</v>
      </c>
      <c r="BB22" s="43">
        <f>'BAR BB| Open rates'!BB22*0.9*0.9</f>
        <v>25758</v>
      </c>
      <c r="BC22" s="43">
        <f>'BAR BB| Open rates'!BC22*0.9*0.9</f>
        <v>27135</v>
      </c>
      <c r="BD22" s="43">
        <f>'BAR BB| Open rates'!BD22*0.9*0.9</f>
        <v>25758</v>
      </c>
      <c r="BE22" s="43">
        <f>'BAR BB| Open rates'!BE22*0.9*0.9</f>
        <v>27135</v>
      </c>
      <c r="BF22" s="43">
        <f>'BAR BB| Open rates'!BF22*0.9*0.9</f>
        <v>25758</v>
      </c>
      <c r="BG22" s="43">
        <f>'BAR BB| Open rates'!BG22*0.9*0.9</f>
        <v>27135</v>
      </c>
      <c r="BH22" s="43">
        <f>'BAR BB| Open rates'!BH22*0.9*0.9</f>
        <v>31995</v>
      </c>
      <c r="BI22" s="43">
        <f>'BAR BB| Open rates'!BI22*0.9*0.9</f>
        <v>35397</v>
      </c>
      <c r="BJ22" s="43">
        <f>'BAR BB| Open rates'!BJ22*0.9*0.9</f>
        <v>50868</v>
      </c>
      <c r="BK22" s="43">
        <f>'BAR BB| Open rates'!BK22*0.9*0.9</f>
        <v>31995</v>
      </c>
      <c r="BL22" s="43">
        <f>'BAR BB| Open rates'!BL22*0.9*0.9</f>
        <v>33777</v>
      </c>
      <c r="BM22" s="43">
        <f>'BAR BB| Open rates'!BM22*0.9*0.9</f>
        <v>31995</v>
      </c>
      <c r="BN22" s="43">
        <f>'BAR BB| Open rates'!BN22*0.9*0.9</f>
        <v>35397</v>
      </c>
      <c r="BO22" s="43">
        <f>'BAR BB| Open rates'!BO22*0.9*0.9</f>
        <v>37017</v>
      </c>
      <c r="BP22" s="43">
        <f>'BAR BB| Open rates'!BP22*0.9*0.9</f>
        <v>35397</v>
      </c>
      <c r="BQ22" s="43">
        <f>'BAR BB| Open rates'!BQ22*0.9*0.9</f>
        <v>37017</v>
      </c>
      <c r="BR22" s="43">
        <f>'BAR BB| Open rates'!BR22*0.9*0.9</f>
        <v>35397</v>
      </c>
      <c r="BS22" s="43">
        <f>'BAR BB| Open rates'!BS22*0.9*0.9</f>
        <v>37017</v>
      </c>
      <c r="BT22" s="43">
        <f>'BAR BB| Open rates'!BT22*0.9*0.9</f>
        <v>35397</v>
      </c>
      <c r="BU22" s="43">
        <f>'BAR BB| Open rates'!BU22*0.9*0.9</f>
        <v>37017</v>
      </c>
      <c r="BV22" s="43">
        <f>'BAR BB| Open rates'!BV22*0.9*0.9</f>
        <v>35397</v>
      </c>
      <c r="BW22" s="43">
        <f>'BAR BB| Open rates'!BW22*0.9*0.9</f>
        <v>37017</v>
      </c>
      <c r="BX22" s="43">
        <f>'BAR BB| Open rates'!BX22*0.9*0.9</f>
        <v>35397</v>
      </c>
      <c r="BY22" s="43">
        <f>'BAR BB| Open rates'!BY22*0.9*0.9</f>
        <v>37017</v>
      </c>
      <c r="BZ22" s="43">
        <f>'BAR BB| Open rates'!BZ22*0.9*0.9</f>
        <v>35397</v>
      </c>
      <c r="CA22" s="43">
        <f>'BAR BB| Open rates'!CA22*0.9*0.9</f>
        <v>37017</v>
      </c>
      <c r="CB22" s="43">
        <f>'BAR BB| Open rates'!CB22*0.9*0.9</f>
        <v>35397</v>
      </c>
      <c r="CC22" s="43">
        <f>'BAR BB| Open rates'!CC22*0.9*0.9</f>
        <v>37017</v>
      </c>
      <c r="CD22" s="43">
        <f>'BAR BB| Open rates'!CD22*0.9*0.9</f>
        <v>31995</v>
      </c>
      <c r="CE22" s="43">
        <f>'BAR BB| Open rates'!CE22*0.9*0.9</f>
        <v>33777</v>
      </c>
      <c r="CF22" s="43">
        <f>'BAR BB| Open rates'!CF22*0.9*0.9</f>
        <v>31995</v>
      </c>
      <c r="CG22" s="43">
        <f>'BAR BB| Open rates'!CG22*0.9*0.9</f>
        <v>33777</v>
      </c>
      <c r="CH22" s="43">
        <f>'BAR BB| Open rates'!CH22*0.9*0.9</f>
        <v>31995</v>
      </c>
      <c r="CI22" s="43">
        <f>'BAR BB| Open rates'!CI22*0.9*0.9</f>
        <v>33777</v>
      </c>
      <c r="CJ22" s="43">
        <f>'BAR BB| Open rates'!CJ22*0.9*0.9</f>
        <v>31995</v>
      </c>
      <c r="CK22" s="43">
        <f>'BAR BB| Open rates'!CK22*0.9*0.9</f>
        <v>33777</v>
      </c>
      <c r="CL22" s="43">
        <f>'BAR BB| Open rates'!CL22*0.9*0.9</f>
        <v>31995</v>
      </c>
      <c r="CM22" s="43">
        <f>'BAR BB| Open rates'!CM22*0.9*0.9</f>
        <v>33777</v>
      </c>
      <c r="CN22" s="43">
        <f>'BAR BB| Open rates'!CN22*0.9*0.9</f>
        <v>31995</v>
      </c>
    </row>
    <row r="23" spans="1:92" s="36" customFormat="1" ht="30" customHeight="1" x14ac:dyDescent="0.2">
      <c r="A23" s="236" t="s">
        <v>180</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c r="BX23" s="43"/>
      <c r="BY23" s="43"/>
      <c r="BZ23" s="43"/>
      <c r="CA23" s="43"/>
      <c r="CB23" s="43"/>
      <c r="CC23" s="43"/>
      <c r="CD23" s="43"/>
      <c r="CE23" s="43"/>
      <c r="CF23" s="43"/>
      <c r="CG23" s="43"/>
      <c r="CH23" s="43"/>
      <c r="CI23" s="43"/>
      <c r="CJ23" s="43"/>
      <c r="CK23" s="43"/>
      <c r="CL23" s="43"/>
      <c r="CM23" s="43"/>
      <c r="CN23" s="43"/>
    </row>
    <row r="24" spans="1:92" s="36" customFormat="1" ht="12" customHeight="1" x14ac:dyDescent="0.2">
      <c r="A24" s="237">
        <v>1</v>
      </c>
      <c r="B24" s="43">
        <f>'BAR BB| Open rates'!B24*0.9*0.9</f>
        <v>39447</v>
      </c>
      <c r="C24" s="43">
        <f>'BAR BB| Open rates'!C24*0.9*0.9</f>
        <v>44307</v>
      </c>
      <c r="D24" s="43">
        <f>'BAR BB| Open rates'!D24*0.9*0.9</f>
        <v>41067</v>
      </c>
      <c r="E24" s="43">
        <f>'BAR BB| Open rates'!E24*0.9*0.9</f>
        <v>134298</v>
      </c>
      <c r="F24" s="43">
        <f>'BAR BB| Open rates'!F24*0.9*0.9</f>
        <v>164268</v>
      </c>
      <c r="G24" s="43">
        <f>'BAR BB| Open rates'!G24*0.9*0.9</f>
        <v>169938</v>
      </c>
      <c r="H24" s="43">
        <f>'BAR BB| Open rates'!H24*0.9*0.9</f>
        <v>178038</v>
      </c>
      <c r="I24" s="43">
        <f>'BAR BB| Open rates'!I24*0.9*0.9</f>
        <v>186219</v>
      </c>
      <c r="J24" s="43">
        <f>'BAR BB| Open rates'!J24*0.9*0.9</f>
        <v>186219</v>
      </c>
      <c r="K24" s="43">
        <f>'BAR BB| Open rates'!K24*0.9*0.9</f>
        <v>186219</v>
      </c>
      <c r="L24" s="43">
        <f>'BAR BB| Open rates'!L24*0.9*0.9</f>
        <v>179739</v>
      </c>
      <c r="M24" s="43">
        <f>'BAR BB| Open rates'!M24*0.9*0.9</f>
        <v>81567</v>
      </c>
      <c r="N24" s="43">
        <f>'BAR BB| Open rates'!N24*0.9*0.9</f>
        <v>73467</v>
      </c>
      <c r="O24" s="43">
        <f>'BAR BB| Open rates'!O24*0.9*0.9</f>
        <v>49167</v>
      </c>
      <c r="P24" s="43">
        <f>'BAR BB| Open rates'!P24*0.9*0.9</f>
        <v>41877</v>
      </c>
      <c r="Q24" s="43">
        <f>'BAR BB| Open rates'!Q24*0.9*0.9</f>
        <v>45927</v>
      </c>
      <c r="R24" s="43">
        <f>'BAR BB| Open rates'!R24*0.9*0.9</f>
        <v>43497</v>
      </c>
      <c r="S24" s="43">
        <f>'BAR BB| Open rates'!S24*0.9*0.9</f>
        <v>43497</v>
      </c>
      <c r="T24" s="43">
        <f>'BAR BB| Open rates'!T24*0.9*0.9</f>
        <v>45927</v>
      </c>
      <c r="U24" s="43">
        <f>'BAR BB| Open rates'!U24*0.9*0.9</f>
        <v>49167</v>
      </c>
      <c r="V24" s="43">
        <f>'BAR BB| Open rates'!V24*0.9*0.9</f>
        <v>49167</v>
      </c>
      <c r="W24" s="43">
        <f>'BAR BB| Open rates'!W24*0.9*0.9</f>
        <v>59535</v>
      </c>
      <c r="X24" s="43">
        <f>'BAR BB| Open rates'!X24*0.9*0.9</f>
        <v>59535</v>
      </c>
      <c r="Y24" s="43">
        <f>'BAR BB| Open rates'!Y24*0.9*0.9</f>
        <v>69255</v>
      </c>
      <c r="Z24" s="43">
        <f>'BAR BB| Open rates'!Z24*0.9*0.9</f>
        <v>69255</v>
      </c>
      <c r="AA24" s="43">
        <f>'BAR BB| Open rates'!AA24*0.9*0.9</f>
        <v>71928</v>
      </c>
      <c r="AB24" s="43">
        <f>'BAR BB| Open rates'!AB24*0.9*0.9</f>
        <v>69255</v>
      </c>
      <c r="AC24" s="43">
        <f>'BAR BB| Open rates'!AC24*0.9*0.9</f>
        <v>71928</v>
      </c>
      <c r="AD24" s="43">
        <f>'BAR BB| Open rates'!AD24*0.9*0.9</f>
        <v>67068</v>
      </c>
      <c r="AE24" s="43">
        <f>'BAR BB| Open rates'!AE24*0.9*0.9</f>
        <v>81891</v>
      </c>
      <c r="AF24" s="43">
        <f>'BAR BB| Open rates'!AF24*0.9*0.9</f>
        <v>81891</v>
      </c>
      <c r="AG24" s="43">
        <f>'BAR BB| Open rates'!AG24*0.9*0.9</f>
        <v>81891</v>
      </c>
      <c r="AH24" s="43">
        <f>'BAR BB| Open rates'!AH24*0.9*0.9</f>
        <v>58077</v>
      </c>
      <c r="AI24" s="43">
        <f>'BAR BB| Open rates'!AI24*0.9*0.9</f>
        <v>45927</v>
      </c>
      <c r="AJ24" s="43">
        <f>'BAR BB| Open rates'!AJ24*0.9*0.9</f>
        <v>51111</v>
      </c>
      <c r="AK24" s="43">
        <f>'BAR BB| Open rates'!AK24*0.9*0.9</f>
        <v>43497</v>
      </c>
      <c r="AL24" s="43">
        <f>'BAR BB| Open rates'!AL24*0.9*0.9</f>
        <v>41877</v>
      </c>
      <c r="AM24" s="43">
        <f>'BAR BB| Open rates'!AM24*0.9*0.9</f>
        <v>40257</v>
      </c>
      <c r="AN24" s="43">
        <f>'BAR BB| Open rates'!AN24*0.9*0.9</f>
        <v>41877</v>
      </c>
      <c r="AO24" s="43">
        <f>'BAR BB| Open rates'!AO24*0.9*0.9</f>
        <v>40257</v>
      </c>
      <c r="AP24" s="43">
        <f>'BAR BB| Open rates'!AP24*0.9*0.9</f>
        <v>33615</v>
      </c>
      <c r="AQ24" s="43">
        <f>'BAR BB| Open rates'!AQ24*0.9*0.9</f>
        <v>32238</v>
      </c>
      <c r="AR24" s="43">
        <f>'BAR BB| Open rates'!AR24*0.9*0.9</f>
        <v>30618</v>
      </c>
      <c r="AS24" s="43">
        <f>'BAR BB| Open rates'!AS24*0.9*0.9</f>
        <v>30618</v>
      </c>
      <c r="AT24" s="43">
        <f>'BAR BB| Open rates'!AT24*0.9*0.9</f>
        <v>29808</v>
      </c>
      <c r="AU24" s="43">
        <f>'BAR BB| Open rates'!AU24*0.9*0.9</f>
        <v>30618</v>
      </c>
      <c r="AV24" s="43">
        <f>'BAR BB| Open rates'!AV24*0.9*0.9</f>
        <v>29808</v>
      </c>
      <c r="AW24" s="43">
        <f>'BAR BB| Open rates'!AW24*0.9*0.9</f>
        <v>30618</v>
      </c>
      <c r="AX24" s="43"/>
      <c r="AY24" s="43"/>
      <c r="AZ24" s="43"/>
      <c r="BA24" s="43"/>
      <c r="BB24" s="43"/>
      <c r="BC24" s="43"/>
      <c r="BD24" s="43"/>
      <c r="BE24" s="43"/>
      <c r="BF24" s="43"/>
      <c r="BG24" s="43"/>
      <c r="BH24" s="43"/>
      <c r="BI24" s="43"/>
      <c r="BJ24" s="43"/>
      <c r="BK24" s="43"/>
      <c r="BL24" s="43"/>
      <c r="BM24" s="43"/>
      <c r="BN24" s="43"/>
      <c r="BO24" s="43"/>
      <c r="BP24" s="43"/>
      <c r="BQ24" s="43"/>
      <c r="BR24" s="43"/>
      <c r="BS24" s="43"/>
      <c r="BT24" s="43"/>
      <c r="BU24" s="43"/>
      <c r="BV24" s="43"/>
      <c r="BW24" s="43"/>
      <c r="BX24" s="43"/>
      <c r="BY24" s="43"/>
      <c r="BZ24" s="43"/>
      <c r="CA24" s="43"/>
      <c r="CB24" s="43"/>
      <c r="CC24" s="43"/>
      <c r="CD24" s="43"/>
      <c r="CE24" s="43"/>
      <c r="CF24" s="43"/>
      <c r="CG24" s="43"/>
      <c r="CH24" s="43"/>
      <c r="CI24" s="43"/>
      <c r="CJ24" s="43"/>
      <c r="CK24" s="43"/>
      <c r="CL24" s="43"/>
      <c r="CM24" s="43"/>
      <c r="CN24" s="43"/>
    </row>
    <row r="25" spans="1:92" s="36" customFormat="1" ht="12" customHeight="1" x14ac:dyDescent="0.2">
      <c r="A25" s="237">
        <v>2</v>
      </c>
      <c r="B25" s="43">
        <f>'BAR BB| Open rates'!B25*0.9*0.9</f>
        <v>41472</v>
      </c>
      <c r="C25" s="43">
        <f>'BAR BB| Open rates'!C25*0.9*0.9</f>
        <v>46332</v>
      </c>
      <c r="D25" s="43">
        <f>'BAR BB| Open rates'!D25*0.9*0.9</f>
        <v>43092</v>
      </c>
      <c r="E25" s="43">
        <f>'BAR BB| Open rates'!E25*0.9*0.9</f>
        <v>136728</v>
      </c>
      <c r="F25" s="43">
        <f>'BAR BB| Open rates'!F25*0.9*0.9</f>
        <v>166698</v>
      </c>
      <c r="G25" s="43">
        <f>'BAR BB| Open rates'!G25*0.9*0.9</f>
        <v>172368</v>
      </c>
      <c r="H25" s="43">
        <f>'BAR BB| Open rates'!H25*0.9*0.9</f>
        <v>180468</v>
      </c>
      <c r="I25" s="43">
        <f>'BAR BB| Open rates'!I25*0.9*0.9</f>
        <v>188649</v>
      </c>
      <c r="J25" s="43">
        <f>'BAR BB| Open rates'!J25*0.9*0.9</f>
        <v>188649</v>
      </c>
      <c r="K25" s="43">
        <f>'BAR BB| Open rates'!K25*0.9*0.9</f>
        <v>188649</v>
      </c>
      <c r="L25" s="43">
        <f>'BAR BB| Open rates'!L25*0.9*0.9</f>
        <v>182169</v>
      </c>
      <c r="M25" s="43">
        <f>'BAR BB| Open rates'!M25*0.9*0.9</f>
        <v>83997</v>
      </c>
      <c r="N25" s="43">
        <f>'BAR BB| Open rates'!N25*0.9*0.9</f>
        <v>75897</v>
      </c>
      <c r="O25" s="43">
        <f>'BAR BB| Open rates'!O25*0.9*0.9</f>
        <v>51597</v>
      </c>
      <c r="P25" s="43">
        <f>'BAR BB| Open rates'!P25*0.9*0.9</f>
        <v>44307</v>
      </c>
      <c r="Q25" s="43">
        <f>'BAR BB| Open rates'!Q25*0.9*0.9</f>
        <v>48357</v>
      </c>
      <c r="R25" s="43">
        <f>'BAR BB| Open rates'!R25*0.9*0.9</f>
        <v>45927</v>
      </c>
      <c r="S25" s="43">
        <f>'BAR BB| Open rates'!S25*0.9*0.9</f>
        <v>45927</v>
      </c>
      <c r="T25" s="43">
        <f>'BAR BB| Open rates'!T25*0.9*0.9</f>
        <v>48357</v>
      </c>
      <c r="U25" s="43">
        <f>'BAR BB| Open rates'!U25*0.9*0.9</f>
        <v>51597</v>
      </c>
      <c r="V25" s="43">
        <f>'BAR BB| Open rates'!V25*0.9*0.9</f>
        <v>51597</v>
      </c>
      <c r="W25" s="43">
        <f>'BAR BB| Open rates'!W25*0.9*0.9</f>
        <v>61965</v>
      </c>
      <c r="X25" s="43">
        <f>'BAR BB| Open rates'!X25*0.9*0.9</f>
        <v>61965</v>
      </c>
      <c r="Y25" s="43">
        <f>'BAR BB| Open rates'!Y25*0.9*0.9</f>
        <v>71685</v>
      </c>
      <c r="Z25" s="43">
        <f>'BAR BB| Open rates'!Z25*0.9*0.9</f>
        <v>71685</v>
      </c>
      <c r="AA25" s="43">
        <f>'BAR BB| Open rates'!AA25*0.9*0.9</f>
        <v>74358</v>
      </c>
      <c r="AB25" s="43">
        <f>'BAR BB| Open rates'!AB25*0.9*0.9</f>
        <v>71685</v>
      </c>
      <c r="AC25" s="43">
        <f>'BAR BB| Open rates'!AC25*0.9*0.9</f>
        <v>74358</v>
      </c>
      <c r="AD25" s="43">
        <f>'BAR BB| Open rates'!AD25*0.9*0.9</f>
        <v>69498</v>
      </c>
      <c r="AE25" s="43">
        <f>'BAR BB| Open rates'!AE25*0.9*0.9</f>
        <v>84321</v>
      </c>
      <c r="AF25" s="43">
        <f>'BAR BB| Open rates'!AF25*0.9*0.9</f>
        <v>84321</v>
      </c>
      <c r="AG25" s="43">
        <f>'BAR BB| Open rates'!AG25*0.9*0.9</f>
        <v>84321</v>
      </c>
      <c r="AH25" s="43">
        <f>'BAR BB| Open rates'!AH25*0.9*0.9</f>
        <v>60507</v>
      </c>
      <c r="AI25" s="43">
        <f>'BAR BB| Open rates'!AI25*0.9*0.9</f>
        <v>48357</v>
      </c>
      <c r="AJ25" s="43">
        <f>'BAR BB| Open rates'!AJ25*0.9*0.9</f>
        <v>53541</v>
      </c>
      <c r="AK25" s="43">
        <f>'BAR BB| Open rates'!AK25*0.9*0.9</f>
        <v>45927</v>
      </c>
      <c r="AL25" s="43">
        <f>'BAR BB| Open rates'!AL25*0.9*0.9</f>
        <v>44307</v>
      </c>
      <c r="AM25" s="43">
        <f>'BAR BB| Open rates'!AM25*0.9*0.9</f>
        <v>42687</v>
      </c>
      <c r="AN25" s="43">
        <f>'BAR BB| Open rates'!AN25*0.9*0.9</f>
        <v>44307</v>
      </c>
      <c r="AO25" s="43">
        <f>'BAR BB| Open rates'!AO25*0.9*0.9</f>
        <v>42687</v>
      </c>
      <c r="AP25" s="43">
        <f>'BAR BB| Open rates'!AP25*0.9*0.9</f>
        <v>36045</v>
      </c>
      <c r="AQ25" s="43">
        <f>'BAR BB| Open rates'!AQ25*0.9*0.9</f>
        <v>34668</v>
      </c>
      <c r="AR25" s="43">
        <f>'BAR BB| Open rates'!AR25*0.9*0.9</f>
        <v>33048</v>
      </c>
      <c r="AS25" s="43">
        <f>'BAR BB| Open rates'!AS25*0.9*0.9</f>
        <v>33048</v>
      </c>
      <c r="AT25" s="43">
        <f>'BAR BB| Open rates'!AT25*0.9*0.9</f>
        <v>32238</v>
      </c>
      <c r="AU25" s="43">
        <f>'BAR BB| Open rates'!AU25*0.9*0.9</f>
        <v>33048</v>
      </c>
      <c r="AV25" s="43">
        <f>'BAR BB| Open rates'!AV25*0.9*0.9</f>
        <v>32238</v>
      </c>
      <c r="AW25" s="43">
        <f>'BAR BB| Open rates'!AW25*0.9*0.9</f>
        <v>33048</v>
      </c>
      <c r="AX25" s="43"/>
      <c r="AY25" s="43"/>
      <c r="AZ25" s="43"/>
      <c r="BA25" s="43"/>
      <c r="BB25" s="43"/>
      <c r="BC25" s="43"/>
      <c r="BD25" s="43"/>
      <c r="BE25" s="43"/>
      <c r="BF25" s="43"/>
      <c r="BG25" s="43"/>
      <c r="BH25" s="43"/>
      <c r="BI25" s="43"/>
      <c r="BJ25" s="43"/>
      <c r="BK25" s="43"/>
      <c r="BL25" s="43"/>
      <c r="BM25" s="43"/>
      <c r="BN25" s="43"/>
      <c r="BO25" s="43"/>
      <c r="BP25" s="43"/>
      <c r="BQ25" s="43"/>
      <c r="BR25" s="43"/>
      <c r="BS25" s="43"/>
      <c r="BT25" s="43"/>
      <c r="BU25" s="43"/>
      <c r="BV25" s="43"/>
      <c r="BW25" s="43"/>
      <c r="BX25" s="43"/>
      <c r="BY25" s="43"/>
      <c r="BZ25" s="43"/>
      <c r="CA25" s="43"/>
      <c r="CB25" s="43"/>
      <c r="CC25" s="43"/>
      <c r="CD25" s="43"/>
      <c r="CE25" s="43"/>
      <c r="CF25" s="43"/>
      <c r="CG25" s="43"/>
      <c r="CH25" s="43"/>
      <c r="CI25" s="43"/>
      <c r="CJ25" s="43"/>
      <c r="CK25" s="43"/>
      <c r="CL25" s="43"/>
      <c r="CM25" s="43"/>
      <c r="CN25" s="43"/>
    </row>
    <row r="26" spans="1:92" s="36" customFormat="1" ht="12" customHeight="1" x14ac:dyDescent="0.2">
      <c r="A26" s="237">
        <v>3</v>
      </c>
      <c r="B26" s="43">
        <f>'BAR BB| Open rates'!B26*0.9*0.9</f>
        <v>43497</v>
      </c>
      <c r="C26" s="43">
        <f>'BAR BB| Open rates'!C26*0.9*0.9</f>
        <v>48357</v>
      </c>
      <c r="D26" s="43">
        <f>'BAR BB| Open rates'!D26*0.9*0.9</f>
        <v>45117</v>
      </c>
      <c r="E26" s="43">
        <f>'BAR BB| Open rates'!E26*0.9*0.9</f>
        <v>139158</v>
      </c>
      <c r="F26" s="43">
        <f>'BAR BB| Open rates'!F26*0.9*0.9</f>
        <v>169128</v>
      </c>
      <c r="G26" s="43">
        <f>'BAR BB| Open rates'!G26*0.9*0.9</f>
        <v>174798</v>
      </c>
      <c r="H26" s="43">
        <f>'BAR BB| Open rates'!H26*0.9*0.9</f>
        <v>182898</v>
      </c>
      <c r="I26" s="43">
        <f>'BAR BB| Open rates'!I26*0.9*0.9</f>
        <v>191079</v>
      </c>
      <c r="J26" s="43">
        <f>'BAR BB| Open rates'!J26*0.9*0.9</f>
        <v>191079</v>
      </c>
      <c r="K26" s="43">
        <f>'BAR BB| Open rates'!K26*0.9*0.9</f>
        <v>191079</v>
      </c>
      <c r="L26" s="43">
        <f>'BAR BB| Open rates'!L26*0.9*0.9</f>
        <v>184599</v>
      </c>
      <c r="M26" s="43">
        <f>'BAR BB| Open rates'!M26*0.9*0.9</f>
        <v>86427</v>
      </c>
      <c r="N26" s="43">
        <f>'BAR BB| Open rates'!N26*0.9*0.9</f>
        <v>78327</v>
      </c>
      <c r="O26" s="43">
        <f>'BAR BB| Open rates'!O26*0.9*0.9</f>
        <v>54027</v>
      </c>
      <c r="P26" s="43">
        <f>'BAR BB| Open rates'!P26*0.9*0.9</f>
        <v>46737</v>
      </c>
      <c r="Q26" s="43">
        <f>'BAR BB| Open rates'!Q26*0.9*0.9</f>
        <v>50787</v>
      </c>
      <c r="R26" s="43">
        <f>'BAR BB| Open rates'!R26*0.9*0.9</f>
        <v>48357</v>
      </c>
      <c r="S26" s="43">
        <f>'BAR BB| Open rates'!S26*0.9*0.9</f>
        <v>48357</v>
      </c>
      <c r="T26" s="43">
        <f>'BAR BB| Open rates'!T26*0.9*0.9</f>
        <v>50787</v>
      </c>
      <c r="U26" s="43">
        <f>'BAR BB| Open rates'!U26*0.9*0.9</f>
        <v>54027</v>
      </c>
      <c r="V26" s="43">
        <f>'BAR BB| Open rates'!V26*0.9*0.9</f>
        <v>54027</v>
      </c>
      <c r="W26" s="43">
        <f>'BAR BB| Open rates'!W26*0.9*0.9</f>
        <v>64395</v>
      </c>
      <c r="X26" s="43">
        <f>'BAR BB| Open rates'!X26*0.9*0.9</f>
        <v>64395</v>
      </c>
      <c r="Y26" s="43">
        <f>'BAR BB| Open rates'!Y26*0.9*0.9</f>
        <v>74115</v>
      </c>
      <c r="Z26" s="43">
        <f>'BAR BB| Open rates'!Z26*0.9*0.9</f>
        <v>74115</v>
      </c>
      <c r="AA26" s="43">
        <f>'BAR BB| Open rates'!AA26*0.9*0.9</f>
        <v>76788</v>
      </c>
      <c r="AB26" s="43">
        <f>'BAR BB| Open rates'!AB26*0.9*0.9</f>
        <v>74115</v>
      </c>
      <c r="AC26" s="43">
        <f>'BAR BB| Open rates'!AC26*0.9*0.9</f>
        <v>76788</v>
      </c>
      <c r="AD26" s="43">
        <f>'BAR BB| Open rates'!AD26*0.9*0.9</f>
        <v>71928</v>
      </c>
      <c r="AE26" s="43">
        <f>'BAR BB| Open rates'!AE26*0.9*0.9</f>
        <v>86751</v>
      </c>
      <c r="AF26" s="43">
        <f>'BAR BB| Open rates'!AF26*0.9*0.9</f>
        <v>86751</v>
      </c>
      <c r="AG26" s="43">
        <f>'BAR BB| Open rates'!AG26*0.9*0.9</f>
        <v>86751</v>
      </c>
      <c r="AH26" s="43">
        <f>'BAR BB| Open rates'!AH26*0.9*0.9</f>
        <v>62937</v>
      </c>
      <c r="AI26" s="43">
        <f>'BAR BB| Open rates'!AI26*0.9*0.9</f>
        <v>50787</v>
      </c>
      <c r="AJ26" s="43">
        <f>'BAR BB| Open rates'!AJ26*0.9*0.9</f>
        <v>55971</v>
      </c>
      <c r="AK26" s="43">
        <f>'BAR BB| Open rates'!AK26*0.9*0.9</f>
        <v>48357</v>
      </c>
      <c r="AL26" s="43">
        <f>'BAR BB| Open rates'!AL26*0.9*0.9</f>
        <v>46737</v>
      </c>
      <c r="AM26" s="43">
        <f>'BAR BB| Open rates'!AM26*0.9*0.9</f>
        <v>45117</v>
      </c>
      <c r="AN26" s="43">
        <f>'BAR BB| Open rates'!AN26*0.9*0.9</f>
        <v>46737</v>
      </c>
      <c r="AO26" s="43">
        <f>'BAR BB| Open rates'!AO26*0.9*0.9</f>
        <v>45117</v>
      </c>
      <c r="AP26" s="43">
        <f>'BAR BB| Open rates'!AP26*0.9*0.9</f>
        <v>38475</v>
      </c>
      <c r="AQ26" s="43">
        <f>'BAR BB| Open rates'!AQ26*0.9*0.9</f>
        <v>37098</v>
      </c>
      <c r="AR26" s="43">
        <f>'BAR BB| Open rates'!AR26*0.9*0.9</f>
        <v>35478</v>
      </c>
      <c r="AS26" s="43">
        <f>'BAR BB| Open rates'!AS26*0.9*0.9</f>
        <v>35478</v>
      </c>
      <c r="AT26" s="43">
        <f>'BAR BB| Open rates'!AT26*0.9*0.9</f>
        <v>34668</v>
      </c>
      <c r="AU26" s="43">
        <f>'BAR BB| Open rates'!AU26*0.9*0.9</f>
        <v>35478</v>
      </c>
      <c r="AV26" s="43">
        <f>'BAR BB| Open rates'!AV26*0.9*0.9</f>
        <v>34668</v>
      </c>
      <c r="AW26" s="43">
        <f>'BAR BB| Open rates'!AW26*0.9*0.9</f>
        <v>35478</v>
      </c>
      <c r="AX26" s="43"/>
      <c r="AY26" s="43"/>
      <c r="AZ26" s="43"/>
      <c r="BA26" s="43"/>
      <c r="BB26" s="43"/>
      <c r="BC26" s="43"/>
      <c r="BD26" s="43"/>
      <c r="BE26" s="43"/>
      <c r="BF26" s="43"/>
      <c r="BG26" s="43"/>
      <c r="BH26" s="43"/>
      <c r="BI26" s="43"/>
      <c r="BJ26" s="43"/>
      <c r="BK26" s="43"/>
      <c r="BL26" s="43"/>
      <c r="BM26" s="43"/>
      <c r="BN26" s="43"/>
      <c r="BO26" s="43"/>
      <c r="BP26" s="43"/>
      <c r="BQ26" s="43"/>
      <c r="BR26" s="43"/>
      <c r="BS26" s="43"/>
      <c r="BT26" s="43"/>
      <c r="BU26" s="43"/>
      <c r="BV26" s="43"/>
      <c r="BW26" s="43"/>
      <c r="BX26" s="43"/>
      <c r="BY26" s="43"/>
      <c r="BZ26" s="43"/>
      <c r="CA26" s="43"/>
      <c r="CB26" s="43"/>
      <c r="CC26" s="43"/>
      <c r="CD26" s="43"/>
      <c r="CE26" s="43"/>
      <c r="CF26" s="43"/>
      <c r="CG26" s="43"/>
      <c r="CH26" s="43"/>
      <c r="CI26" s="43"/>
      <c r="CJ26" s="43"/>
      <c r="CK26" s="43"/>
      <c r="CL26" s="43"/>
      <c r="CM26" s="43"/>
      <c r="CN26" s="43"/>
    </row>
    <row r="27" spans="1:92" s="36" customFormat="1" ht="12" customHeight="1" x14ac:dyDescent="0.2">
      <c r="A27" s="237">
        <v>4</v>
      </c>
      <c r="B27" s="43">
        <f>'BAR BB| Open rates'!B27*0.9*0.9</f>
        <v>45522</v>
      </c>
      <c r="C27" s="43">
        <f>'BAR BB| Open rates'!C27*0.9*0.9</f>
        <v>50382</v>
      </c>
      <c r="D27" s="43">
        <f>'BAR BB| Open rates'!D27*0.9*0.9</f>
        <v>47142</v>
      </c>
      <c r="E27" s="43">
        <f>'BAR BB| Open rates'!E27*0.9*0.9</f>
        <v>141588</v>
      </c>
      <c r="F27" s="43">
        <f>'BAR BB| Open rates'!F27*0.9*0.9</f>
        <v>171558</v>
      </c>
      <c r="G27" s="43">
        <f>'BAR BB| Open rates'!G27*0.9*0.9</f>
        <v>177228</v>
      </c>
      <c r="H27" s="43">
        <f>'BAR BB| Open rates'!H27*0.9*0.9</f>
        <v>185328</v>
      </c>
      <c r="I27" s="43">
        <f>'BAR BB| Open rates'!I27*0.9*0.9</f>
        <v>193509</v>
      </c>
      <c r="J27" s="43">
        <f>'BAR BB| Open rates'!J27*0.9*0.9</f>
        <v>193509</v>
      </c>
      <c r="K27" s="43">
        <f>'BAR BB| Open rates'!K27*0.9*0.9</f>
        <v>193509</v>
      </c>
      <c r="L27" s="43">
        <f>'BAR BB| Open rates'!L27*0.9*0.9</f>
        <v>187029</v>
      </c>
      <c r="M27" s="43">
        <f>'BAR BB| Open rates'!M27*0.9*0.9</f>
        <v>88857</v>
      </c>
      <c r="N27" s="43">
        <f>'BAR BB| Open rates'!N27*0.9*0.9</f>
        <v>80757</v>
      </c>
      <c r="O27" s="43">
        <f>'BAR BB| Open rates'!O27*0.9*0.9</f>
        <v>56457</v>
      </c>
      <c r="P27" s="43">
        <f>'BAR BB| Open rates'!P27*0.9*0.9</f>
        <v>49167</v>
      </c>
      <c r="Q27" s="43">
        <f>'BAR BB| Open rates'!Q27*0.9*0.9</f>
        <v>53217</v>
      </c>
      <c r="R27" s="43">
        <f>'BAR BB| Open rates'!R27*0.9*0.9</f>
        <v>50787</v>
      </c>
      <c r="S27" s="43">
        <f>'BAR BB| Open rates'!S27*0.9*0.9</f>
        <v>50787</v>
      </c>
      <c r="T27" s="43">
        <f>'BAR BB| Open rates'!T27*0.9*0.9</f>
        <v>53217</v>
      </c>
      <c r="U27" s="43">
        <f>'BAR BB| Open rates'!U27*0.9*0.9</f>
        <v>56457</v>
      </c>
      <c r="V27" s="43">
        <f>'BAR BB| Open rates'!V27*0.9*0.9</f>
        <v>56457</v>
      </c>
      <c r="W27" s="43">
        <f>'BAR BB| Open rates'!W27*0.9*0.9</f>
        <v>66825</v>
      </c>
      <c r="X27" s="43">
        <f>'BAR BB| Open rates'!X27*0.9*0.9</f>
        <v>66825</v>
      </c>
      <c r="Y27" s="43">
        <f>'BAR BB| Open rates'!Y27*0.9*0.9</f>
        <v>76545</v>
      </c>
      <c r="Z27" s="43">
        <f>'BAR BB| Open rates'!Z27*0.9*0.9</f>
        <v>76545</v>
      </c>
      <c r="AA27" s="43">
        <f>'BAR BB| Open rates'!AA27*0.9*0.9</f>
        <v>79218</v>
      </c>
      <c r="AB27" s="43">
        <f>'BAR BB| Open rates'!AB27*0.9*0.9</f>
        <v>76545</v>
      </c>
      <c r="AC27" s="43">
        <f>'BAR BB| Open rates'!AC27*0.9*0.9</f>
        <v>79218</v>
      </c>
      <c r="AD27" s="43">
        <f>'BAR BB| Open rates'!AD27*0.9*0.9</f>
        <v>74358</v>
      </c>
      <c r="AE27" s="43">
        <f>'BAR BB| Open rates'!AE27*0.9*0.9</f>
        <v>89181</v>
      </c>
      <c r="AF27" s="43">
        <f>'BAR BB| Open rates'!AF27*0.9*0.9</f>
        <v>89181</v>
      </c>
      <c r="AG27" s="43">
        <f>'BAR BB| Open rates'!AG27*0.9*0.9</f>
        <v>89181</v>
      </c>
      <c r="AH27" s="43">
        <f>'BAR BB| Open rates'!AH27*0.9*0.9</f>
        <v>65367</v>
      </c>
      <c r="AI27" s="43">
        <f>'BAR BB| Open rates'!AI27*0.9*0.9</f>
        <v>53217</v>
      </c>
      <c r="AJ27" s="43">
        <f>'BAR BB| Open rates'!AJ27*0.9*0.9</f>
        <v>58401</v>
      </c>
      <c r="AK27" s="43">
        <f>'BAR BB| Open rates'!AK27*0.9*0.9</f>
        <v>50787</v>
      </c>
      <c r="AL27" s="43">
        <f>'BAR BB| Open rates'!AL27*0.9*0.9</f>
        <v>49167</v>
      </c>
      <c r="AM27" s="43">
        <f>'BAR BB| Open rates'!AM27*0.9*0.9</f>
        <v>47547</v>
      </c>
      <c r="AN27" s="43">
        <f>'BAR BB| Open rates'!AN27*0.9*0.9</f>
        <v>49167</v>
      </c>
      <c r="AO27" s="43">
        <f>'BAR BB| Open rates'!AO27*0.9*0.9</f>
        <v>47547</v>
      </c>
      <c r="AP27" s="43">
        <f>'BAR BB| Open rates'!AP27*0.9*0.9</f>
        <v>40905</v>
      </c>
      <c r="AQ27" s="43">
        <f>'BAR BB| Open rates'!AQ27*0.9*0.9</f>
        <v>39528</v>
      </c>
      <c r="AR27" s="43">
        <f>'BAR BB| Open rates'!AR27*0.9*0.9</f>
        <v>37908</v>
      </c>
      <c r="AS27" s="43">
        <f>'BAR BB| Open rates'!AS27*0.9*0.9</f>
        <v>37908</v>
      </c>
      <c r="AT27" s="43">
        <f>'BAR BB| Open rates'!AT27*0.9*0.9</f>
        <v>37098</v>
      </c>
      <c r="AU27" s="43">
        <f>'BAR BB| Open rates'!AU27*0.9*0.9</f>
        <v>37908</v>
      </c>
      <c r="AV27" s="43">
        <f>'BAR BB| Open rates'!AV27*0.9*0.9</f>
        <v>37098</v>
      </c>
      <c r="AW27" s="43">
        <f>'BAR BB| Open rates'!AW27*0.9*0.9</f>
        <v>37908</v>
      </c>
      <c r="AX27" s="43"/>
      <c r="AY27" s="43"/>
      <c r="AZ27" s="43"/>
      <c r="BA27" s="43"/>
      <c r="BB27" s="43"/>
      <c r="BC27" s="43"/>
      <c r="BD27" s="43"/>
      <c r="BE27" s="43"/>
      <c r="BF27" s="43"/>
      <c r="BG27" s="43"/>
      <c r="BH27" s="43"/>
      <c r="BI27" s="43"/>
      <c r="BJ27" s="43"/>
      <c r="BK27" s="43"/>
      <c r="BL27" s="43"/>
      <c r="BM27" s="43"/>
      <c r="BN27" s="43"/>
      <c r="BO27" s="43"/>
      <c r="BP27" s="43"/>
      <c r="BQ27" s="43"/>
      <c r="BR27" s="43"/>
      <c r="BS27" s="43"/>
      <c r="BT27" s="43"/>
      <c r="BU27" s="43"/>
      <c r="BV27" s="43"/>
      <c r="BW27" s="43"/>
      <c r="BX27" s="43"/>
      <c r="BY27" s="43"/>
      <c r="BZ27" s="43"/>
      <c r="CA27" s="43"/>
      <c r="CB27" s="43"/>
      <c r="CC27" s="43"/>
      <c r="CD27" s="43"/>
      <c r="CE27" s="43"/>
      <c r="CF27" s="43"/>
      <c r="CG27" s="43"/>
      <c r="CH27" s="43"/>
      <c r="CI27" s="43"/>
      <c r="CJ27" s="43"/>
      <c r="CK27" s="43"/>
      <c r="CL27" s="43"/>
      <c r="CM27" s="43"/>
      <c r="CN27" s="43"/>
    </row>
    <row r="28" spans="1:92" s="36" customFormat="1" ht="28.5" customHeight="1" x14ac:dyDescent="0.2">
      <c r="A28" s="236" t="s">
        <v>181</v>
      </c>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43"/>
      <c r="BS28" s="43"/>
      <c r="BT28" s="43"/>
      <c r="BU28" s="43"/>
      <c r="BV28" s="43"/>
      <c r="BW28" s="43"/>
      <c r="BX28" s="43"/>
      <c r="BY28" s="43"/>
      <c r="BZ28" s="43"/>
      <c r="CA28" s="43"/>
      <c r="CB28" s="43"/>
      <c r="CC28" s="43"/>
      <c r="CD28" s="43"/>
      <c r="CE28" s="43"/>
      <c r="CF28" s="43"/>
      <c r="CG28" s="43"/>
      <c r="CH28" s="43"/>
      <c r="CI28" s="43"/>
      <c r="CJ28" s="43"/>
      <c r="CK28" s="43"/>
      <c r="CL28" s="43"/>
      <c r="CM28" s="43"/>
      <c r="CN28" s="43"/>
    </row>
    <row r="29" spans="1:92" s="36" customFormat="1" ht="12" customHeight="1" x14ac:dyDescent="0.2">
      <c r="A29" s="237">
        <v>1</v>
      </c>
      <c r="B29" s="43">
        <f>'BAR BB| Open rates'!B29*0.9*0.9</f>
        <v>42687</v>
      </c>
      <c r="C29" s="43">
        <f>'BAR BB| Open rates'!C29*0.9*0.9</f>
        <v>47547</v>
      </c>
      <c r="D29" s="43">
        <f>'BAR BB| Open rates'!D29*0.9*0.9</f>
        <v>44307</v>
      </c>
      <c r="E29" s="43">
        <f>'BAR BB| Open rates'!E29*0.9*0.9</f>
        <v>166698</v>
      </c>
      <c r="F29" s="43">
        <f>'BAR BB| Open rates'!F29*0.9*0.9</f>
        <v>196668</v>
      </c>
      <c r="G29" s="43">
        <f>'BAR BB| Open rates'!G29*0.9*0.9</f>
        <v>202338</v>
      </c>
      <c r="H29" s="43">
        <f>'BAR BB| Open rates'!H29*0.9*0.9</f>
        <v>210438</v>
      </c>
      <c r="I29" s="43">
        <f>'BAR BB| Open rates'!I29*0.9*0.9</f>
        <v>218619</v>
      </c>
      <c r="J29" s="43">
        <f>'BAR BB| Open rates'!J29*0.9*0.9</f>
        <v>218619</v>
      </c>
      <c r="K29" s="43">
        <f>'BAR BB| Open rates'!K29*0.9*0.9</f>
        <v>218619</v>
      </c>
      <c r="L29" s="43">
        <f>'BAR BB| Open rates'!L29*0.9*0.9</f>
        <v>212139</v>
      </c>
      <c r="M29" s="43">
        <f>'BAR BB| Open rates'!M29*0.9*0.9</f>
        <v>85617</v>
      </c>
      <c r="N29" s="43">
        <f>'BAR BB| Open rates'!N29*0.9*0.9</f>
        <v>77517</v>
      </c>
      <c r="O29" s="43">
        <f>'BAR BB| Open rates'!O29*0.9*0.9</f>
        <v>53217</v>
      </c>
      <c r="P29" s="43">
        <f>'BAR BB| Open rates'!P29*0.9*0.9</f>
        <v>45927</v>
      </c>
      <c r="Q29" s="43">
        <f>'BAR BB| Open rates'!Q29*0.9*0.9</f>
        <v>49977</v>
      </c>
      <c r="R29" s="43">
        <f>'BAR BB| Open rates'!R29*0.9*0.9</f>
        <v>47547</v>
      </c>
      <c r="S29" s="43">
        <f>'BAR BB| Open rates'!S29*0.9*0.9</f>
        <v>47547</v>
      </c>
      <c r="T29" s="43">
        <f>'BAR BB| Open rates'!T29*0.9*0.9</f>
        <v>49977</v>
      </c>
      <c r="U29" s="43">
        <f>'BAR BB| Open rates'!U29*0.9*0.9</f>
        <v>53217</v>
      </c>
      <c r="V29" s="43">
        <f>'BAR BB| Open rates'!V29*0.9*0.9</f>
        <v>53217</v>
      </c>
      <c r="W29" s="43">
        <f>'BAR BB| Open rates'!W29*0.9*0.9</f>
        <v>63585</v>
      </c>
      <c r="X29" s="43">
        <f>'BAR BB| Open rates'!X29*0.9*0.9</f>
        <v>63585</v>
      </c>
      <c r="Y29" s="43">
        <f>'BAR BB| Open rates'!Y29*0.9*0.9</f>
        <v>74115</v>
      </c>
      <c r="Z29" s="43">
        <f>'BAR BB| Open rates'!Z29*0.9*0.9</f>
        <v>74115</v>
      </c>
      <c r="AA29" s="43">
        <f>'BAR BB| Open rates'!AA29*0.9*0.9</f>
        <v>76788</v>
      </c>
      <c r="AB29" s="43">
        <f>'BAR BB| Open rates'!AB29*0.9*0.9</f>
        <v>74115</v>
      </c>
      <c r="AC29" s="43">
        <f>'BAR BB| Open rates'!AC29*0.9*0.9</f>
        <v>76788</v>
      </c>
      <c r="AD29" s="43">
        <f>'BAR BB| Open rates'!AD29*0.9*0.9</f>
        <v>71928</v>
      </c>
      <c r="AE29" s="43">
        <f>'BAR BB| Open rates'!AE29*0.9*0.9</f>
        <v>93312</v>
      </c>
      <c r="AF29" s="43">
        <f>'BAR BB| Open rates'!AF29*0.9*0.9</f>
        <v>93312</v>
      </c>
      <c r="AG29" s="43">
        <f>'BAR BB| Open rates'!AG29*0.9*0.9</f>
        <v>93312</v>
      </c>
      <c r="AH29" s="43">
        <f>'BAR BB| Open rates'!AH29*0.9*0.9</f>
        <v>69498</v>
      </c>
      <c r="AI29" s="43">
        <f>'BAR BB| Open rates'!AI29*0.9*0.9</f>
        <v>47547</v>
      </c>
      <c r="AJ29" s="43">
        <f>'BAR BB| Open rates'!AJ29*0.9*0.9</f>
        <v>52731</v>
      </c>
      <c r="AK29" s="43">
        <f>'BAR BB| Open rates'!AK29*0.9*0.9</f>
        <v>45117</v>
      </c>
      <c r="AL29" s="43">
        <f>'BAR BB| Open rates'!AL29*0.9*0.9</f>
        <v>43497</v>
      </c>
      <c r="AM29" s="43">
        <f>'BAR BB| Open rates'!AM29*0.9*0.9</f>
        <v>41877</v>
      </c>
      <c r="AN29" s="43">
        <f>'BAR BB| Open rates'!AN29*0.9*0.9</f>
        <v>43497</v>
      </c>
      <c r="AO29" s="43">
        <f>'BAR BB| Open rates'!AO29*0.9*0.9</f>
        <v>41877</v>
      </c>
      <c r="AP29" s="43">
        <f>'BAR BB| Open rates'!AP29*0.9*0.9</f>
        <v>36855</v>
      </c>
      <c r="AQ29" s="43">
        <f>'BAR BB| Open rates'!AQ29*0.9*0.9</f>
        <v>35478</v>
      </c>
      <c r="AR29" s="43">
        <f>'BAR BB| Open rates'!AR29*0.9*0.9</f>
        <v>33858</v>
      </c>
      <c r="AS29" s="43">
        <f>'BAR BB| Open rates'!AS29*0.9*0.9</f>
        <v>33858</v>
      </c>
      <c r="AT29" s="43">
        <f>'BAR BB| Open rates'!AT29*0.9*0.9</f>
        <v>33048</v>
      </c>
      <c r="AU29" s="43">
        <f>'BAR BB| Open rates'!AU29*0.9*0.9</f>
        <v>33858</v>
      </c>
      <c r="AV29" s="43">
        <f>'BAR BB| Open rates'!AV29*0.9*0.9</f>
        <v>33048</v>
      </c>
      <c r="AW29" s="43">
        <f>'BAR BB| Open rates'!AW29*0.9*0.9</f>
        <v>33858</v>
      </c>
      <c r="AX29" s="43"/>
      <c r="AY29" s="43"/>
      <c r="AZ29" s="43"/>
      <c r="BA29" s="43"/>
      <c r="BB29" s="43"/>
      <c r="BC29" s="43"/>
      <c r="BD29" s="43"/>
      <c r="BE29" s="43"/>
      <c r="BF29" s="43"/>
      <c r="BG29" s="43"/>
      <c r="BH29" s="43"/>
      <c r="BI29" s="43"/>
      <c r="BJ29" s="43"/>
      <c r="BK29" s="43"/>
      <c r="BL29" s="43"/>
      <c r="BM29" s="43"/>
      <c r="BN29" s="43"/>
      <c r="BO29" s="43"/>
      <c r="BP29" s="43"/>
      <c r="BQ29" s="43"/>
      <c r="BR29" s="43"/>
      <c r="BS29" s="43"/>
      <c r="BT29" s="43"/>
      <c r="BU29" s="43"/>
      <c r="BV29" s="43"/>
      <c r="BW29" s="43"/>
      <c r="BX29" s="43"/>
      <c r="BY29" s="43"/>
      <c r="BZ29" s="43"/>
      <c r="CA29" s="43"/>
      <c r="CB29" s="43"/>
      <c r="CC29" s="43"/>
      <c r="CD29" s="43"/>
      <c r="CE29" s="43"/>
      <c r="CF29" s="43"/>
      <c r="CG29" s="43"/>
      <c r="CH29" s="43"/>
      <c r="CI29" s="43"/>
      <c r="CJ29" s="43"/>
      <c r="CK29" s="43"/>
      <c r="CL29" s="43"/>
      <c r="CM29" s="43"/>
      <c r="CN29" s="43"/>
    </row>
    <row r="30" spans="1:92" s="36" customFormat="1" ht="12" customHeight="1" x14ac:dyDescent="0.2">
      <c r="A30" s="237">
        <v>2</v>
      </c>
      <c r="B30" s="43">
        <f>'BAR BB| Open rates'!B30*0.9*0.9</f>
        <v>44712</v>
      </c>
      <c r="C30" s="43">
        <f>'BAR BB| Open rates'!C30*0.9*0.9</f>
        <v>49572</v>
      </c>
      <c r="D30" s="43">
        <f>'BAR BB| Open rates'!D30*0.9*0.9</f>
        <v>46332</v>
      </c>
      <c r="E30" s="43">
        <f>'BAR BB| Open rates'!E30*0.9*0.9</f>
        <v>169128</v>
      </c>
      <c r="F30" s="43">
        <f>'BAR BB| Open rates'!F30*0.9*0.9</f>
        <v>199098</v>
      </c>
      <c r="G30" s="43">
        <f>'BAR BB| Open rates'!G30*0.9*0.9</f>
        <v>204768</v>
      </c>
      <c r="H30" s="43">
        <f>'BAR BB| Open rates'!H30*0.9*0.9</f>
        <v>212868</v>
      </c>
      <c r="I30" s="43">
        <f>'BAR BB| Open rates'!I30*0.9*0.9</f>
        <v>221049</v>
      </c>
      <c r="J30" s="43">
        <f>'BAR BB| Open rates'!J30*0.9*0.9</f>
        <v>221049</v>
      </c>
      <c r="K30" s="43">
        <f>'BAR BB| Open rates'!K30*0.9*0.9</f>
        <v>221049</v>
      </c>
      <c r="L30" s="43">
        <f>'BAR BB| Open rates'!L30*0.9*0.9</f>
        <v>214569</v>
      </c>
      <c r="M30" s="43">
        <f>'BAR BB| Open rates'!M30*0.9*0.9</f>
        <v>88047</v>
      </c>
      <c r="N30" s="43">
        <f>'BAR BB| Open rates'!N30*0.9*0.9</f>
        <v>79947</v>
      </c>
      <c r="O30" s="43">
        <f>'BAR BB| Open rates'!O30*0.9*0.9</f>
        <v>55647</v>
      </c>
      <c r="P30" s="43">
        <f>'BAR BB| Open rates'!P30*0.9*0.9</f>
        <v>48357</v>
      </c>
      <c r="Q30" s="43">
        <f>'BAR BB| Open rates'!Q30*0.9*0.9</f>
        <v>52407</v>
      </c>
      <c r="R30" s="43">
        <f>'BAR BB| Open rates'!R30*0.9*0.9</f>
        <v>49977</v>
      </c>
      <c r="S30" s="43">
        <f>'BAR BB| Open rates'!S30*0.9*0.9</f>
        <v>49977</v>
      </c>
      <c r="T30" s="43">
        <f>'BAR BB| Open rates'!T30*0.9*0.9</f>
        <v>52407</v>
      </c>
      <c r="U30" s="43">
        <f>'BAR BB| Open rates'!U30*0.9*0.9</f>
        <v>55647</v>
      </c>
      <c r="V30" s="43">
        <f>'BAR BB| Open rates'!V30*0.9*0.9</f>
        <v>55647</v>
      </c>
      <c r="W30" s="43">
        <f>'BAR BB| Open rates'!W30*0.9*0.9</f>
        <v>66015</v>
      </c>
      <c r="X30" s="43">
        <f>'BAR BB| Open rates'!X30*0.9*0.9</f>
        <v>66015</v>
      </c>
      <c r="Y30" s="43">
        <f>'BAR BB| Open rates'!Y30*0.9*0.9</f>
        <v>76545</v>
      </c>
      <c r="Z30" s="43">
        <f>'BAR BB| Open rates'!Z30*0.9*0.9</f>
        <v>76545</v>
      </c>
      <c r="AA30" s="43">
        <f>'BAR BB| Open rates'!AA30*0.9*0.9</f>
        <v>79218</v>
      </c>
      <c r="AB30" s="43">
        <f>'BAR BB| Open rates'!AB30*0.9*0.9</f>
        <v>76545</v>
      </c>
      <c r="AC30" s="43">
        <f>'BAR BB| Open rates'!AC30*0.9*0.9</f>
        <v>79218</v>
      </c>
      <c r="AD30" s="43">
        <f>'BAR BB| Open rates'!AD30*0.9*0.9</f>
        <v>74358</v>
      </c>
      <c r="AE30" s="43">
        <f>'BAR BB| Open rates'!AE30*0.9*0.9</f>
        <v>95742</v>
      </c>
      <c r="AF30" s="43">
        <f>'BAR BB| Open rates'!AF30*0.9*0.9</f>
        <v>95742</v>
      </c>
      <c r="AG30" s="43">
        <f>'BAR BB| Open rates'!AG30*0.9*0.9</f>
        <v>95742</v>
      </c>
      <c r="AH30" s="43">
        <f>'BAR BB| Open rates'!AH30*0.9*0.9</f>
        <v>71928</v>
      </c>
      <c r="AI30" s="43">
        <f>'BAR BB| Open rates'!AI30*0.9*0.9</f>
        <v>49977</v>
      </c>
      <c r="AJ30" s="43">
        <f>'BAR BB| Open rates'!AJ30*0.9*0.9</f>
        <v>55161</v>
      </c>
      <c r="AK30" s="43">
        <f>'BAR BB| Open rates'!AK30*0.9*0.9</f>
        <v>47547</v>
      </c>
      <c r="AL30" s="43">
        <f>'BAR BB| Open rates'!AL30*0.9*0.9</f>
        <v>45927</v>
      </c>
      <c r="AM30" s="43">
        <f>'BAR BB| Open rates'!AM30*0.9*0.9</f>
        <v>44307</v>
      </c>
      <c r="AN30" s="43">
        <f>'BAR BB| Open rates'!AN30*0.9*0.9</f>
        <v>45927</v>
      </c>
      <c r="AO30" s="43">
        <f>'BAR BB| Open rates'!AO30*0.9*0.9</f>
        <v>44307</v>
      </c>
      <c r="AP30" s="43">
        <f>'BAR BB| Open rates'!AP30*0.9*0.9</f>
        <v>39285</v>
      </c>
      <c r="AQ30" s="43">
        <f>'BAR BB| Open rates'!AQ30*0.9*0.9</f>
        <v>37908</v>
      </c>
      <c r="AR30" s="43">
        <f>'BAR BB| Open rates'!AR30*0.9*0.9</f>
        <v>36288</v>
      </c>
      <c r="AS30" s="43">
        <f>'BAR BB| Open rates'!AS30*0.9*0.9</f>
        <v>36288</v>
      </c>
      <c r="AT30" s="43">
        <f>'BAR BB| Open rates'!AT30*0.9*0.9</f>
        <v>35478</v>
      </c>
      <c r="AU30" s="43">
        <f>'BAR BB| Open rates'!AU30*0.9*0.9</f>
        <v>36288</v>
      </c>
      <c r="AV30" s="43">
        <f>'BAR BB| Open rates'!AV30*0.9*0.9</f>
        <v>35478</v>
      </c>
      <c r="AW30" s="43">
        <f>'BAR BB| Open rates'!AW30*0.9*0.9</f>
        <v>36288</v>
      </c>
      <c r="AX30" s="43"/>
      <c r="AY30" s="43"/>
      <c r="AZ30" s="43"/>
      <c r="BA30" s="43"/>
      <c r="BB30" s="43"/>
      <c r="BC30" s="43"/>
      <c r="BD30" s="43"/>
      <c r="BE30" s="43"/>
      <c r="BF30" s="43"/>
      <c r="BG30" s="43"/>
      <c r="BH30" s="43"/>
      <c r="BI30" s="43"/>
      <c r="BJ30" s="43"/>
      <c r="BK30" s="43"/>
      <c r="BL30" s="43"/>
      <c r="BM30" s="43"/>
      <c r="BN30" s="43"/>
      <c r="BO30" s="43"/>
      <c r="BP30" s="43"/>
      <c r="BQ30" s="43"/>
      <c r="BR30" s="43"/>
      <c r="BS30" s="43"/>
      <c r="BT30" s="43"/>
      <c r="BU30" s="43"/>
      <c r="BV30" s="43"/>
      <c r="BW30" s="43"/>
      <c r="BX30" s="43"/>
      <c r="BY30" s="43"/>
      <c r="BZ30" s="43"/>
      <c r="CA30" s="43"/>
      <c r="CB30" s="43"/>
      <c r="CC30" s="43"/>
      <c r="CD30" s="43"/>
      <c r="CE30" s="43"/>
      <c r="CF30" s="43"/>
      <c r="CG30" s="43"/>
      <c r="CH30" s="43"/>
      <c r="CI30" s="43"/>
      <c r="CJ30" s="43"/>
      <c r="CK30" s="43"/>
      <c r="CL30" s="43"/>
      <c r="CM30" s="43"/>
      <c r="CN30" s="43"/>
    </row>
    <row r="31" spans="1:92" s="36" customFormat="1" ht="12" customHeight="1" x14ac:dyDescent="0.2">
      <c r="A31" s="237">
        <v>3</v>
      </c>
      <c r="B31" s="43">
        <f>'BAR BB| Open rates'!B31*0.9*0.9</f>
        <v>46737</v>
      </c>
      <c r="C31" s="43">
        <f>'BAR BB| Open rates'!C31*0.9*0.9</f>
        <v>51597</v>
      </c>
      <c r="D31" s="43">
        <f>'BAR BB| Open rates'!D31*0.9*0.9</f>
        <v>48357</v>
      </c>
      <c r="E31" s="43">
        <f>'BAR BB| Open rates'!E31*0.9*0.9</f>
        <v>171558</v>
      </c>
      <c r="F31" s="43">
        <f>'BAR BB| Open rates'!F31*0.9*0.9</f>
        <v>201528</v>
      </c>
      <c r="G31" s="43">
        <f>'BAR BB| Open rates'!G31*0.9*0.9</f>
        <v>207198</v>
      </c>
      <c r="H31" s="43">
        <f>'BAR BB| Open rates'!H31*0.9*0.9</f>
        <v>215298</v>
      </c>
      <c r="I31" s="43">
        <f>'BAR BB| Open rates'!I31*0.9*0.9</f>
        <v>223479</v>
      </c>
      <c r="J31" s="43">
        <f>'BAR BB| Open rates'!J31*0.9*0.9</f>
        <v>223479</v>
      </c>
      <c r="K31" s="43">
        <f>'BAR BB| Open rates'!K31*0.9*0.9</f>
        <v>223479</v>
      </c>
      <c r="L31" s="43">
        <f>'BAR BB| Open rates'!L31*0.9*0.9</f>
        <v>216999</v>
      </c>
      <c r="M31" s="43">
        <f>'BAR BB| Open rates'!M31*0.9*0.9</f>
        <v>90477</v>
      </c>
      <c r="N31" s="43">
        <f>'BAR BB| Open rates'!N31*0.9*0.9</f>
        <v>82377</v>
      </c>
      <c r="O31" s="43">
        <f>'BAR BB| Open rates'!O31*0.9*0.9</f>
        <v>58077</v>
      </c>
      <c r="P31" s="43">
        <f>'BAR BB| Open rates'!P31*0.9*0.9</f>
        <v>50787</v>
      </c>
      <c r="Q31" s="43">
        <f>'BAR BB| Open rates'!Q31*0.9*0.9</f>
        <v>54837</v>
      </c>
      <c r="R31" s="43">
        <f>'BAR BB| Open rates'!R31*0.9*0.9</f>
        <v>52407</v>
      </c>
      <c r="S31" s="43">
        <f>'BAR BB| Open rates'!S31*0.9*0.9</f>
        <v>52407</v>
      </c>
      <c r="T31" s="43">
        <f>'BAR BB| Open rates'!T31*0.9*0.9</f>
        <v>54837</v>
      </c>
      <c r="U31" s="43">
        <f>'BAR BB| Open rates'!U31*0.9*0.9</f>
        <v>58077</v>
      </c>
      <c r="V31" s="43">
        <f>'BAR BB| Open rates'!V31*0.9*0.9</f>
        <v>58077</v>
      </c>
      <c r="W31" s="43">
        <f>'BAR BB| Open rates'!W31*0.9*0.9</f>
        <v>68445</v>
      </c>
      <c r="X31" s="43">
        <f>'BAR BB| Open rates'!X31*0.9*0.9</f>
        <v>68445</v>
      </c>
      <c r="Y31" s="43">
        <f>'BAR BB| Open rates'!Y31*0.9*0.9</f>
        <v>78975</v>
      </c>
      <c r="Z31" s="43">
        <f>'BAR BB| Open rates'!Z31*0.9*0.9</f>
        <v>78975</v>
      </c>
      <c r="AA31" s="43">
        <f>'BAR BB| Open rates'!AA31*0.9*0.9</f>
        <v>81648</v>
      </c>
      <c r="AB31" s="43">
        <f>'BAR BB| Open rates'!AB31*0.9*0.9</f>
        <v>78975</v>
      </c>
      <c r="AC31" s="43">
        <f>'BAR BB| Open rates'!AC31*0.9*0.9</f>
        <v>81648</v>
      </c>
      <c r="AD31" s="43">
        <f>'BAR BB| Open rates'!AD31*0.9*0.9</f>
        <v>76788</v>
      </c>
      <c r="AE31" s="43">
        <f>'BAR BB| Open rates'!AE31*0.9*0.9</f>
        <v>98172</v>
      </c>
      <c r="AF31" s="43">
        <f>'BAR BB| Open rates'!AF31*0.9*0.9</f>
        <v>98172</v>
      </c>
      <c r="AG31" s="43">
        <f>'BAR BB| Open rates'!AG31*0.9*0.9</f>
        <v>98172</v>
      </c>
      <c r="AH31" s="43">
        <f>'BAR BB| Open rates'!AH31*0.9*0.9</f>
        <v>74358</v>
      </c>
      <c r="AI31" s="43">
        <f>'BAR BB| Open rates'!AI31*0.9*0.9</f>
        <v>52407</v>
      </c>
      <c r="AJ31" s="43">
        <f>'BAR BB| Open rates'!AJ31*0.9*0.9</f>
        <v>57591</v>
      </c>
      <c r="AK31" s="43">
        <f>'BAR BB| Open rates'!AK31*0.9*0.9</f>
        <v>49977</v>
      </c>
      <c r="AL31" s="43">
        <f>'BAR BB| Open rates'!AL31*0.9*0.9</f>
        <v>48357</v>
      </c>
      <c r="AM31" s="43">
        <f>'BAR BB| Open rates'!AM31*0.9*0.9</f>
        <v>46737</v>
      </c>
      <c r="AN31" s="43">
        <f>'BAR BB| Open rates'!AN31*0.9*0.9</f>
        <v>48357</v>
      </c>
      <c r="AO31" s="43">
        <f>'BAR BB| Open rates'!AO31*0.9*0.9</f>
        <v>46737</v>
      </c>
      <c r="AP31" s="43">
        <f>'BAR BB| Open rates'!AP31*0.9*0.9</f>
        <v>41715</v>
      </c>
      <c r="AQ31" s="43">
        <f>'BAR BB| Open rates'!AQ31*0.9*0.9</f>
        <v>40338</v>
      </c>
      <c r="AR31" s="43">
        <f>'BAR BB| Open rates'!AR31*0.9*0.9</f>
        <v>38718</v>
      </c>
      <c r="AS31" s="43">
        <f>'BAR BB| Open rates'!AS31*0.9*0.9</f>
        <v>38718</v>
      </c>
      <c r="AT31" s="43">
        <f>'BAR BB| Open rates'!AT31*0.9*0.9</f>
        <v>37908</v>
      </c>
      <c r="AU31" s="43">
        <f>'BAR BB| Open rates'!AU31*0.9*0.9</f>
        <v>38718</v>
      </c>
      <c r="AV31" s="43">
        <f>'BAR BB| Open rates'!AV31*0.9*0.9</f>
        <v>37908</v>
      </c>
      <c r="AW31" s="43">
        <f>'BAR BB| Open rates'!AW31*0.9*0.9</f>
        <v>38718</v>
      </c>
      <c r="AX31" s="43"/>
      <c r="AY31" s="43"/>
      <c r="AZ31" s="43"/>
      <c r="BA31" s="43"/>
      <c r="BB31" s="43"/>
      <c r="BC31" s="43"/>
      <c r="BD31" s="43"/>
      <c r="BE31" s="43"/>
      <c r="BF31" s="43"/>
      <c r="BG31" s="43"/>
      <c r="BH31" s="43"/>
      <c r="BI31" s="43"/>
      <c r="BJ31" s="43"/>
      <c r="BK31" s="43"/>
      <c r="BL31" s="43"/>
      <c r="BM31" s="43"/>
      <c r="BN31" s="43"/>
      <c r="BO31" s="43"/>
      <c r="BP31" s="43"/>
      <c r="BQ31" s="43"/>
      <c r="BR31" s="43"/>
      <c r="BS31" s="43"/>
      <c r="BT31" s="43"/>
      <c r="BU31" s="43"/>
      <c r="BV31" s="43"/>
      <c r="BW31" s="43"/>
      <c r="BX31" s="43"/>
      <c r="BY31" s="43"/>
      <c r="BZ31" s="43"/>
      <c r="CA31" s="43"/>
      <c r="CB31" s="43"/>
      <c r="CC31" s="43"/>
      <c r="CD31" s="43"/>
      <c r="CE31" s="43"/>
      <c r="CF31" s="43"/>
      <c r="CG31" s="43"/>
      <c r="CH31" s="43"/>
      <c r="CI31" s="43"/>
      <c r="CJ31" s="43"/>
      <c r="CK31" s="43"/>
      <c r="CL31" s="43"/>
      <c r="CM31" s="43"/>
      <c r="CN31" s="43"/>
    </row>
    <row r="32" spans="1:92" s="36" customFormat="1" ht="12" customHeight="1" x14ac:dyDescent="0.2">
      <c r="A32" s="237">
        <v>4</v>
      </c>
      <c r="B32" s="43">
        <f>'BAR BB| Open rates'!B32*0.9*0.9</f>
        <v>48762</v>
      </c>
      <c r="C32" s="43">
        <f>'BAR BB| Open rates'!C32*0.9*0.9</f>
        <v>53622</v>
      </c>
      <c r="D32" s="43">
        <f>'BAR BB| Open rates'!D32*0.9*0.9</f>
        <v>50382</v>
      </c>
      <c r="E32" s="43">
        <f>'BAR BB| Open rates'!E32*0.9*0.9</f>
        <v>173988</v>
      </c>
      <c r="F32" s="43">
        <f>'BAR BB| Open rates'!F32*0.9*0.9</f>
        <v>203958</v>
      </c>
      <c r="G32" s="43">
        <f>'BAR BB| Open rates'!G32*0.9*0.9</f>
        <v>209628</v>
      </c>
      <c r="H32" s="43">
        <f>'BAR BB| Open rates'!H32*0.9*0.9</f>
        <v>217728</v>
      </c>
      <c r="I32" s="43">
        <f>'BAR BB| Open rates'!I32*0.9*0.9</f>
        <v>225909</v>
      </c>
      <c r="J32" s="43">
        <f>'BAR BB| Open rates'!J32*0.9*0.9</f>
        <v>225909</v>
      </c>
      <c r="K32" s="43">
        <f>'BAR BB| Open rates'!K32*0.9*0.9</f>
        <v>225909</v>
      </c>
      <c r="L32" s="43">
        <f>'BAR BB| Open rates'!L32*0.9*0.9</f>
        <v>219429</v>
      </c>
      <c r="M32" s="43">
        <f>'BAR BB| Open rates'!M32*0.9*0.9</f>
        <v>92907</v>
      </c>
      <c r="N32" s="43">
        <f>'BAR BB| Open rates'!N32*0.9*0.9</f>
        <v>84807</v>
      </c>
      <c r="O32" s="43">
        <f>'BAR BB| Open rates'!O32*0.9*0.9</f>
        <v>60507</v>
      </c>
      <c r="P32" s="43">
        <f>'BAR BB| Open rates'!P32*0.9*0.9</f>
        <v>53217</v>
      </c>
      <c r="Q32" s="43">
        <f>'BAR BB| Open rates'!Q32*0.9*0.9</f>
        <v>57267</v>
      </c>
      <c r="R32" s="43">
        <f>'BAR BB| Open rates'!R32*0.9*0.9</f>
        <v>54837</v>
      </c>
      <c r="S32" s="43">
        <f>'BAR BB| Open rates'!S32*0.9*0.9</f>
        <v>54837</v>
      </c>
      <c r="T32" s="43">
        <f>'BAR BB| Open rates'!T32*0.9*0.9</f>
        <v>57267</v>
      </c>
      <c r="U32" s="43">
        <f>'BAR BB| Open rates'!U32*0.9*0.9</f>
        <v>60507</v>
      </c>
      <c r="V32" s="43">
        <f>'BAR BB| Open rates'!V32*0.9*0.9</f>
        <v>60507</v>
      </c>
      <c r="W32" s="43">
        <f>'BAR BB| Open rates'!W32*0.9*0.9</f>
        <v>70875</v>
      </c>
      <c r="X32" s="43">
        <f>'BAR BB| Open rates'!X32*0.9*0.9</f>
        <v>70875</v>
      </c>
      <c r="Y32" s="43">
        <f>'BAR BB| Open rates'!Y32*0.9*0.9</f>
        <v>81405</v>
      </c>
      <c r="Z32" s="43">
        <f>'BAR BB| Open rates'!Z32*0.9*0.9</f>
        <v>81405</v>
      </c>
      <c r="AA32" s="43">
        <f>'BAR BB| Open rates'!AA32*0.9*0.9</f>
        <v>84078</v>
      </c>
      <c r="AB32" s="43">
        <f>'BAR BB| Open rates'!AB32*0.9*0.9</f>
        <v>81405</v>
      </c>
      <c r="AC32" s="43">
        <f>'BAR BB| Open rates'!AC32*0.9*0.9</f>
        <v>84078</v>
      </c>
      <c r="AD32" s="43">
        <f>'BAR BB| Open rates'!AD32*0.9*0.9</f>
        <v>79218</v>
      </c>
      <c r="AE32" s="43">
        <f>'BAR BB| Open rates'!AE32*0.9*0.9</f>
        <v>100602</v>
      </c>
      <c r="AF32" s="43">
        <f>'BAR BB| Open rates'!AF32*0.9*0.9</f>
        <v>100602</v>
      </c>
      <c r="AG32" s="43">
        <f>'BAR BB| Open rates'!AG32*0.9*0.9</f>
        <v>100602</v>
      </c>
      <c r="AH32" s="43">
        <f>'BAR BB| Open rates'!AH32*0.9*0.9</f>
        <v>76788</v>
      </c>
      <c r="AI32" s="43">
        <f>'BAR BB| Open rates'!AI32*0.9*0.9</f>
        <v>54837</v>
      </c>
      <c r="AJ32" s="43">
        <f>'BAR BB| Open rates'!AJ32*0.9*0.9</f>
        <v>60021</v>
      </c>
      <c r="AK32" s="43">
        <f>'BAR BB| Open rates'!AK32*0.9*0.9</f>
        <v>52407</v>
      </c>
      <c r="AL32" s="43">
        <f>'BAR BB| Open rates'!AL32*0.9*0.9</f>
        <v>50787</v>
      </c>
      <c r="AM32" s="43">
        <f>'BAR BB| Open rates'!AM32*0.9*0.9</f>
        <v>49167</v>
      </c>
      <c r="AN32" s="43">
        <f>'BAR BB| Open rates'!AN32*0.9*0.9</f>
        <v>50787</v>
      </c>
      <c r="AO32" s="43">
        <f>'BAR BB| Open rates'!AO32*0.9*0.9</f>
        <v>49167</v>
      </c>
      <c r="AP32" s="43">
        <f>'BAR BB| Open rates'!AP32*0.9*0.9</f>
        <v>44145</v>
      </c>
      <c r="AQ32" s="43">
        <f>'BAR BB| Open rates'!AQ32*0.9*0.9</f>
        <v>42768</v>
      </c>
      <c r="AR32" s="43">
        <f>'BAR BB| Open rates'!AR32*0.9*0.9</f>
        <v>41148</v>
      </c>
      <c r="AS32" s="43">
        <f>'BAR BB| Open rates'!AS32*0.9*0.9</f>
        <v>41148</v>
      </c>
      <c r="AT32" s="43">
        <f>'BAR BB| Open rates'!AT32*0.9*0.9</f>
        <v>40338</v>
      </c>
      <c r="AU32" s="43">
        <f>'BAR BB| Open rates'!AU32*0.9*0.9</f>
        <v>41148</v>
      </c>
      <c r="AV32" s="43">
        <f>'BAR BB| Open rates'!AV32*0.9*0.9</f>
        <v>40338</v>
      </c>
      <c r="AW32" s="43">
        <f>'BAR BB| Open rates'!AW32*0.9*0.9</f>
        <v>41148</v>
      </c>
      <c r="AX32" s="43"/>
      <c r="AY32" s="43"/>
      <c r="AZ32" s="43"/>
      <c r="BA32" s="43"/>
      <c r="BB32" s="43"/>
      <c r="BC32" s="43"/>
      <c r="BD32" s="43"/>
      <c r="BE32" s="43"/>
      <c r="BF32" s="43"/>
      <c r="BG32" s="43"/>
      <c r="BH32" s="43"/>
      <c r="BI32" s="43"/>
      <c r="BJ32" s="43"/>
      <c r="BK32" s="43"/>
      <c r="BL32" s="43"/>
      <c r="BM32" s="43"/>
      <c r="BN32" s="43"/>
      <c r="BO32" s="43"/>
      <c r="BP32" s="43"/>
      <c r="BQ32" s="43"/>
      <c r="BR32" s="43"/>
      <c r="BS32" s="43"/>
      <c r="BT32" s="43"/>
      <c r="BU32" s="43"/>
      <c r="BV32" s="43"/>
      <c r="BW32" s="43"/>
      <c r="BX32" s="43"/>
      <c r="BY32" s="43"/>
      <c r="BZ32" s="43"/>
      <c r="CA32" s="43"/>
      <c r="CB32" s="43"/>
      <c r="CC32" s="43"/>
      <c r="CD32" s="43"/>
      <c r="CE32" s="43"/>
      <c r="CF32" s="43"/>
      <c r="CG32" s="43"/>
      <c r="CH32" s="43"/>
      <c r="CI32" s="43"/>
      <c r="CJ32" s="43"/>
      <c r="CK32" s="43"/>
      <c r="CL32" s="43"/>
      <c r="CM32" s="43"/>
      <c r="CN32" s="43"/>
    </row>
    <row r="33" spans="1:92" s="36" customFormat="1" ht="28.5" customHeight="1" x14ac:dyDescent="0.2">
      <c r="A33" s="236" t="s">
        <v>182</v>
      </c>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c r="BM33" s="43"/>
      <c r="BN33" s="43"/>
      <c r="BO33" s="43"/>
      <c r="BP33" s="43"/>
      <c r="BQ33" s="43"/>
      <c r="BR33" s="43"/>
      <c r="BS33" s="43"/>
      <c r="BT33" s="43"/>
      <c r="BU33" s="43"/>
      <c r="BV33" s="43"/>
      <c r="BW33" s="43"/>
      <c r="BX33" s="43"/>
      <c r="BY33" s="43"/>
      <c r="BZ33" s="43"/>
      <c r="CA33" s="43"/>
      <c r="CB33" s="43"/>
      <c r="CC33" s="43"/>
      <c r="CD33" s="43"/>
      <c r="CE33" s="43"/>
      <c r="CF33" s="43"/>
      <c r="CG33" s="43"/>
      <c r="CH33" s="43"/>
      <c r="CI33" s="43"/>
      <c r="CJ33" s="43"/>
      <c r="CK33" s="43"/>
      <c r="CL33" s="43"/>
      <c r="CM33" s="43"/>
      <c r="CN33" s="43"/>
    </row>
    <row r="34" spans="1:92" s="36" customFormat="1" ht="12" customHeight="1" x14ac:dyDescent="0.2">
      <c r="A34" s="237">
        <v>1</v>
      </c>
      <c r="B34" s="43">
        <f>'BAR BB| Open rates'!B34*0.9*0.9</f>
        <v>48357</v>
      </c>
      <c r="C34" s="43">
        <f>'BAR BB| Open rates'!C34*0.9*0.9</f>
        <v>53217</v>
      </c>
      <c r="D34" s="43">
        <f>'BAR BB| Open rates'!D34*0.9*0.9</f>
        <v>49977</v>
      </c>
      <c r="E34" s="43">
        <f>'BAR BB| Open rates'!E34*0.9*0.9</f>
        <v>182898</v>
      </c>
      <c r="F34" s="43">
        <f>'BAR BB| Open rates'!F34*0.9*0.9</f>
        <v>212868</v>
      </c>
      <c r="G34" s="43">
        <f>'BAR BB| Open rates'!G34*0.9*0.9</f>
        <v>218538</v>
      </c>
      <c r="H34" s="43">
        <f>'BAR BB| Open rates'!H34*0.9*0.9</f>
        <v>226638</v>
      </c>
      <c r="I34" s="43">
        <f>'BAR BB| Open rates'!I34*0.9*0.9</f>
        <v>234819</v>
      </c>
      <c r="J34" s="43">
        <f>'BAR BB| Open rates'!J34*0.9*0.9</f>
        <v>234819</v>
      </c>
      <c r="K34" s="43">
        <f>'BAR BB| Open rates'!K34*0.9*0.9</f>
        <v>234819</v>
      </c>
      <c r="L34" s="43">
        <f>'BAR BB| Open rates'!L34*0.9*0.9</f>
        <v>228339</v>
      </c>
      <c r="M34" s="43">
        <f>'BAR BB| Open rates'!M34*0.9*0.9</f>
        <v>89667</v>
      </c>
      <c r="N34" s="43">
        <f>'BAR BB| Open rates'!N34*0.9*0.9</f>
        <v>81567</v>
      </c>
      <c r="O34" s="43">
        <f>'BAR BB| Open rates'!O34*0.9*0.9</f>
        <v>57267</v>
      </c>
      <c r="P34" s="43">
        <f>'BAR BB| Open rates'!P34*0.9*0.9</f>
        <v>49977</v>
      </c>
      <c r="Q34" s="43">
        <f>'BAR BB| Open rates'!Q34*0.9*0.9</f>
        <v>54027</v>
      </c>
      <c r="R34" s="43">
        <f>'BAR BB| Open rates'!R34*0.9*0.9</f>
        <v>51597</v>
      </c>
      <c r="S34" s="43">
        <f>'BAR BB| Open rates'!S34*0.9*0.9</f>
        <v>51597</v>
      </c>
      <c r="T34" s="43">
        <f>'BAR BB| Open rates'!T34*0.9*0.9</f>
        <v>54027</v>
      </c>
      <c r="U34" s="43">
        <f>'BAR BB| Open rates'!U34*0.9*0.9</f>
        <v>57267</v>
      </c>
      <c r="V34" s="43">
        <f>'BAR BB| Open rates'!V34*0.9*0.9</f>
        <v>57267</v>
      </c>
      <c r="W34" s="43">
        <f>'BAR BB| Open rates'!W34*0.9*0.9</f>
        <v>67635</v>
      </c>
      <c r="X34" s="43">
        <f>'BAR BB| Open rates'!X34*0.9*0.9</f>
        <v>67635</v>
      </c>
      <c r="Y34" s="43">
        <f>'BAR BB| Open rates'!Y34*0.9*0.9</f>
        <v>87156</v>
      </c>
      <c r="Z34" s="43">
        <f>'BAR BB| Open rates'!Z34*0.9*0.9</f>
        <v>87156</v>
      </c>
      <c r="AA34" s="43">
        <f>'BAR BB| Open rates'!AA34*0.9*0.9</f>
        <v>89829</v>
      </c>
      <c r="AB34" s="43">
        <f>'BAR BB| Open rates'!AB34*0.9*0.9</f>
        <v>87156</v>
      </c>
      <c r="AC34" s="43">
        <f>'BAR BB| Open rates'!AC34*0.9*0.9</f>
        <v>89829</v>
      </c>
      <c r="AD34" s="43">
        <f>'BAR BB| Open rates'!AD34*0.9*0.9</f>
        <v>84969</v>
      </c>
      <c r="AE34" s="43">
        <f>'BAR BB| Open rates'!AE34*0.9*0.9</f>
        <v>105462</v>
      </c>
      <c r="AF34" s="43">
        <f>'BAR BB| Open rates'!AF34*0.9*0.9</f>
        <v>105462</v>
      </c>
      <c r="AG34" s="43">
        <f>'BAR BB| Open rates'!AG34*0.9*0.9</f>
        <v>105462</v>
      </c>
      <c r="AH34" s="43">
        <f>'BAR BB| Open rates'!AH34*0.9*0.9</f>
        <v>81648</v>
      </c>
      <c r="AI34" s="43">
        <f>'BAR BB| Open rates'!AI34*0.9*0.9</f>
        <v>65448</v>
      </c>
      <c r="AJ34" s="43">
        <f>'BAR BB| Open rates'!AJ34*0.9*0.9</f>
        <v>70632</v>
      </c>
      <c r="AK34" s="43">
        <f>'BAR BB| Open rates'!AK34*0.9*0.9</f>
        <v>63018</v>
      </c>
      <c r="AL34" s="43">
        <f>'BAR BB| Open rates'!AL34*0.9*0.9</f>
        <v>61398</v>
      </c>
      <c r="AM34" s="43">
        <f>'BAR BB| Open rates'!AM34*0.9*0.9</f>
        <v>59778</v>
      </c>
      <c r="AN34" s="43">
        <f>'BAR BB| Open rates'!AN34*0.9*0.9</f>
        <v>61398</v>
      </c>
      <c r="AO34" s="43">
        <f>'BAR BB| Open rates'!AO34*0.9*0.9</f>
        <v>59778</v>
      </c>
      <c r="AP34" s="43">
        <f>'BAR BB| Open rates'!AP34*0.9*0.9</f>
        <v>42525</v>
      </c>
      <c r="AQ34" s="43">
        <f>'BAR BB| Open rates'!AQ34*0.9*0.9</f>
        <v>41148</v>
      </c>
      <c r="AR34" s="43">
        <f>'BAR BB| Open rates'!AR34*0.9*0.9</f>
        <v>39528</v>
      </c>
      <c r="AS34" s="43">
        <f>'BAR BB| Open rates'!AS34*0.9*0.9</f>
        <v>39528</v>
      </c>
      <c r="AT34" s="43">
        <f>'BAR BB| Open rates'!AT34*0.9*0.9</f>
        <v>38718</v>
      </c>
      <c r="AU34" s="43">
        <f>'BAR BB| Open rates'!AU34*0.9*0.9</f>
        <v>39528</v>
      </c>
      <c r="AV34" s="43">
        <f>'BAR BB| Open rates'!AV34*0.9*0.9</f>
        <v>38718</v>
      </c>
      <c r="AW34" s="43">
        <f>'BAR BB| Open rates'!AW34*0.9*0.9</f>
        <v>39528</v>
      </c>
      <c r="AX34" s="43"/>
      <c r="AY34" s="43"/>
      <c r="AZ34" s="43"/>
      <c r="BA34" s="43"/>
      <c r="BB34" s="43"/>
      <c r="BC34" s="43"/>
      <c r="BD34" s="43"/>
      <c r="BE34" s="43"/>
      <c r="BF34" s="43"/>
      <c r="BG34" s="43"/>
      <c r="BH34" s="43"/>
      <c r="BI34" s="43"/>
      <c r="BJ34" s="43"/>
      <c r="BK34" s="43"/>
      <c r="BL34" s="43"/>
      <c r="BM34" s="43"/>
      <c r="BN34" s="43"/>
      <c r="BO34" s="43"/>
      <c r="BP34" s="43"/>
      <c r="BQ34" s="43"/>
      <c r="BR34" s="43"/>
      <c r="BS34" s="43"/>
      <c r="BT34" s="43"/>
      <c r="BU34" s="43"/>
      <c r="BV34" s="43"/>
      <c r="BW34" s="43"/>
      <c r="BX34" s="43"/>
      <c r="BY34" s="43"/>
      <c r="BZ34" s="43"/>
      <c r="CA34" s="43"/>
      <c r="CB34" s="43"/>
      <c r="CC34" s="43"/>
      <c r="CD34" s="43"/>
      <c r="CE34" s="43"/>
      <c r="CF34" s="43"/>
      <c r="CG34" s="43"/>
      <c r="CH34" s="43"/>
      <c r="CI34" s="43"/>
      <c r="CJ34" s="43"/>
      <c r="CK34" s="43"/>
      <c r="CL34" s="43"/>
      <c r="CM34" s="43"/>
      <c r="CN34" s="43"/>
    </row>
    <row r="35" spans="1:92" s="36" customFormat="1" ht="12" customHeight="1" x14ac:dyDescent="0.2">
      <c r="A35" s="237">
        <v>2</v>
      </c>
      <c r="B35" s="43">
        <f>'BAR BB| Open rates'!B35*0.9*0.9</f>
        <v>50382</v>
      </c>
      <c r="C35" s="43">
        <f>'BAR BB| Open rates'!C35*0.9*0.9</f>
        <v>55242</v>
      </c>
      <c r="D35" s="43">
        <f>'BAR BB| Open rates'!D35*0.9*0.9</f>
        <v>52002</v>
      </c>
      <c r="E35" s="43">
        <f>'BAR BB| Open rates'!E35*0.9*0.9</f>
        <v>185328</v>
      </c>
      <c r="F35" s="43">
        <f>'BAR BB| Open rates'!F35*0.9*0.9</f>
        <v>215298</v>
      </c>
      <c r="G35" s="43">
        <f>'BAR BB| Open rates'!G35*0.9*0.9</f>
        <v>220968</v>
      </c>
      <c r="H35" s="43">
        <f>'BAR BB| Open rates'!H35*0.9*0.9</f>
        <v>229068</v>
      </c>
      <c r="I35" s="43">
        <f>'BAR BB| Open rates'!I35*0.9*0.9</f>
        <v>237249</v>
      </c>
      <c r="J35" s="43">
        <f>'BAR BB| Open rates'!J35*0.9*0.9</f>
        <v>237249</v>
      </c>
      <c r="K35" s="43">
        <f>'BAR BB| Open rates'!K35*0.9*0.9</f>
        <v>237249</v>
      </c>
      <c r="L35" s="43">
        <f>'BAR BB| Open rates'!L35*0.9*0.9</f>
        <v>230769</v>
      </c>
      <c r="M35" s="43">
        <f>'BAR BB| Open rates'!M35*0.9*0.9</f>
        <v>92097</v>
      </c>
      <c r="N35" s="43">
        <f>'BAR BB| Open rates'!N35*0.9*0.9</f>
        <v>83997</v>
      </c>
      <c r="O35" s="43">
        <f>'BAR BB| Open rates'!O35*0.9*0.9</f>
        <v>59697</v>
      </c>
      <c r="P35" s="43">
        <f>'BAR BB| Open rates'!P35*0.9*0.9</f>
        <v>52407</v>
      </c>
      <c r="Q35" s="43">
        <f>'BAR BB| Open rates'!Q35*0.9*0.9</f>
        <v>56457</v>
      </c>
      <c r="R35" s="43">
        <f>'BAR BB| Open rates'!R35*0.9*0.9</f>
        <v>54027</v>
      </c>
      <c r="S35" s="43">
        <f>'BAR BB| Open rates'!S35*0.9*0.9</f>
        <v>54027</v>
      </c>
      <c r="T35" s="43">
        <f>'BAR BB| Open rates'!T35*0.9*0.9</f>
        <v>56457</v>
      </c>
      <c r="U35" s="43">
        <f>'BAR BB| Open rates'!U35*0.9*0.9</f>
        <v>59697</v>
      </c>
      <c r="V35" s="43">
        <f>'BAR BB| Open rates'!V35*0.9*0.9</f>
        <v>59697</v>
      </c>
      <c r="W35" s="43">
        <f>'BAR BB| Open rates'!W35*0.9*0.9</f>
        <v>70065</v>
      </c>
      <c r="X35" s="43">
        <f>'BAR BB| Open rates'!X35*0.9*0.9</f>
        <v>70065</v>
      </c>
      <c r="Y35" s="43">
        <f>'BAR BB| Open rates'!Y35*0.9*0.9</f>
        <v>89586</v>
      </c>
      <c r="Z35" s="43">
        <f>'BAR BB| Open rates'!Z35*0.9*0.9</f>
        <v>89586</v>
      </c>
      <c r="AA35" s="43">
        <f>'BAR BB| Open rates'!AA35*0.9*0.9</f>
        <v>92259</v>
      </c>
      <c r="AB35" s="43">
        <f>'BAR BB| Open rates'!AB35*0.9*0.9</f>
        <v>89586</v>
      </c>
      <c r="AC35" s="43">
        <f>'BAR BB| Open rates'!AC35*0.9*0.9</f>
        <v>92259</v>
      </c>
      <c r="AD35" s="43">
        <f>'BAR BB| Open rates'!AD35*0.9*0.9</f>
        <v>87399</v>
      </c>
      <c r="AE35" s="43">
        <f>'BAR BB| Open rates'!AE35*0.9*0.9</f>
        <v>107892</v>
      </c>
      <c r="AF35" s="43">
        <f>'BAR BB| Open rates'!AF35*0.9*0.9</f>
        <v>107892</v>
      </c>
      <c r="AG35" s="43">
        <f>'BAR BB| Open rates'!AG35*0.9*0.9</f>
        <v>107892</v>
      </c>
      <c r="AH35" s="43">
        <f>'BAR BB| Open rates'!AH35*0.9*0.9</f>
        <v>84078</v>
      </c>
      <c r="AI35" s="43">
        <f>'BAR BB| Open rates'!AI35*0.9*0.9</f>
        <v>67878</v>
      </c>
      <c r="AJ35" s="43">
        <f>'BAR BB| Open rates'!AJ35*0.9*0.9</f>
        <v>73062</v>
      </c>
      <c r="AK35" s="43">
        <f>'BAR BB| Open rates'!AK35*0.9*0.9</f>
        <v>65448</v>
      </c>
      <c r="AL35" s="43">
        <f>'BAR BB| Open rates'!AL35*0.9*0.9</f>
        <v>63828</v>
      </c>
      <c r="AM35" s="43">
        <f>'BAR BB| Open rates'!AM35*0.9*0.9</f>
        <v>62208</v>
      </c>
      <c r="AN35" s="43">
        <f>'BAR BB| Open rates'!AN35*0.9*0.9</f>
        <v>63828</v>
      </c>
      <c r="AO35" s="43">
        <f>'BAR BB| Open rates'!AO35*0.9*0.9</f>
        <v>62208</v>
      </c>
      <c r="AP35" s="43">
        <f>'BAR BB| Open rates'!AP35*0.9*0.9</f>
        <v>44955</v>
      </c>
      <c r="AQ35" s="43">
        <f>'BAR BB| Open rates'!AQ35*0.9*0.9</f>
        <v>43578</v>
      </c>
      <c r="AR35" s="43">
        <f>'BAR BB| Open rates'!AR35*0.9*0.9</f>
        <v>41958</v>
      </c>
      <c r="AS35" s="43">
        <f>'BAR BB| Open rates'!AS35*0.9*0.9</f>
        <v>41958</v>
      </c>
      <c r="AT35" s="43">
        <f>'BAR BB| Open rates'!AT35*0.9*0.9</f>
        <v>41148</v>
      </c>
      <c r="AU35" s="43">
        <f>'BAR BB| Open rates'!AU35*0.9*0.9</f>
        <v>41958</v>
      </c>
      <c r="AV35" s="43">
        <f>'BAR BB| Open rates'!AV35*0.9*0.9</f>
        <v>41148</v>
      </c>
      <c r="AW35" s="43">
        <f>'BAR BB| Open rates'!AW35*0.9*0.9</f>
        <v>41958</v>
      </c>
      <c r="AX35" s="43"/>
      <c r="AY35" s="43"/>
      <c r="AZ35" s="43"/>
      <c r="BA35" s="43"/>
      <c r="BB35" s="43"/>
      <c r="BC35" s="43"/>
      <c r="BD35" s="43"/>
      <c r="BE35" s="43"/>
      <c r="BF35" s="43"/>
      <c r="BG35" s="43"/>
      <c r="BH35" s="43"/>
      <c r="BI35" s="43"/>
      <c r="BJ35" s="43"/>
      <c r="BK35" s="43"/>
      <c r="BL35" s="43"/>
      <c r="BM35" s="43"/>
      <c r="BN35" s="43"/>
      <c r="BO35" s="43"/>
      <c r="BP35" s="43"/>
      <c r="BQ35" s="43"/>
      <c r="BR35" s="43"/>
      <c r="BS35" s="43"/>
      <c r="BT35" s="43"/>
      <c r="BU35" s="43"/>
      <c r="BV35" s="43"/>
      <c r="BW35" s="43"/>
      <c r="BX35" s="43"/>
      <c r="BY35" s="43"/>
      <c r="BZ35" s="43"/>
      <c r="CA35" s="43"/>
      <c r="CB35" s="43"/>
      <c r="CC35" s="43"/>
      <c r="CD35" s="43"/>
      <c r="CE35" s="43"/>
      <c r="CF35" s="43"/>
      <c r="CG35" s="43"/>
      <c r="CH35" s="43"/>
      <c r="CI35" s="43"/>
      <c r="CJ35" s="43"/>
      <c r="CK35" s="43"/>
      <c r="CL35" s="43"/>
      <c r="CM35" s="43"/>
      <c r="CN35" s="43"/>
    </row>
    <row r="36" spans="1:92" s="36" customFormat="1" ht="12" customHeight="1" x14ac:dyDescent="0.2">
      <c r="A36" s="237">
        <v>3</v>
      </c>
      <c r="B36" s="43">
        <f>'BAR BB| Open rates'!B36*0.9*0.9</f>
        <v>52407</v>
      </c>
      <c r="C36" s="43">
        <f>'BAR BB| Open rates'!C36*0.9*0.9</f>
        <v>57267</v>
      </c>
      <c r="D36" s="43">
        <f>'BAR BB| Open rates'!D36*0.9*0.9</f>
        <v>54027</v>
      </c>
      <c r="E36" s="43">
        <f>'BAR BB| Open rates'!E36*0.9*0.9</f>
        <v>187758</v>
      </c>
      <c r="F36" s="43">
        <f>'BAR BB| Open rates'!F36*0.9*0.9</f>
        <v>217728</v>
      </c>
      <c r="G36" s="43">
        <f>'BAR BB| Open rates'!G36*0.9*0.9</f>
        <v>223398</v>
      </c>
      <c r="H36" s="43">
        <f>'BAR BB| Open rates'!H36*0.9*0.9</f>
        <v>231498</v>
      </c>
      <c r="I36" s="43">
        <f>'BAR BB| Open rates'!I36*0.9*0.9</f>
        <v>239679</v>
      </c>
      <c r="J36" s="43">
        <f>'BAR BB| Open rates'!J36*0.9*0.9</f>
        <v>239679</v>
      </c>
      <c r="K36" s="43">
        <f>'BAR BB| Open rates'!K36*0.9*0.9</f>
        <v>239679</v>
      </c>
      <c r="L36" s="43">
        <f>'BAR BB| Open rates'!L36*0.9*0.9</f>
        <v>233199</v>
      </c>
      <c r="M36" s="43">
        <f>'BAR BB| Open rates'!M36*0.9*0.9</f>
        <v>94527</v>
      </c>
      <c r="N36" s="43">
        <f>'BAR BB| Open rates'!N36*0.9*0.9</f>
        <v>86427</v>
      </c>
      <c r="O36" s="43">
        <f>'BAR BB| Open rates'!O36*0.9*0.9</f>
        <v>62127</v>
      </c>
      <c r="P36" s="43">
        <f>'BAR BB| Open rates'!P36*0.9*0.9</f>
        <v>54837</v>
      </c>
      <c r="Q36" s="43">
        <f>'BAR BB| Open rates'!Q36*0.9*0.9</f>
        <v>58887</v>
      </c>
      <c r="R36" s="43">
        <f>'BAR BB| Open rates'!R36*0.9*0.9</f>
        <v>56457</v>
      </c>
      <c r="S36" s="43">
        <f>'BAR BB| Open rates'!S36*0.9*0.9</f>
        <v>56457</v>
      </c>
      <c r="T36" s="43">
        <f>'BAR BB| Open rates'!T36*0.9*0.9</f>
        <v>58887</v>
      </c>
      <c r="U36" s="43">
        <f>'BAR BB| Open rates'!U36*0.9*0.9</f>
        <v>62127</v>
      </c>
      <c r="V36" s="43">
        <f>'BAR BB| Open rates'!V36*0.9*0.9</f>
        <v>62127</v>
      </c>
      <c r="W36" s="43">
        <f>'BAR BB| Open rates'!W36*0.9*0.9</f>
        <v>72495</v>
      </c>
      <c r="X36" s="43">
        <f>'BAR BB| Open rates'!X36*0.9*0.9</f>
        <v>72495</v>
      </c>
      <c r="Y36" s="43">
        <f>'BAR BB| Open rates'!Y36*0.9*0.9</f>
        <v>92016</v>
      </c>
      <c r="Z36" s="43">
        <f>'BAR BB| Open rates'!Z36*0.9*0.9</f>
        <v>92016</v>
      </c>
      <c r="AA36" s="43">
        <f>'BAR BB| Open rates'!AA36*0.9*0.9</f>
        <v>94689</v>
      </c>
      <c r="AB36" s="43">
        <f>'BAR BB| Open rates'!AB36*0.9*0.9</f>
        <v>92016</v>
      </c>
      <c r="AC36" s="43">
        <f>'BAR BB| Open rates'!AC36*0.9*0.9</f>
        <v>94689</v>
      </c>
      <c r="AD36" s="43">
        <f>'BAR BB| Open rates'!AD36*0.9*0.9</f>
        <v>89829</v>
      </c>
      <c r="AE36" s="43">
        <f>'BAR BB| Open rates'!AE36*0.9*0.9</f>
        <v>110322</v>
      </c>
      <c r="AF36" s="43">
        <f>'BAR BB| Open rates'!AF36*0.9*0.9</f>
        <v>110322</v>
      </c>
      <c r="AG36" s="43">
        <f>'BAR BB| Open rates'!AG36*0.9*0.9</f>
        <v>110322</v>
      </c>
      <c r="AH36" s="43">
        <f>'BAR BB| Open rates'!AH36*0.9*0.9</f>
        <v>86508</v>
      </c>
      <c r="AI36" s="43">
        <f>'BAR BB| Open rates'!AI36*0.9*0.9</f>
        <v>70308</v>
      </c>
      <c r="AJ36" s="43">
        <f>'BAR BB| Open rates'!AJ36*0.9*0.9</f>
        <v>75492</v>
      </c>
      <c r="AK36" s="43">
        <f>'BAR BB| Open rates'!AK36*0.9*0.9</f>
        <v>67878</v>
      </c>
      <c r="AL36" s="43">
        <f>'BAR BB| Open rates'!AL36*0.9*0.9</f>
        <v>66258</v>
      </c>
      <c r="AM36" s="43">
        <f>'BAR BB| Open rates'!AM36*0.9*0.9</f>
        <v>64638</v>
      </c>
      <c r="AN36" s="43">
        <f>'BAR BB| Open rates'!AN36*0.9*0.9</f>
        <v>66258</v>
      </c>
      <c r="AO36" s="43">
        <f>'BAR BB| Open rates'!AO36*0.9*0.9</f>
        <v>64638</v>
      </c>
      <c r="AP36" s="43">
        <f>'BAR BB| Open rates'!AP36*0.9*0.9</f>
        <v>47385</v>
      </c>
      <c r="AQ36" s="43">
        <f>'BAR BB| Open rates'!AQ36*0.9*0.9</f>
        <v>46008</v>
      </c>
      <c r="AR36" s="43">
        <f>'BAR BB| Open rates'!AR36*0.9*0.9</f>
        <v>44388</v>
      </c>
      <c r="AS36" s="43">
        <f>'BAR BB| Open rates'!AS36*0.9*0.9</f>
        <v>44388</v>
      </c>
      <c r="AT36" s="43">
        <f>'BAR BB| Open rates'!AT36*0.9*0.9</f>
        <v>43578</v>
      </c>
      <c r="AU36" s="43">
        <f>'BAR BB| Open rates'!AU36*0.9*0.9</f>
        <v>44388</v>
      </c>
      <c r="AV36" s="43">
        <f>'BAR BB| Open rates'!AV36*0.9*0.9</f>
        <v>43578</v>
      </c>
      <c r="AW36" s="43">
        <f>'BAR BB| Open rates'!AW36*0.9*0.9</f>
        <v>44388</v>
      </c>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c r="BX36" s="43"/>
      <c r="BY36" s="43"/>
      <c r="BZ36" s="43"/>
      <c r="CA36" s="43"/>
      <c r="CB36" s="43"/>
      <c r="CC36" s="43"/>
      <c r="CD36" s="43"/>
      <c r="CE36" s="43"/>
      <c r="CF36" s="43"/>
      <c r="CG36" s="43"/>
      <c r="CH36" s="43"/>
      <c r="CI36" s="43"/>
      <c r="CJ36" s="43"/>
      <c r="CK36" s="43"/>
      <c r="CL36" s="43"/>
      <c r="CM36" s="43"/>
      <c r="CN36" s="43"/>
    </row>
    <row r="37" spans="1:92" s="36" customFormat="1" ht="12" customHeight="1" x14ac:dyDescent="0.2">
      <c r="A37" s="237">
        <v>4</v>
      </c>
      <c r="B37" s="43">
        <f>'BAR BB| Open rates'!B37*0.9*0.9</f>
        <v>54432</v>
      </c>
      <c r="C37" s="43">
        <f>'BAR BB| Open rates'!C37*0.9*0.9</f>
        <v>59292</v>
      </c>
      <c r="D37" s="43">
        <f>'BAR BB| Open rates'!D37*0.9*0.9</f>
        <v>56052</v>
      </c>
      <c r="E37" s="43">
        <f>'BAR BB| Open rates'!E37*0.9*0.9</f>
        <v>190188</v>
      </c>
      <c r="F37" s="43">
        <f>'BAR BB| Open rates'!F37*0.9*0.9</f>
        <v>220158</v>
      </c>
      <c r="G37" s="43">
        <f>'BAR BB| Open rates'!G37*0.9*0.9</f>
        <v>225828</v>
      </c>
      <c r="H37" s="43">
        <f>'BAR BB| Open rates'!H37*0.9*0.9</f>
        <v>233928</v>
      </c>
      <c r="I37" s="43">
        <f>'BAR BB| Open rates'!I37*0.9*0.9</f>
        <v>242109</v>
      </c>
      <c r="J37" s="43">
        <f>'BAR BB| Open rates'!J37*0.9*0.9</f>
        <v>242109</v>
      </c>
      <c r="K37" s="43">
        <f>'BAR BB| Open rates'!K37*0.9*0.9</f>
        <v>242109</v>
      </c>
      <c r="L37" s="43">
        <f>'BAR BB| Open rates'!L37*0.9*0.9</f>
        <v>235629</v>
      </c>
      <c r="M37" s="43">
        <f>'BAR BB| Open rates'!M37*0.9*0.9</f>
        <v>96957</v>
      </c>
      <c r="N37" s="43">
        <f>'BAR BB| Open rates'!N37*0.9*0.9</f>
        <v>88857</v>
      </c>
      <c r="O37" s="43">
        <f>'BAR BB| Open rates'!O37*0.9*0.9</f>
        <v>64557</v>
      </c>
      <c r="P37" s="43">
        <f>'BAR BB| Open rates'!P37*0.9*0.9</f>
        <v>57267</v>
      </c>
      <c r="Q37" s="43">
        <f>'BAR BB| Open rates'!Q37*0.9*0.9</f>
        <v>61317</v>
      </c>
      <c r="R37" s="43">
        <f>'BAR BB| Open rates'!R37*0.9*0.9</f>
        <v>58887</v>
      </c>
      <c r="S37" s="43">
        <f>'BAR BB| Open rates'!S37*0.9*0.9</f>
        <v>58887</v>
      </c>
      <c r="T37" s="43">
        <f>'BAR BB| Open rates'!T37*0.9*0.9</f>
        <v>61317</v>
      </c>
      <c r="U37" s="43">
        <f>'BAR BB| Open rates'!U37*0.9*0.9</f>
        <v>64557</v>
      </c>
      <c r="V37" s="43">
        <f>'BAR BB| Open rates'!V37*0.9*0.9</f>
        <v>64557</v>
      </c>
      <c r="W37" s="43">
        <f>'BAR BB| Open rates'!W37*0.9*0.9</f>
        <v>74925</v>
      </c>
      <c r="X37" s="43">
        <f>'BAR BB| Open rates'!X37*0.9*0.9</f>
        <v>74925</v>
      </c>
      <c r="Y37" s="43">
        <f>'BAR BB| Open rates'!Y37*0.9*0.9</f>
        <v>94446</v>
      </c>
      <c r="Z37" s="43">
        <f>'BAR BB| Open rates'!Z37*0.9*0.9</f>
        <v>94446</v>
      </c>
      <c r="AA37" s="43">
        <f>'BAR BB| Open rates'!AA37*0.9*0.9</f>
        <v>97119</v>
      </c>
      <c r="AB37" s="43">
        <f>'BAR BB| Open rates'!AB37*0.9*0.9</f>
        <v>94446</v>
      </c>
      <c r="AC37" s="43">
        <f>'BAR BB| Open rates'!AC37*0.9*0.9</f>
        <v>97119</v>
      </c>
      <c r="AD37" s="43">
        <f>'BAR BB| Open rates'!AD37*0.9*0.9</f>
        <v>92259</v>
      </c>
      <c r="AE37" s="43">
        <f>'BAR BB| Open rates'!AE37*0.9*0.9</f>
        <v>112752</v>
      </c>
      <c r="AF37" s="43">
        <f>'BAR BB| Open rates'!AF37*0.9*0.9</f>
        <v>112752</v>
      </c>
      <c r="AG37" s="43">
        <f>'BAR BB| Open rates'!AG37*0.9*0.9</f>
        <v>112752</v>
      </c>
      <c r="AH37" s="43">
        <f>'BAR BB| Open rates'!AH37*0.9*0.9</f>
        <v>88938</v>
      </c>
      <c r="AI37" s="43">
        <f>'BAR BB| Open rates'!AI37*0.9*0.9</f>
        <v>72738</v>
      </c>
      <c r="AJ37" s="43">
        <f>'BAR BB| Open rates'!AJ37*0.9*0.9</f>
        <v>77922</v>
      </c>
      <c r="AK37" s="43">
        <f>'BAR BB| Open rates'!AK37*0.9*0.9</f>
        <v>70308</v>
      </c>
      <c r="AL37" s="43">
        <f>'BAR BB| Open rates'!AL37*0.9*0.9</f>
        <v>68688</v>
      </c>
      <c r="AM37" s="43">
        <f>'BAR BB| Open rates'!AM37*0.9*0.9</f>
        <v>67068</v>
      </c>
      <c r="AN37" s="43">
        <f>'BAR BB| Open rates'!AN37*0.9*0.9</f>
        <v>68688</v>
      </c>
      <c r="AO37" s="43">
        <f>'BAR BB| Open rates'!AO37*0.9*0.9</f>
        <v>67068</v>
      </c>
      <c r="AP37" s="43">
        <f>'BAR BB| Open rates'!AP37*0.9*0.9</f>
        <v>49815</v>
      </c>
      <c r="AQ37" s="43">
        <f>'BAR BB| Open rates'!AQ37*0.9*0.9</f>
        <v>48438</v>
      </c>
      <c r="AR37" s="43">
        <f>'BAR BB| Open rates'!AR37*0.9*0.9</f>
        <v>46818</v>
      </c>
      <c r="AS37" s="43">
        <f>'BAR BB| Open rates'!AS37*0.9*0.9</f>
        <v>46818</v>
      </c>
      <c r="AT37" s="43">
        <f>'BAR BB| Open rates'!AT37*0.9*0.9</f>
        <v>46008</v>
      </c>
      <c r="AU37" s="43">
        <f>'BAR BB| Open rates'!AU37*0.9*0.9</f>
        <v>46818</v>
      </c>
      <c r="AV37" s="43">
        <f>'BAR BB| Open rates'!AV37*0.9*0.9</f>
        <v>46008</v>
      </c>
      <c r="AW37" s="43">
        <f>'BAR BB| Open rates'!AW37*0.9*0.9</f>
        <v>46818</v>
      </c>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c r="BX37" s="43"/>
      <c r="BY37" s="43"/>
      <c r="BZ37" s="43"/>
      <c r="CA37" s="43"/>
      <c r="CB37" s="43"/>
      <c r="CC37" s="43"/>
      <c r="CD37" s="43"/>
      <c r="CE37" s="43"/>
      <c r="CF37" s="43"/>
      <c r="CG37" s="43"/>
      <c r="CH37" s="43"/>
      <c r="CI37" s="43"/>
      <c r="CJ37" s="43"/>
      <c r="CK37" s="43"/>
      <c r="CL37" s="43"/>
      <c r="CM37" s="43"/>
      <c r="CN37" s="43"/>
    </row>
    <row r="38" spans="1:92" s="36" customFormat="1" ht="12" customHeight="1" x14ac:dyDescent="0.2">
      <c r="A38" s="237">
        <v>5</v>
      </c>
      <c r="B38" s="43">
        <f>'BAR BB| Open rates'!B38*0.9*0.9</f>
        <v>56457</v>
      </c>
      <c r="C38" s="43">
        <f>'BAR BB| Open rates'!C38*0.9*0.9</f>
        <v>61317</v>
      </c>
      <c r="D38" s="43">
        <f>'BAR BB| Open rates'!D38*0.9*0.9</f>
        <v>58077</v>
      </c>
      <c r="E38" s="43">
        <f>'BAR BB| Open rates'!E38*0.9*0.9</f>
        <v>192618</v>
      </c>
      <c r="F38" s="43">
        <f>'BAR BB| Open rates'!F38*0.9*0.9</f>
        <v>222588</v>
      </c>
      <c r="G38" s="43">
        <f>'BAR BB| Open rates'!G38*0.9*0.9</f>
        <v>228258</v>
      </c>
      <c r="H38" s="43">
        <f>'BAR BB| Open rates'!H38*0.9*0.9</f>
        <v>236358</v>
      </c>
      <c r="I38" s="43">
        <f>'BAR BB| Open rates'!I38*0.9*0.9</f>
        <v>244539</v>
      </c>
      <c r="J38" s="43">
        <f>'BAR BB| Open rates'!J38*0.9*0.9</f>
        <v>244539</v>
      </c>
      <c r="K38" s="43">
        <f>'BAR BB| Open rates'!K38*0.9*0.9</f>
        <v>244539</v>
      </c>
      <c r="L38" s="43">
        <f>'BAR BB| Open rates'!L38*0.9*0.9</f>
        <v>238059</v>
      </c>
      <c r="M38" s="43">
        <f>'BAR BB| Open rates'!M38*0.9*0.9</f>
        <v>99387</v>
      </c>
      <c r="N38" s="43">
        <f>'BAR BB| Open rates'!N38*0.9*0.9</f>
        <v>91287</v>
      </c>
      <c r="O38" s="43">
        <f>'BAR BB| Open rates'!O38*0.9*0.9</f>
        <v>66987</v>
      </c>
      <c r="P38" s="43">
        <f>'BAR BB| Open rates'!P38*0.9*0.9</f>
        <v>59697</v>
      </c>
      <c r="Q38" s="43">
        <f>'BAR BB| Open rates'!Q38*0.9*0.9</f>
        <v>63747</v>
      </c>
      <c r="R38" s="43">
        <f>'BAR BB| Open rates'!R38*0.9*0.9</f>
        <v>61317</v>
      </c>
      <c r="S38" s="43">
        <f>'BAR BB| Open rates'!S38*0.9*0.9</f>
        <v>61317</v>
      </c>
      <c r="T38" s="43">
        <f>'BAR BB| Open rates'!T38*0.9*0.9</f>
        <v>63747</v>
      </c>
      <c r="U38" s="43">
        <f>'BAR BB| Open rates'!U38*0.9*0.9</f>
        <v>66987</v>
      </c>
      <c r="V38" s="43">
        <f>'BAR BB| Open rates'!V38*0.9*0.9</f>
        <v>66987</v>
      </c>
      <c r="W38" s="43">
        <f>'BAR BB| Open rates'!W38*0.9*0.9</f>
        <v>77355</v>
      </c>
      <c r="X38" s="43">
        <f>'BAR BB| Open rates'!X38*0.9*0.9</f>
        <v>77355</v>
      </c>
      <c r="Y38" s="43">
        <f>'BAR BB| Open rates'!Y38*0.9*0.9</f>
        <v>96876</v>
      </c>
      <c r="Z38" s="43">
        <f>'BAR BB| Open rates'!Z38*0.9*0.9</f>
        <v>96876</v>
      </c>
      <c r="AA38" s="43">
        <f>'BAR BB| Open rates'!AA38*0.9*0.9</f>
        <v>99549</v>
      </c>
      <c r="AB38" s="43">
        <f>'BAR BB| Open rates'!AB38*0.9*0.9</f>
        <v>96876</v>
      </c>
      <c r="AC38" s="43">
        <f>'BAR BB| Open rates'!AC38*0.9*0.9</f>
        <v>99549</v>
      </c>
      <c r="AD38" s="43">
        <f>'BAR BB| Open rates'!AD38*0.9*0.9</f>
        <v>94689</v>
      </c>
      <c r="AE38" s="43">
        <f>'BAR BB| Open rates'!AE38*0.9*0.9</f>
        <v>115182</v>
      </c>
      <c r="AF38" s="43">
        <f>'BAR BB| Open rates'!AF38*0.9*0.9</f>
        <v>115182</v>
      </c>
      <c r="AG38" s="43">
        <f>'BAR BB| Open rates'!AG38*0.9*0.9</f>
        <v>115182</v>
      </c>
      <c r="AH38" s="43">
        <f>'BAR BB| Open rates'!AH38*0.9*0.9</f>
        <v>91368</v>
      </c>
      <c r="AI38" s="43">
        <f>'BAR BB| Open rates'!AI38*0.9*0.9</f>
        <v>75168</v>
      </c>
      <c r="AJ38" s="43">
        <f>'BAR BB| Open rates'!AJ38*0.9*0.9</f>
        <v>80352</v>
      </c>
      <c r="AK38" s="43">
        <f>'BAR BB| Open rates'!AK38*0.9*0.9</f>
        <v>72738</v>
      </c>
      <c r="AL38" s="43">
        <f>'BAR BB| Open rates'!AL38*0.9*0.9</f>
        <v>71118</v>
      </c>
      <c r="AM38" s="43">
        <f>'BAR BB| Open rates'!AM38*0.9*0.9</f>
        <v>69498</v>
      </c>
      <c r="AN38" s="43">
        <f>'BAR BB| Open rates'!AN38*0.9*0.9</f>
        <v>71118</v>
      </c>
      <c r="AO38" s="43">
        <f>'BAR BB| Open rates'!AO38*0.9*0.9</f>
        <v>69498</v>
      </c>
      <c r="AP38" s="43">
        <f>'BAR BB| Open rates'!AP38*0.9*0.9</f>
        <v>52245</v>
      </c>
      <c r="AQ38" s="43">
        <f>'BAR BB| Open rates'!AQ38*0.9*0.9</f>
        <v>50868</v>
      </c>
      <c r="AR38" s="43">
        <f>'BAR BB| Open rates'!AR38*0.9*0.9</f>
        <v>49248</v>
      </c>
      <c r="AS38" s="43">
        <f>'BAR BB| Open rates'!AS38*0.9*0.9</f>
        <v>49248</v>
      </c>
      <c r="AT38" s="43">
        <f>'BAR BB| Open rates'!AT38*0.9*0.9</f>
        <v>48438</v>
      </c>
      <c r="AU38" s="43">
        <f>'BAR BB| Open rates'!AU38*0.9*0.9</f>
        <v>49248</v>
      </c>
      <c r="AV38" s="43">
        <f>'BAR BB| Open rates'!AV38*0.9*0.9</f>
        <v>48438</v>
      </c>
      <c r="AW38" s="43">
        <f>'BAR BB| Open rates'!AW38*0.9*0.9</f>
        <v>49248</v>
      </c>
      <c r="AX38" s="43"/>
      <c r="AY38" s="43"/>
      <c r="AZ38" s="43"/>
      <c r="BA38" s="43"/>
      <c r="BB38" s="43"/>
      <c r="BC38" s="43"/>
      <c r="BD38" s="43"/>
      <c r="BE38" s="43"/>
      <c r="BF38" s="43"/>
      <c r="BG38" s="43"/>
      <c r="BH38" s="43"/>
      <c r="BI38" s="43"/>
      <c r="BJ38" s="43"/>
      <c r="BK38" s="43"/>
      <c r="BL38" s="43"/>
      <c r="BM38" s="43"/>
      <c r="BN38" s="43"/>
      <c r="BO38" s="43"/>
      <c r="BP38" s="43"/>
      <c r="BQ38" s="43"/>
      <c r="BR38" s="43"/>
      <c r="BS38" s="43"/>
      <c r="BT38" s="43"/>
      <c r="BU38" s="43"/>
      <c r="BV38" s="43"/>
      <c r="BW38" s="43"/>
      <c r="BX38" s="43"/>
      <c r="BY38" s="43"/>
      <c r="BZ38" s="43"/>
      <c r="CA38" s="43"/>
      <c r="CB38" s="43"/>
      <c r="CC38" s="43"/>
      <c r="CD38" s="43"/>
      <c r="CE38" s="43"/>
      <c r="CF38" s="43"/>
      <c r="CG38" s="43"/>
      <c r="CH38" s="43"/>
      <c r="CI38" s="43"/>
      <c r="CJ38" s="43"/>
      <c r="CK38" s="43"/>
      <c r="CL38" s="43"/>
      <c r="CM38" s="43"/>
      <c r="CN38" s="43"/>
    </row>
    <row r="39" spans="1:92" s="36" customFormat="1" ht="12" customHeight="1" x14ac:dyDescent="0.2">
      <c r="A39" s="237">
        <v>6</v>
      </c>
      <c r="B39" s="43">
        <f>'BAR BB| Open rates'!B39*0.9*0.9</f>
        <v>58482</v>
      </c>
      <c r="C39" s="43">
        <f>'BAR BB| Open rates'!C39*0.9*0.9</f>
        <v>63342</v>
      </c>
      <c r="D39" s="43">
        <f>'BAR BB| Open rates'!D39*0.9*0.9</f>
        <v>60102</v>
      </c>
      <c r="E39" s="43">
        <f>'BAR BB| Open rates'!E39*0.9*0.9</f>
        <v>195048</v>
      </c>
      <c r="F39" s="43">
        <f>'BAR BB| Open rates'!F39*0.9*0.9</f>
        <v>225018</v>
      </c>
      <c r="G39" s="43">
        <f>'BAR BB| Open rates'!G39*0.9*0.9</f>
        <v>230688</v>
      </c>
      <c r="H39" s="43">
        <f>'BAR BB| Open rates'!H39*0.9*0.9</f>
        <v>238788</v>
      </c>
      <c r="I39" s="43">
        <f>'BAR BB| Open rates'!I39*0.9*0.9</f>
        <v>246969</v>
      </c>
      <c r="J39" s="43">
        <f>'BAR BB| Open rates'!J39*0.9*0.9</f>
        <v>246969</v>
      </c>
      <c r="K39" s="43">
        <f>'BAR BB| Open rates'!K39*0.9*0.9</f>
        <v>246969</v>
      </c>
      <c r="L39" s="43">
        <f>'BAR BB| Open rates'!L39*0.9*0.9</f>
        <v>240489</v>
      </c>
      <c r="M39" s="43">
        <f>'BAR BB| Open rates'!M39*0.9*0.9</f>
        <v>101817</v>
      </c>
      <c r="N39" s="43">
        <f>'BAR BB| Open rates'!N39*0.9*0.9</f>
        <v>93717</v>
      </c>
      <c r="O39" s="43">
        <f>'BAR BB| Open rates'!O39*0.9*0.9</f>
        <v>69417</v>
      </c>
      <c r="P39" s="43">
        <f>'BAR BB| Open rates'!P39*0.9*0.9</f>
        <v>62127</v>
      </c>
      <c r="Q39" s="43">
        <f>'BAR BB| Open rates'!Q39*0.9*0.9</f>
        <v>66177</v>
      </c>
      <c r="R39" s="43">
        <f>'BAR BB| Open rates'!R39*0.9*0.9</f>
        <v>63747</v>
      </c>
      <c r="S39" s="43">
        <f>'BAR BB| Open rates'!S39*0.9*0.9</f>
        <v>63747</v>
      </c>
      <c r="T39" s="43">
        <f>'BAR BB| Open rates'!T39*0.9*0.9</f>
        <v>66177</v>
      </c>
      <c r="U39" s="43">
        <f>'BAR BB| Open rates'!U39*0.9*0.9</f>
        <v>69417</v>
      </c>
      <c r="V39" s="43">
        <f>'BAR BB| Open rates'!V39*0.9*0.9</f>
        <v>69417</v>
      </c>
      <c r="W39" s="43">
        <f>'BAR BB| Open rates'!W39*0.9*0.9</f>
        <v>79785</v>
      </c>
      <c r="X39" s="43">
        <f>'BAR BB| Open rates'!X39*0.9*0.9</f>
        <v>79785</v>
      </c>
      <c r="Y39" s="43">
        <f>'BAR BB| Open rates'!Y39*0.9*0.9</f>
        <v>99306</v>
      </c>
      <c r="Z39" s="43">
        <f>'BAR BB| Open rates'!Z39*0.9*0.9</f>
        <v>99306</v>
      </c>
      <c r="AA39" s="43">
        <f>'BAR BB| Open rates'!AA39*0.9*0.9</f>
        <v>101979</v>
      </c>
      <c r="AB39" s="43">
        <f>'BAR BB| Open rates'!AB39*0.9*0.9</f>
        <v>99306</v>
      </c>
      <c r="AC39" s="43">
        <f>'BAR BB| Open rates'!AC39*0.9*0.9</f>
        <v>101979</v>
      </c>
      <c r="AD39" s="43">
        <f>'BAR BB| Open rates'!AD39*0.9*0.9</f>
        <v>97119</v>
      </c>
      <c r="AE39" s="43">
        <f>'BAR BB| Open rates'!AE39*0.9*0.9</f>
        <v>117612</v>
      </c>
      <c r="AF39" s="43">
        <f>'BAR BB| Open rates'!AF39*0.9*0.9</f>
        <v>117612</v>
      </c>
      <c r="AG39" s="43">
        <f>'BAR BB| Open rates'!AG39*0.9*0.9</f>
        <v>117612</v>
      </c>
      <c r="AH39" s="43">
        <f>'BAR BB| Open rates'!AH39*0.9*0.9</f>
        <v>93798</v>
      </c>
      <c r="AI39" s="43">
        <f>'BAR BB| Open rates'!AI39*0.9*0.9</f>
        <v>77598</v>
      </c>
      <c r="AJ39" s="43">
        <f>'BAR BB| Open rates'!AJ39*0.9*0.9</f>
        <v>82782</v>
      </c>
      <c r="AK39" s="43">
        <f>'BAR BB| Open rates'!AK39*0.9*0.9</f>
        <v>75168</v>
      </c>
      <c r="AL39" s="43">
        <f>'BAR BB| Open rates'!AL39*0.9*0.9</f>
        <v>73548</v>
      </c>
      <c r="AM39" s="43">
        <f>'BAR BB| Open rates'!AM39*0.9*0.9</f>
        <v>71928</v>
      </c>
      <c r="AN39" s="43">
        <f>'BAR BB| Open rates'!AN39*0.9*0.9</f>
        <v>73548</v>
      </c>
      <c r="AO39" s="43">
        <f>'BAR BB| Open rates'!AO39*0.9*0.9</f>
        <v>71928</v>
      </c>
      <c r="AP39" s="43">
        <f>'BAR BB| Open rates'!AP39*0.9*0.9</f>
        <v>54675</v>
      </c>
      <c r="AQ39" s="43">
        <f>'BAR BB| Open rates'!AQ39*0.9*0.9</f>
        <v>53298</v>
      </c>
      <c r="AR39" s="43">
        <f>'BAR BB| Open rates'!AR39*0.9*0.9</f>
        <v>51678</v>
      </c>
      <c r="AS39" s="43">
        <f>'BAR BB| Open rates'!AS39*0.9*0.9</f>
        <v>51678</v>
      </c>
      <c r="AT39" s="43">
        <f>'BAR BB| Open rates'!AT39*0.9*0.9</f>
        <v>50868</v>
      </c>
      <c r="AU39" s="43">
        <f>'BAR BB| Open rates'!AU39*0.9*0.9</f>
        <v>51678</v>
      </c>
      <c r="AV39" s="43">
        <f>'BAR BB| Open rates'!AV39*0.9*0.9</f>
        <v>50868</v>
      </c>
      <c r="AW39" s="43">
        <f>'BAR BB| Open rates'!AW39*0.9*0.9</f>
        <v>51678</v>
      </c>
      <c r="AX39" s="43"/>
      <c r="AY39" s="43"/>
      <c r="AZ39" s="43"/>
      <c r="BA39" s="43"/>
      <c r="BB39" s="43"/>
      <c r="BC39" s="43"/>
      <c r="BD39" s="43"/>
      <c r="BE39" s="43"/>
      <c r="BF39" s="43"/>
      <c r="BG39" s="43"/>
      <c r="BH39" s="43"/>
      <c r="BI39" s="43"/>
      <c r="BJ39" s="43"/>
      <c r="BK39" s="43"/>
      <c r="BL39" s="43"/>
      <c r="BM39" s="43"/>
      <c r="BN39" s="43"/>
      <c r="BO39" s="43"/>
      <c r="BP39" s="43"/>
      <c r="BQ39" s="43"/>
      <c r="BR39" s="43"/>
      <c r="BS39" s="43"/>
      <c r="BT39" s="43"/>
      <c r="BU39" s="43"/>
      <c r="BV39" s="43"/>
      <c r="BW39" s="43"/>
      <c r="BX39" s="43"/>
      <c r="BY39" s="43"/>
      <c r="BZ39" s="43"/>
      <c r="CA39" s="43"/>
      <c r="CB39" s="43"/>
      <c r="CC39" s="43"/>
      <c r="CD39" s="43"/>
      <c r="CE39" s="43"/>
      <c r="CF39" s="43"/>
      <c r="CG39" s="43"/>
      <c r="CH39" s="43"/>
      <c r="CI39" s="43"/>
      <c r="CJ39" s="43"/>
      <c r="CK39" s="43"/>
      <c r="CL39" s="43"/>
      <c r="CM39" s="43"/>
      <c r="CN39" s="43"/>
    </row>
    <row r="40" spans="1:92" s="36" customFormat="1" ht="12" hidden="1" customHeight="1" x14ac:dyDescent="0.2">
      <c r="A40" s="236" t="s">
        <v>183</v>
      </c>
      <c r="B40" s="43"/>
      <c r="C40" s="43"/>
      <c r="D40" s="43"/>
      <c r="E40" s="43"/>
      <c r="F40" s="43"/>
      <c r="G40" s="43"/>
      <c r="H40" s="43"/>
      <c r="I40" s="43"/>
      <c r="J40" s="43"/>
      <c r="K40" s="43"/>
      <c r="L40" s="43"/>
      <c r="M40" s="43"/>
      <c r="N40" s="43"/>
      <c r="O40" s="43"/>
      <c r="P40" s="43"/>
      <c r="Q40" s="43"/>
      <c r="R40" s="43"/>
      <c r="S40" s="43"/>
      <c r="T40" s="43"/>
      <c r="U40" s="43"/>
      <c r="V40" s="43"/>
      <c r="W40" s="43"/>
      <c r="X40" s="43"/>
      <c r="Y40" s="43"/>
      <c r="Z40" s="43"/>
    </row>
    <row r="41" spans="1:92" s="36" customFormat="1" ht="12" hidden="1" customHeight="1" x14ac:dyDescent="0.2">
      <c r="A41" s="237">
        <v>1</v>
      </c>
      <c r="B41" s="43" t="e">
        <f>'BAR BB| Open rates'!#REF!*0.9*0.9</f>
        <v>#REF!</v>
      </c>
      <c r="C41" s="43"/>
      <c r="D41" s="43">
        <f>'BAR BB| Open rates'!D41*0.9*0.9</f>
        <v>56214</v>
      </c>
      <c r="E41" s="43">
        <f>'BAR BB| Open rates'!E41*0.9*0.9</f>
        <v>190998</v>
      </c>
      <c r="F41" s="43">
        <f>'BAR BB| Open rates'!F41*0.9*0.9</f>
        <v>220968</v>
      </c>
      <c r="G41" s="43">
        <f>'BAR BB| Open rates'!H41*0.9*0.9</f>
        <v>234738</v>
      </c>
      <c r="H41" s="43">
        <f>'BAR BB| Open rates'!K41*0.9*0.9</f>
        <v>242919</v>
      </c>
      <c r="I41" s="43">
        <f>'BAR BB| Open rates'!L41*0.9*0.9</f>
        <v>236439</v>
      </c>
      <c r="J41" s="43">
        <f>'BAR BB| Open rates'!P41*0.9*0.9</f>
        <v>54027</v>
      </c>
      <c r="K41" s="43">
        <f>'BAR BB| Open rates'!Q41*0.9*0.9</f>
        <v>58077</v>
      </c>
      <c r="L41" s="43">
        <f>'BAR BB| Open rates'!S41*0.9*0.9</f>
        <v>55647</v>
      </c>
      <c r="M41" s="43">
        <f>'BAR BB| Open rates'!T41*0.9*0.9</f>
        <v>58077</v>
      </c>
      <c r="N41" s="43">
        <f>'BAR BB| Open rates'!U41*0.9*0.9</f>
        <v>61317</v>
      </c>
      <c r="O41" s="43">
        <f>'BAR BB| Open rates'!W41*0.9*0.9</f>
        <v>71685</v>
      </c>
      <c r="P41" s="43">
        <f>'BAR BB| Open rates'!X41*0.9*0.9</f>
        <v>71685</v>
      </c>
      <c r="Q41" s="43">
        <f>'BAR BB| Open rates'!Y41*0.9*0.9</f>
        <v>119556</v>
      </c>
      <c r="R41" s="43">
        <f>'BAR BB| Open rates'!AA41*0.9*0.9</f>
        <v>122229</v>
      </c>
      <c r="S41" s="43">
        <f>'BAR BB| Open rates'!AB41*0.9*0.9</f>
        <v>119556</v>
      </c>
      <c r="T41" s="43">
        <f>'BAR BB| Open rates'!AC41*0.9*0.9</f>
        <v>122229</v>
      </c>
      <c r="U41" s="43">
        <f>'BAR BB| Open rates'!AE41*0.9*0.9</f>
        <v>129762</v>
      </c>
      <c r="V41" s="43">
        <f>'BAR BB| Open rates'!AG41*0.9*0.9</f>
        <v>129762</v>
      </c>
      <c r="W41" s="43">
        <f>'BAR BB| Open rates'!AJ41*0.9*0.9</f>
        <v>86832</v>
      </c>
      <c r="X41" s="43">
        <f>'BAR BB| Open rates'!AK41*0.9*0.9</f>
        <v>79218</v>
      </c>
      <c r="Y41" s="43">
        <f>'BAR BB| Open rates'!AM41*0.9*0.9</f>
        <v>75978</v>
      </c>
      <c r="Z41" s="43">
        <f>'BAR BB| Open rates'!AO41*0.9*0.9</f>
        <v>75978</v>
      </c>
    </row>
    <row r="42" spans="1:92" s="36" customFormat="1" ht="12" hidden="1" customHeight="1" x14ac:dyDescent="0.2">
      <c r="A42" s="237">
        <v>2</v>
      </c>
      <c r="B42" s="43" t="e">
        <f>'BAR BB| Open rates'!#REF!*0.9*0.9</f>
        <v>#REF!</v>
      </c>
      <c r="C42" s="43"/>
      <c r="D42" s="43">
        <f>'BAR BB| Open rates'!D42*0.9*0.9</f>
        <v>58239</v>
      </c>
      <c r="E42" s="43">
        <f>'BAR BB| Open rates'!E42*0.9*0.9</f>
        <v>193428</v>
      </c>
      <c r="F42" s="43">
        <f>'BAR BB| Open rates'!F42*0.9*0.9</f>
        <v>223398</v>
      </c>
      <c r="G42" s="43">
        <f>'BAR BB| Open rates'!H42*0.9*0.9</f>
        <v>237168</v>
      </c>
      <c r="H42" s="43">
        <f>'BAR BB| Open rates'!K42*0.9*0.9</f>
        <v>245349</v>
      </c>
      <c r="I42" s="43">
        <f>'BAR BB| Open rates'!L42*0.9*0.9</f>
        <v>238869</v>
      </c>
      <c r="J42" s="43">
        <f>'BAR BB| Open rates'!P42*0.9*0.9</f>
        <v>56457</v>
      </c>
      <c r="K42" s="43">
        <f>'BAR BB| Open rates'!Q42*0.9*0.9</f>
        <v>60507</v>
      </c>
      <c r="L42" s="43">
        <f>'BAR BB| Open rates'!S42*0.9*0.9</f>
        <v>58077</v>
      </c>
      <c r="M42" s="43">
        <f>'BAR BB| Open rates'!T42*0.9*0.9</f>
        <v>60507</v>
      </c>
      <c r="N42" s="43">
        <f>'BAR BB| Open rates'!U42*0.9*0.9</f>
        <v>63747</v>
      </c>
      <c r="O42" s="43">
        <f>'BAR BB| Open rates'!W42*0.9*0.9</f>
        <v>74115</v>
      </c>
      <c r="P42" s="43">
        <f>'BAR BB| Open rates'!X42*0.9*0.9</f>
        <v>74115</v>
      </c>
      <c r="Q42" s="43">
        <f>'BAR BB| Open rates'!Y42*0.9*0.9</f>
        <v>121986</v>
      </c>
      <c r="R42" s="43">
        <f>'BAR BB| Open rates'!AA42*0.9*0.9</f>
        <v>124659</v>
      </c>
      <c r="S42" s="43">
        <f>'BAR BB| Open rates'!AB42*0.9*0.9</f>
        <v>121986</v>
      </c>
      <c r="T42" s="43">
        <f>'BAR BB| Open rates'!AC42*0.9*0.9</f>
        <v>124659</v>
      </c>
      <c r="U42" s="43">
        <f>'BAR BB| Open rates'!AE42*0.9*0.9</f>
        <v>132192</v>
      </c>
      <c r="V42" s="43">
        <f>'BAR BB| Open rates'!AG42*0.9*0.9</f>
        <v>132192</v>
      </c>
      <c r="W42" s="43">
        <f>'BAR BB| Open rates'!AJ42*0.9*0.9</f>
        <v>89262</v>
      </c>
      <c r="X42" s="43">
        <f>'BAR BB| Open rates'!AK42*0.9*0.9</f>
        <v>81648</v>
      </c>
      <c r="Y42" s="43">
        <f>'BAR BB| Open rates'!AM42*0.9*0.9</f>
        <v>78408</v>
      </c>
      <c r="Z42" s="43">
        <f>'BAR BB| Open rates'!AO42*0.9*0.9</f>
        <v>78408</v>
      </c>
    </row>
    <row r="43" spans="1:92" s="36" customFormat="1" ht="12" hidden="1" customHeight="1" x14ac:dyDescent="0.2">
      <c r="A43" s="237">
        <v>3</v>
      </c>
      <c r="B43" s="43" t="e">
        <f>'BAR BB| Open rates'!#REF!*0.9*0.9</f>
        <v>#REF!</v>
      </c>
      <c r="C43" s="43"/>
      <c r="D43" s="43">
        <f>'BAR BB| Open rates'!D43*0.9*0.9</f>
        <v>60264</v>
      </c>
      <c r="E43" s="43">
        <f>'BAR BB| Open rates'!E43*0.9*0.9</f>
        <v>195858</v>
      </c>
      <c r="F43" s="43">
        <f>'BAR BB| Open rates'!F43*0.9*0.9</f>
        <v>225828</v>
      </c>
      <c r="G43" s="43">
        <f>'BAR BB| Open rates'!H43*0.9*0.9</f>
        <v>239598</v>
      </c>
      <c r="H43" s="43">
        <f>'BAR BB| Open rates'!K43*0.9*0.9</f>
        <v>247779</v>
      </c>
      <c r="I43" s="43">
        <f>'BAR BB| Open rates'!L43*0.9*0.9</f>
        <v>241299</v>
      </c>
      <c r="J43" s="43">
        <f>'BAR BB| Open rates'!P43*0.9*0.9</f>
        <v>58887</v>
      </c>
      <c r="K43" s="43">
        <f>'BAR BB| Open rates'!Q43*0.9*0.9</f>
        <v>62937</v>
      </c>
      <c r="L43" s="43">
        <f>'BAR BB| Open rates'!S43*0.9*0.9</f>
        <v>60507</v>
      </c>
      <c r="M43" s="43">
        <f>'BAR BB| Open rates'!T43*0.9*0.9</f>
        <v>62937</v>
      </c>
      <c r="N43" s="43">
        <f>'BAR BB| Open rates'!U43*0.9*0.9</f>
        <v>66177</v>
      </c>
      <c r="O43" s="43">
        <f>'BAR BB| Open rates'!W43*0.9*0.9</f>
        <v>76545</v>
      </c>
      <c r="P43" s="43">
        <f>'BAR BB| Open rates'!X43*0.9*0.9</f>
        <v>76545</v>
      </c>
      <c r="Q43" s="43">
        <f>'BAR BB| Open rates'!Y43*0.9*0.9</f>
        <v>124416</v>
      </c>
      <c r="R43" s="43">
        <f>'BAR BB| Open rates'!AA43*0.9*0.9</f>
        <v>127089</v>
      </c>
      <c r="S43" s="43">
        <f>'BAR BB| Open rates'!AB43*0.9*0.9</f>
        <v>124416</v>
      </c>
      <c r="T43" s="43">
        <f>'BAR BB| Open rates'!AC43*0.9*0.9</f>
        <v>127089</v>
      </c>
      <c r="U43" s="43">
        <f>'BAR BB| Open rates'!AE43*0.9*0.9</f>
        <v>134622</v>
      </c>
      <c r="V43" s="43">
        <f>'BAR BB| Open rates'!AG43*0.9*0.9</f>
        <v>134622</v>
      </c>
      <c r="W43" s="43">
        <f>'BAR BB| Open rates'!AJ43*0.9*0.9</f>
        <v>91692</v>
      </c>
      <c r="X43" s="43">
        <f>'BAR BB| Open rates'!AK43*0.9*0.9</f>
        <v>84078</v>
      </c>
      <c r="Y43" s="43">
        <f>'BAR BB| Open rates'!AM43*0.9*0.9</f>
        <v>80838</v>
      </c>
      <c r="Z43" s="43">
        <f>'BAR BB| Open rates'!AO43*0.9*0.9</f>
        <v>80838</v>
      </c>
    </row>
    <row r="44" spans="1:92" s="36" customFormat="1" ht="12" hidden="1" customHeight="1" x14ac:dyDescent="0.2">
      <c r="A44" s="237">
        <v>4</v>
      </c>
      <c r="B44" s="43" t="e">
        <f>'BAR BB| Open rates'!#REF!*0.9*0.9</f>
        <v>#REF!</v>
      </c>
      <c r="C44" s="43"/>
      <c r="D44" s="43">
        <f>'BAR BB| Open rates'!D44*0.9*0.9</f>
        <v>62289</v>
      </c>
      <c r="E44" s="43">
        <f>'BAR BB| Open rates'!E44*0.9*0.9</f>
        <v>198288</v>
      </c>
      <c r="F44" s="43">
        <f>'BAR BB| Open rates'!F44*0.9*0.9</f>
        <v>228258</v>
      </c>
      <c r="G44" s="43">
        <f>'BAR BB| Open rates'!H44*0.9*0.9</f>
        <v>242028</v>
      </c>
      <c r="H44" s="43">
        <f>'BAR BB| Open rates'!K44*0.9*0.9</f>
        <v>250209</v>
      </c>
      <c r="I44" s="43">
        <f>'BAR BB| Open rates'!L44*0.9*0.9</f>
        <v>243729</v>
      </c>
      <c r="J44" s="43">
        <f>'BAR BB| Open rates'!P44*0.9*0.9</f>
        <v>61317</v>
      </c>
      <c r="K44" s="43">
        <f>'BAR BB| Open rates'!Q44*0.9*0.9</f>
        <v>65367</v>
      </c>
      <c r="L44" s="43">
        <f>'BAR BB| Open rates'!S44*0.9*0.9</f>
        <v>62937</v>
      </c>
      <c r="M44" s="43">
        <f>'BAR BB| Open rates'!T44*0.9*0.9</f>
        <v>65367</v>
      </c>
      <c r="N44" s="43">
        <f>'BAR BB| Open rates'!U44*0.9*0.9</f>
        <v>68607</v>
      </c>
      <c r="O44" s="43">
        <f>'BAR BB| Open rates'!W44*0.9*0.9</f>
        <v>78975</v>
      </c>
      <c r="P44" s="43">
        <f>'BAR BB| Open rates'!X44*0.9*0.9</f>
        <v>78975</v>
      </c>
      <c r="Q44" s="43">
        <f>'BAR BB| Open rates'!Y44*0.9*0.9</f>
        <v>126846</v>
      </c>
      <c r="R44" s="43">
        <f>'BAR BB| Open rates'!AA44*0.9*0.9</f>
        <v>129519</v>
      </c>
      <c r="S44" s="43">
        <f>'BAR BB| Open rates'!AB44*0.9*0.9</f>
        <v>126846</v>
      </c>
      <c r="T44" s="43">
        <f>'BAR BB| Open rates'!AC44*0.9*0.9</f>
        <v>129519</v>
      </c>
      <c r="U44" s="43">
        <f>'BAR BB| Open rates'!AE44*0.9*0.9</f>
        <v>137052</v>
      </c>
      <c r="V44" s="43">
        <f>'BAR BB| Open rates'!AG44*0.9*0.9</f>
        <v>137052</v>
      </c>
      <c r="W44" s="43">
        <f>'BAR BB| Open rates'!AJ44*0.9*0.9</f>
        <v>94122</v>
      </c>
      <c r="X44" s="43">
        <f>'BAR BB| Open rates'!AK44*0.9*0.9</f>
        <v>86508</v>
      </c>
      <c r="Y44" s="43">
        <f>'BAR BB| Open rates'!AM44*0.9*0.9</f>
        <v>83268</v>
      </c>
      <c r="Z44" s="43">
        <f>'BAR BB| Open rates'!AO44*0.9*0.9</f>
        <v>83268</v>
      </c>
    </row>
    <row r="45" spans="1:92" s="36" customFormat="1" ht="12" hidden="1" customHeight="1" x14ac:dyDescent="0.2">
      <c r="A45" s="237">
        <v>5</v>
      </c>
      <c r="B45" s="43" t="e">
        <f>'BAR BB| Open rates'!#REF!*0.9*0.9</f>
        <v>#REF!</v>
      </c>
      <c r="C45" s="43"/>
      <c r="D45" s="43">
        <f>'BAR BB| Open rates'!D45*0.9*0.9</f>
        <v>64314</v>
      </c>
      <c r="E45" s="43">
        <f>'BAR BB| Open rates'!E45*0.9*0.9</f>
        <v>200718</v>
      </c>
      <c r="F45" s="43">
        <f>'BAR BB| Open rates'!F45*0.9*0.9</f>
        <v>230688</v>
      </c>
      <c r="G45" s="43">
        <f>'BAR BB| Open rates'!H45*0.9*0.9</f>
        <v>244458</v>
      </c>
      <c r="H45" s="43">
        <f>'BAR BB| Open rates'!K45*0.9*0.9</f>
        <v>252639</v>
      </c>
      <c r="I45" s="43">
        <f>'BAR BB| Open rates'!L45*0.9*0.9</f>
        <v>246159</v>
      </c>
      <c r="J45" s="43">
        <f>'BAR BB| Open rates'!P45*0.9*0.9</f>
        <v>63747</v>
      </c>
      <c r="K45" s="43">
        <f>'BAR BB| Open rates'!Q45*0.9*0.9</f>
        <v>67797</v>
      </c>
      <c r="L45" s="43">
        <f>'BAR BB| Open rates'!S45*0.9*0.9</f>
        <v>65367</v>
      </c>
      <c r="M45" s="43">
        <f>'BAR BB| Open rates'!T45*0.9*0.9</f>
        <v>67797</v>
      </c>
      <c r="N45" s="43">
        <f>'BAR BB| Open rates'!U45*0.9*0.9</f>
        <v>71037</v>
      </c>
      <c r="O45" s="43">
        <f>'BAR BB| Open rates'!W45*0.9*0.9</f>
        <v>81405</v>
      </c>
      <c r="P45" s="43">
        <f>'BAR BB| Open rates'!X45*0.9*0.9</f>
        <v>81405</v>
      </c>
      <c r="Q45" s="43">
        <f>'BAR BB| Open rates'!Y45*0.9*0.9</f>
        <v>129276</v>
      </c>
      <c r="R45" s="43">
        <f>'BAR BB| Open rates'!AA45*0.9*0.9</f>
        <v>131949</v>
      </c>
      <c r="S45" s="43">
        <f>'BAR BB| Open rates'!AB45*0.9*0.9</f>
        <v>129276</v>
      </c>
      <c r="T45" s="43">
        <f>'BAR BB| Open rates'!AC45*0.9*0.9</f>
        <v>131949</v>
      </c>
      <c r="U45" s="43">
        <f>'BAR BB| Open rates'!AE45*0.9*0.9</f>
        <v>139482</v>
      </c>
      <c r="V45" s="43">
        <f>'BAR BB| Open rates'!AG45*0.9*0.9</f>
        <v>139482</v>
      </c>
      <c r="W45" s="43">
        <f>'BAR BB| Open rates'!AJ45*0.9*0.9</f>
        <v>96552</v>
      </c>
      <c r="X45" s="43">
        <f>'BAR BB| Open rates'!AK45*0.9*0.9</f>
        <v>88938</v>
      </c>
      <c r="Y45" s="43">
        <f>'BAR BB| Open rates'!AM45*0.9*0.9</f>
        <v>85698</v>
      </c>
      <c r="Z45" s="43">
        <f>'BAR BB| Open rates'!AO45*0.9*0.9</f>
        <v>85698</v>
      </c>
    </row>
    <row r="46" spans="1:92" s="36" customFormat="1" ht="12" hidden="1" customHeight="1" x14ac:dyDescent="0.2">
      <c r="A46" s="237">
        <v>6</v>
      </c>
      <c r="B46" s="43" t="e">
        <f>'BAR BB| Open rates'!#REF!*0.9*0.9</f>
        <v>#REF!</v>
      </c>
      <c r="C46" s="43"/>
      <c r="D46" s="43">
        <f>'BAR BB| Open rates'!D46*0.9*0.9</f>
        <v>66339</v>
      </c>
      <c r="E46" s="43">
        <f>'BAR BB| Open rates'!E46*0.9*0.9</f>
        <v>203148</v>
      </c>
      <c r="F46" s="43">
        <f>'BAR BB| Open rates'!F46*0.9*0.9</f>
        <v>233118</v>
      </c>
      <c r="G46" s="43">
        <f>'BAR BB| Open rates'!H46*0.9*0.9</f>
        <v>246888</v>
      </c>
      <c r="H46" s="43">
        <f>'BAR BB| Open rates'!K46*0.9*0.9</f>
        <v>255069</v>
      </c>
      <c r="I46" s="43">
        <f>'BAR BB| Open rates'!L46*0.9*0.9</f>
        <v>248589</v>
      </c>
      <c r="J46" s="43">
        <f>'BAR BB| Open rates'!P46*0.9*0.9</f>
        <v>66177</v>
      </c>
      <c r="K46" s="43">
        <f>'BAR BB| Open rates'!Q46*0.9*0.9</f>
        <v>70227</v>
      </c>
      <c r="L46" s="43">
        <f>'BAR BB| Open rates'!S46*0.9*0.9</f>
        <v>67797</v>
      </c>
      <c r="M46" s="43">
        <f>'BAR BB| Open rates'!T46*0.9*0.9</f>
        <v>70227</v>
      </c>
      <c r="N46" s="43">
        <f>'BAR BB| Open rates'!U46*0.9*0.9</f>
        <v>73467</v>
      </c>
      <c r="O46" s="43">
        <f>'BAR BB| Open rates'!W46*0.9*0.9</f>
        <v>83835</v>
      </c>
      <c r="P46" s="43">
        <f>'BAR BB| Open rates'!X46*0.9*0.9</f>
        <v>83835</v>
      </c>
      <c r="Q46" s="43">
        <f>'BAR BB| Open rates'!Y46*0.9*0.9</f>
        <v>131706</v>
      </c>
      <c r="R46" s="43">
        <f>'BAR BB| Open rates'!AA46*0.9*0.9</f>
        <v>134379</v>
      </c>
      <c r="S46" s="43">
        <f>'BAR BB| Open rates'!AB46*0.9*0.9</f>
        <v>131706</v>
      </c>
      <c r="T46" s="43">
        <f>'BAR BB| Open rates'!AC46*0.9*0.9</f>
        <v>134379</v>
      </c>
      <c r="U46" s="43">
        <f>'BAR BB| Open rates'!AE46*0.9*0.9</f>
        <v>141912</v>
      </c>
      <c r="V46" s="43">
        <f>'BAR BB| Open rates'!AG46*0.9*0.9</f>
        <v>141912</v>
      </c>
      <c r="W46" s="43">
        <f>'BAR BB| Open rates'!AJ46*0.9*0.9</f>
        <v>98982</v>
      </c>
      <c r="X46" s="43">
        <f>'BAR BB| Open rates'!AK46*0.9*0.9</f>
        <v>91368</v>
      </c>
      <c r="Y46" s="43">
        <f>'BAR BB| Open rates'!AM46*0.9*0.9</f>
        <v>88128</v>
      </c>
      <c r="Z46" s="43">
        <f>'BAR BB| Open rates'!AO46*0.9*0.9</f>
        <v>88128</v>
      </c>
    </row>
    <row r="47" spans="1:92" s="36" customFormat="1" ht="12" hidden="1" customHeight="1" x14ac:dyDescent="0.2">
      <c r="A47" s="237">
        <v>7</v>
      </c>
      <c r="B47" s="43" t="e">
        <f>'BAR BB| Open rates'!#REF!*0.9*0.9</f>
        <v>#REF!</v>
      </c>
      <c r="C47" s="43"/>
      <c r="D47" s="43">
        <f>'BAR BB| Open rates'!D47*0.9*0.9</f>
        <v>68364</v>
      </c>
      <c r="E47" s="43">
        <f>'BAR BB| Open rates'!E47*0.9*0.9</f>
        <v>205578</v>
      </c>
      <c r="F47" s="43">
        <f>'BAR BB| Open rates'!F47*0.9*0.9</f>
        <v>235548</v>
      </c>
      <c r="G47" s="43">
        <f>'BAR BB| Open rates'!H47*0.9*0.9</f>
        <v>249318</v>
      </c>
      <c r="H47" s="43">
        <f>'BAR BB| Open rates'!K47*0.9*0.9</f>
        <v>257499</v>
      </c>
      <c r="I47" s="43">
        <f>'BAR BB| Open rates'!L47*0.9*0.9</f>
        <v>251019</v>
      </c>
      <c r="J47" s="43">
        <f>'BAR BB| Open rates'!P47*0.9*0.9</f>
        <v>68607</v>
      </c>
      <c r="K47" s="43">
        <f>'BAR BB| Open rates'!Q47*0.9*0.9</f>
        <v>72657</v>
      </c>
      <c r="L47" s="43">
        <f>'BAR BB| Open rates'!S47*0.9*0.9</f>
        <v>70227</v>
      </c>
      <c r="M47" s="43">
        <f>'BAR BB| Open rates'!T47*0.9*0.9</f>
        <v>72657</v>
      </c>
      <c r="N47" s="43">
        <f>'BAR BB| Open rates'!U47*0.9*0.9</f>
        <v>75897</v>
      </c>
      <c r="O47" s="43">
        <f>'BAR BB| Open rates'!W47*0.9*0.9</f>
        <v>86265</v>
      </c>
      <c r="P47" s="43">
        <f>'BAR BB| Open rates'!X47*0.9*0.9</f>
        <v>86265</v>
      </c>
      <c r="Q47" s="43">
        <f>'BAR BB| Open rates'!Y47*0.9*0.9</f>
        <v>134136</v>
      </c>
      <c r="R47" s="43">
        <f>'BAR BB| Open rates'!AA47*0.9*0.9</f>
        <v>136809</v>
      </c>
      <c r="S47" s="43">
        <f>'BAR BB| Open rates'!AB47*0.9*0.9</f>
        <v>134136</v>
      </c>
      <c r="T47" s="43">
        <f>'BAR BB| Open rates'!AC47*0.9*0.9</f>
        <v>136809</v>
      </c>
      <c r="U47" s="43">
        <f>'BAR BB| Open rates'!AE47*0.9*0.9</f>
        <v>144342</v>
      </c>
      <c r="V47" s="43">
        <f>'BAR BB| Open rates'!AG47*0.9*0.9</f>
        <v>144342</v>
      </c>
      <c r="W47" s="43">
        <f>'BAR BB| Open rates'!AJ47*0.9*0.9</f>
        <v>101412</v>
      </c>
      <c r="X47" s="43">
        <f>'BAR BB| Open rates'!AK47*0.9*0.9</f>
        <v>93798</v>
      </c>
      <c r="Y47" s="43">
        <f>'BAR BB| Open rates'!AM47*0.9*0.9</f>
        <v>90558</v>
      </c>
      <c r="Z47" s="43">
        <f>'BAR BB| Open rates'!AO47*0.9*0.9</f>
        <v>90558</v>
      </c>
    </row>
    <row r="48" spans="1:92" s="36" customFormat="1" ht="12" hidden="1" customHeight="1" x14ac:dyDescent="0.2">
      <c r="A48" s="237">
        <v>8</v>
      </c>
      <c r="B48" s="43" t="e">
        <f>'BAR BB| Open rates'!#REF!*0.9*0.9</f>
        <v>#REF!</v>
      </c>
      <c r="C48" s="43"/>
      <c r="D48" s="43">
        <f>'BAR BB| Open rates'!D48*0.9*0.9</f>
        <v>70389</v>
      </c>
      <c r="E48" s="43">
        <f>'BAR BB| Open rates'!E48*0.9*0.9</f>
        <v>208008</v>
      </c>
      <c r="F48" s="43">
        <f>'BAR BB| Open rates'!F48*0.9*0.9</f>
        <v>237978</v>
      </c>
      <c r="G48" s="43">
        <f>'BAR BB| Open rates'!H48*0.9*0.9</f>
        <v>251748</v>
      </c>
      <c r="H48" s="43">
        <f>'BAR BB| Open rates'!K48*0.9*0.9</f>
        <v>259929</v>
      </c>
      <c r="I48" s="43">
        <f>'BAR BB| Open rates'!L48*0.9*0.9</f>
        <v>253449</v>
      </c>
      <c r="J48" s="43">
        <f>'BAR BB| Open rates'!P48*0.9*0.9</f>
        <v>71037</v>
      </c>
      <c r="K48" s="43">
        <f>'BAR BB| Open rates'!Q48*0.9*0.9</f>
        <v>75087</v>
      </c>
      <c r="L48" s="43">
        <f>'BAR BB| Open rates'!S48*0.9*0.9</f>
        <v>72657</v>
      </c>
      <c r="M48" s="43">
        <f>'BAR BB| Open rates'!T48*0.9*0.9</f>
        <v>75087</v>
      </c>
      <c r="N48" s="43">
        <f>'BAR BB| Open rates'!U48*0.9*0.9</f>
        <v>78327</v>
      </c>
      <c r="O48" s="43">
        <f>'BAR BB| Open rates'!W48*0.9*0.9</f>
        <v>88695</v>
      </c>
      <c r="P48" s="43">
        <f>'BAR BB| Open rates'!X48*0.9*0.9</f>
        <v>88695</v>
      </c>
      <c r="Q48" s="43">
        <f>'BAR BB| Open rates'!Y48*0.9*0.9</f>
        <v>136566</v>
      </c>
      <c r="R48" s="43">
        <f>'BAR BB| Open rates'!AA48*0.9*0.9</f>
        <v>139239</v>
      </c>
      <c r="S48" s="43">
        <f>'BAR BB| Open rates'!AB48*0.9*0.9</f>
        <v>136566</v>
      </c>
      <c r="T48" s="43">
        <f>'BAR BB| Open rates'!AC48*0.9*0.9</f>
        <v>139239</v>
      </c>
      <c r="U48" s="43">
        <f>'BAR BB| Open rates'!AE48*0.9*0.9</f>
        <v>146772</v>
      </c>
      <c r="V48" s="43">
        <f>'BAR BB| Open rates'!AG48*0.9*0.9</f>
        <v>146772</v>
      </c>
      <c r="W48" s="43">
        <f>'BAR BB| Open rates'!AJ48*0.9*0.9</f>
        <v>103842</v>
      </c>
      <c r="X48" s="43">
        <f>'BAR BB| Open rates'!AK48*0.9*0.9</f>
        <v>96228</v>
      </c>
      <c r="Y48" s="43">
        <f>'BAR BB| Open rates'!AM48*0.9*0.9</f>
        <v>92988</v>
      </c>
      <c r="Z48" s="43">
        <f>'BAR BB| Open rates'!AO48*0.9*0.9</f>
        <v>92988</v>
      </c>
    </row>
    <row r="49" spans="1:26" s="36" customFormat="1" ht="12" hidden="1" customHeight="1" x14ac:dyDescent="0.2">
      <c r="A49" s="236" t="s">
        <v>72</v>
      </c>
      <c r="B49" s="43"/>
      <c r="C49" s="43"/>
      <c r="D49" s="43"/>
      <c r="E49" s="43"/>
      <c r="F49" s="43"/>
      <c r="G49" s="43"/>
      <c r="H49" s="43"/>
      <c r="I49" s="43"/>
      <c r="J49" s="43"/>
      <c r="K49" s="43"/>
      <c r="L49" s="43"/>
      <c r="M49" s="43"/>
      <c r="N49" s="43"/>
      <c r="O49" s="43"/>
      <c r="P49" s="43"/>
      <c r="Q49" s="43"/>
      <c r="R49" s="43"/>
      <c r="S49" s="43"/>
      <c r="T49" s="43"/>
      <c r="U49" s="43"/>
      <c r="V49" s="43"/>
      <c r="W49" s="43"/>
      <c r="X49" s="43"/>
      <c r="Y49" s="43"/>
      <c r="Z49" s="43"/>
    </row>
    <row r="50" spans="1:26" s="36" customFormat="1" ht="12" hidden="1" customHeight="1" x14ac:dyDescent="0.2">
      <c r="A50" s="237">
        <v>1</v>
      </c>
      <c r="B50" s="43" t="e">
        <f>'BAR BB| Open rates'!#REF!*0.9*0.9</f>
        <v>#REF!</v>
      </c>
      <c r="C50" s="43"/>
      <c r="D50" s="43">
        <f>'BAR BB| Open rates'!D50*0.9*0.9</f>
        <v>76950</v>
      </c>
      <c r="E50" s="43">
        <f>'BAR BB| Open rates'!E50*0.9*0.9</f>
        <v>283500</v>
      </c>
      <c r="F50" s="43">
        <f>'BAR BB| Open rates'!F50*0.9*0.9</f>
        <v>283500</v>
      </c>
      <c r="G50" s="43">
        <f>'BAR BB| Open rates'!H50*0.9*0.9</f>
        <v>283500</v>
      </c>
      <c r="H50" s="43">
        <f>'BAR BB| Open rates'!K50*0.9*0.9</f>
        <v>283500</v>
      </c>
      <c r="I50" s="43">
        <f>'BAR BB| Open rates'!L50*0.9*0.9</f>
        <v>283500</v>
      </c>
      <c r="J50" s="43">
        <f>'BAR BB| Open rates'!P50*0.9*0.9</f>
        <v>93150</v>
      </c>
      <c r="K50" s="43">
        <f>'BAR BB| Open rates'!Q50*0.9*0.9</f>
        <v>93150</v>
      </c>
      <c r="L50" s="43">
        <f>'BAR BB| Open rates'!S50*0.9*0.9</f>
        <v>93150</v>
      </c>
      <c r="M50" s="43">
        <f>'BAR BB| Open rates'!T50*0.9*0.9</f>
        <v>93150</v>
      </c>
      <c r="N50" s="43">
        <f>'BAR BB| Open rates'!U50*0.9*0.9</f>
        <v>93150</v>
      </c>
      <c r="O50" s="43">
        <f>'BAR BB| Open rates'!W50*0.9*0.9</f>
        <v>93150</v>
      </c>
      <c r="P50" s="43">
        <f>'BAR BB| Open rates'!X50*0.9*0.9</f>
        <v>93150</v>
      </c>
      <c r="Q50" s="43">
        <f>'BAR BB| Open rates'!Y50*0.9*0.9</f>
        <v>186300</v>
      </c>
      <c r="R50" s="43">
        <f>'BAR BB| Open rates'!AA50*0.9*0.9</f>
        <v>186300</v>
      </c>
      <c r="S50" s="43">
        <f>'BAR BB| Open rates'!AB50*0.9*0.9</f>
        <v>186300</v>
      </c>
      <c r="T50" s="43">
        <f>'BAR BB| Open rates'!AC50*0.9*0.9</f>
        <v>186300</v>
      </c>
      <c r="U50" s="43">
        <f>'BAR BB| Open rates'!AE50*0.9*0.9</f>
        <v>186300</v>
      </c>
      <c r="V50" s="43">
        <f>'BAR BB| Open rates'!AG50*0.9*0.9</f>
        <v>186300</v>
      </c>
      <c r="W50" s="43">
        <f>'BAR BB| Open rates'!AJ50*0.9*0.9</f>
        <v>93150</v>
      </c>
      <c r="X50" s="43">
        <f>'BAR BB| Open rates'!AK50*0.9*0.9</f>
        <v>93150</v>
      </c>
      <c r="Y50" s="43">
        <f>'BAR BB| Open rates'!AM50*0.9*0.9</f>
        <v>93150</v>
      </c>
      <c r="Z50" s="43">
        <f>'BAR BB| Open rates'!AO50*0.9*0.9</f>
        <v>93150</v>
      </c>
    </row>
    <row r="51" spans="1:26" s="36" customFormat="1" ht="12" hidden="1" customHeight="1" x14ac:dyDescent="0.2">
      <c r="A51" s="237">
        <v>2</v>
      </c>
      <c r="B51" s="43" t="e">
        <f>'BAR BB| Open rates'!#REF!*0.9*0.9</f>
        <v>#REF!</v>
      </c>
      <c r="C51" s="43"/>
      <c r="D51" s="43">
        <f>'BAR BB| Open rates'!D51*0.9*0.9</f>
        <v>78975</v>
      </c>
      <c r="E51" s="43">
        <f>'BAR BB| Open rates'!E51*0.9*0.9</f>
        <v>285930</v>
      </c>
      <c r="F51" s="43">
        <f>'BAR BB| Open rates'!F51*0.9*0.9</f>
        <v>285930</v>
      </c>
      <c r="G51" s="43">
        <f>'BAR BB| Open rates'!H51*0.9*0.9</f>
        <v>285930</v>
      </c>
      <c r="H51" s="43">
        <f>'BAR BB| Open rates'!K51*0.9*0.9</f>
        <v>285930</v>
      </c>
      <c r="I51" s="43">
        <f>'BAR BB| Open rates'!L51*0.9*0.9</f>
        <v>285930</v>
      </c>
      <c r="J51" s="43">
        <f>'BAR BB| Open rates'!P51*0.9*0.9</f>
        <v>95580</v>
      </c>
      <c r="K51" s="43">
        <f>'BAR BB| Open rates'!Q51*0.9*0.9</f>
        <v>95580</v>
      </c>
      <c r="L51" s="43">
        <f>'BAR BB| Open rates'!S51*0.9*0.9</f>
        <v>95580</v>
      </c>
      <c r="M51" s="43">
        <f>'BAR BB| Open rates'!T51*0.9*0.9</f>
        <v>95580</v>
      </c>
      <c r="N51" s="43">
        <f>'BAR BB| Open rates'!U51*0.9*0.9</f>
        <v>95580</v>
      </c>
      <c r="O51" s="43">
        <f>'BAR BB| Open rates'!W51*0.9*0.9</f>
        <v>95580</v>
      </c>
      <c r="P51" s="43">
        <f>'BAR BB| Open rates'!X51*0.9*0.9</f>
        <v>95580</v>
      </c>
      <c r="Q51" s="43">
        <f>'BAR BB| Open rates'!Y51*0.9*0.9</f>
        <v>188730</v>
      </c>
      <c r="R51" s="43">
        <f>'BAR BB| Open rates'!AA51*0.9*0.9</f>
        <v>188730</v>
      </c>
      <c r="S51" s="43">
        <f>'BAR BB| Open rates'!AB51*0.9*0.9</f>
        <v>188730</v>
      </c>
      <c r="T51" s="43">
        <f>'BAR BB| Open rates'!AC51*0.9*0.9</f>
        <v>188730</v>
      </c>
      <c r="U51" s="43">
        <f>'BAR BB| Open rates'!AE51*0.9*0.9</f>
        <v>188730</v>
      </c>
      <c r="V51" s="43">
        <f>'BAR BB| Open rates'!AG51*0.9*0.9</f>
        <v>188730</v>
      </c>
      <c r="W51" s="43">
        <f>'BAR BB| Open rates'!AJ51*0.9*0.9</f>
        <v>95580</v>
      </c>
      <c r="X51" s="43">
        <f>'BAR BB| Open rates'!AK51*0.9*0.9</f>
        <v>95580</v>
      </c>
      <c r="Y51" s="43">
        <f>'BAR BB| Open rates'!AM51*0.9*0.9</f>
        <v>95580</v>
      </c>
      <c r="Z51" s="43">
        <f>'BAR BB| Open rates'!AO51*0.9*0.9</f>
        <v>95580</v>
      </c>
    </row>
    <row r="52" spans="1:26" s="36" customFormat="1" ht="12" hidden="1" customHeight="1" x14ac:dyDescent="0.2">
      <c r="A52" s="236" t="s">
        <v>184</v>
      </c>
      <c r="B52" s="43"/>
      <c r="C52" s="43"/>
      <c r="D52" s="43"/>
      <c r="E52" s="43"/>
      <c r="F52" s="43"/>
      <c r="G52" s="43"/>
      <c r="H52" s="43"/>
      <c r="I52" s="43"/>
      <c r="J52" s="43"/>
      <c r="K52" s="43"/>
      <c r="L52" s="43"/>
      <c r="M52" s="43"/>
      <c r="N52" s="43"/>
      <c r="O52" s="43"/>
      <c r="P52" s="43"/>
      <c r="Q52" s="43"/>
      <c r="R52" s="43"/>
      <c r="S52" s="43"/>
      <c r="T52" s="43"/>
      <c r="U52" s="43"/>
      <c r="V52" s="43"/>
      <c r="W52" s="43"/>
      <c r="X52" s="43"/>
      <c r="Y52" s="43"/>
      <c r="Z52" s="43"/>
    </row>
    <row r="53" spans="1:26" s="36" customFormat="1" ht="12" hidden="1" customHeight="1" x14ac:dyDescent="0.2">
      <c r="A53" s="237">
        <v>1</v>
      </c>
      <c r="B53" s="43" t="e">
        <f>'BAR BB| Open rates'!#REF!*0.9*0.9</f>
        <v>#REF!</v>
      </c>
      <c r="C53" s="43"/>
      <c r="D53" s="43">
        <f>'BAR BB| Open rates'!D53*0.9*0.9</f>
        <v>64800</v>
      </c>
      <c r="E53" s="43">
        <f>'BAR BB| Open rates'!E53*0.9*0.9</f>
        <v>259200</v>
      </c>
      <c r="F53" s="43">
        <f>'BAR BB| Open rates'!F53*0.9*0.9</f>
        <v>259200</v>
      </c>
      <c r="G53" s="43">
        <f>'BAR BB| Open rates'!H53*0.9*0.9</f>
        <v>259200</v>
      </c>
      <c r="H53" s="43">
        <f>'BAR BB| Open rates'!K53*0.9*0.9</f>
        <v>259200</v>
      </c>
      <c r="I53" s="43">
        <f>'BAR BB| Open rates'!L53*0.9*0.9</f>
        <v>259200</v>
      </c>
      <c r="J53" s="43">
        <f>'BAR BB| Open rates'!P53*0.9*0.9</f>
        <v>81000</v>
      </c>
      <c r="K53" s="43">
        <f>'BAR BB| Open rates'!Q53*0.9*0.9</f>
        <v>81000</v>
      </c>
      <c r="L53" s="43">
        <f>'BAR BB| Open rates'!S53*0.9*0.9</f>
        <v>81000</v>
      </c>
      <c r="M53" s="43">
        <f>'BAR BB| Open rates'!T53*0.9*0.9</f>
        <v>81000</v>
      </c>
      <c r="N53" s="43">
        <f>'BAR BB| Open rates'!U53*0.9*0.9</f>
        <v>81000</v>
      </c>
      <c r="O53" s="43">
        <f>'BAR BB| Open rates'!W53*0.9*0.9</f>
        <v>81000</v>
      </c>
      <c r="P53" s="43">
        <f>'BAR BB| Open rates'!X53*0.9*0.9</f>
        <v>81000</v>
      </c>
      <c r="Q53" s="43">
        <f>'BAR BB| Open rates'!Y53*0.9*0.9</f>
        <v>121500</v>
      </c>
      <c r="R53" s="43">
        <f>'BAR BB| Open rates'!AA53*0.9*0.9</f>
        <v>121500</v>
      </c>
      <c r="S53" s="43">
        <f>'BAR BB| Open rates'!AB53*0.9*0.9</f>
        <v>121500</v>
      </c>
      <c r="T53" s="43">
        <f>'BAR BB| Open rates'!AC53*0.9*0.9</f>
        <v>121500</v>
      </c>
      <c r="U53" s="43">
        <f>'BAR BB| Open rates'!AE53*0.9*0.9</f>
        <v>166050</v>
      </c>
      <c r="V53" s="43">
        <f>'BAR BB| Open rates'!AG53*0.9*0.9</f>
        <v>166050</v>
      </c>
      <c r="W53" s="43">
        <f>'BAR BB| Open rates'!AJ53*0.9*0.9</f>
        <v>81000</v>
      </c>
      <c r="X53" s="43">
        <f>'BAR BB| Open rates'!AK53*0.9*0.9</f>
        <v>81000</v>
      </c>
      <c r="Y53" s="43">
        <f>'BAR BB| Open rates'!AM53*0.9*0.9</f>
        <v>81000</v>
      </c>
      <c r="Z53" s="43">
        <f>'BAR BB| Open rates'!AO53*0.9*0.9</f>
        <v>81000</v>
      </c>
    </row>
    <row r="54" spans="1:26" s="36" customFormat="1" ht="12" hidden="1" customHeight="1" x14ac:dyDescent="0.2">
      <c r="A54" s="237">
        <v>2</v>
      </c>
      <c r="B54" s="43" t="e">
        <f>'BAR BB| Open rates'!#REF!*0.9*0.9</f>
        <v>#REF!</v>
      </c>
      <c r="C54" s="43"/>
      <c r="D54" s="43">
        <f>'BAR BB| Open rates'!D54*0.9*0.9</f>
        <v>66825</v>
      </c>
      <c r="E54" s="43">
        <f>'BAR BB| Open rates'!E54*0.9*0.9</f>
        <v>261630</v>
      </c>
      <c r="F54" s="43">
        <f>'BAR BB| Open rates'!F54*0.9*0.9</f>
        <v>261630</v>
      </c>
      <c r="G54" s="43">
        <f>'BAR BB| Open rates'!H54*0.9*0.9</f>
        <v>261630</v>
      </c>
      <c r="H54" s="43">
        <f>'BAR BB| Open rates'!K54*0.9*0.9</f>
        <v>261630</v>
      </c>
      <c r="I54" s="43">
        <f>'BAR BB| Open rates'!L54*0.9*0.9</f>
        <v>261630</v>
      </c>
      <c r="J54" s="43">
        <f>'BAR BB| Open rates'!P54*0.9*0.9</f>
        <v>83430</v>
      </c>
      <c r="K54" s="43">
        <f>'BAR BB| Open rates'!Q54*0.9*0.9</f>
        <v>83430</v>
      </c>
      <c r="L54" s="43">
        <f>'BAR BB| Open rates'!S54*0.9*0.9</f>
        <v>83430</v>
      </c>
      <c r="M54" s="43">
        <f>'BAR BB| Open rates'!T54*0.9*0.9</f>
        <v>83430</v>
      </c>
      <c r="N54" s="43">
        <f>'BAR BB| Open rates'!U54*0.9*0.9</f>
        <v>83430</v>
      </c>
      <c r="O54" s="43">
        <f>'BAR BB| Open rates'!W54*0.9*0.9</f>
        <v>83430</v>
      </c>
      <c r="P54" s="43">
        <f>'BAR BB| Open rates'!X54*0.9*0.9</f>
        <v>83430</v>
      </c>
      <c r="Q54" s="43">
        <f>'BAR BB| Open rates'!Y54*0.9*0.9</f>
        <v>123930</v>
      </c>
      <c r="R54" s="43">
        <f>'BAR BB| Open rates'!AA54*0.9*0.9</f>
        <v>123930</v>
      </c>
      <c r="S54" s="43">
        <f>'BAR BB| Open rates'!AB54*0.9*0.9</f>
        <v>123930</v>
      </c>
      <c r="T54" s="43">
        <f>'BAR BB| Open rates'!AC54*0.9*0.9</f>
        <v>123930</v>
      </c>
      <c r="U54" s="43">
        <f>'BAR BB| Open rates'!AE54*0.9*0.9</f>
        <v>168480</v>
      </c>
      <c r="V54" s="43">
        <f>'BAR BB| Open rates'!AG54*0.9*0.9</f>
        <v>168480</v>
      </c>
      <c r="W54" s="43">
        <f>'BAR BB| Open rates'!AJ54*0.9*0.9</f>
        <v>83430</v>
      </c>
      <c r="X54" s="43">
        <f>'BAR BB| Open rates'!AK54*0.9*0.9</f>
        <v>83430</v>
      </c>
      <c r="Y54" s="43">
        <f>'BAR BB| Open rates'!AM54*0.9*0.9</f>
        <v>83430</v>
      </c>
      <c r="Z54" s="43">
        <f>'BAR BB| Open rates'!AO54*0.9*0.9</f>
        <v>83430</v>
      </c>
    </row>
    <row r="55" spans="1:26" s="36" customFormat="1" ht="12" hidden="1" customHeight="1" x14ac:dyDescent="0.2">
      <c r="A55" s="237">
        <v>3</v>
      </c>
      <c r="B55" s="43" t="e">
        <f>'BAR BB| Open rates'!#REF!*0.9*0.9</f>
        <v>#REF!</v>
      </c>
      <c r="C55" s="43"/>
      <c r="D55" s="43">
        <f>'BAR BB| Open rates'!D55*0.9*0.9</f>
        <v>68850</v>
      </c>
      <c r="E55" s="43">
        <f>'BAR BB| Open rates'!E55*0.9*0.9</f>
        <v>264060</v>
      </c>
      <c r="F55" s="43">
        <f>'BAR BB| Open rates'!F55*0.9*0.9</f>
        <v>264060</v>
      </c>
      <c r="G55" s="43">
        <f>'BAR BB| Open rates'!H55*0.9*0.9</f>
        <v>264060</v>
      </c>
      <c r="H55" s="43">
        <f>'BAR BB| Open rates'!K55*0.9*0.9</f>
        <v>264060</v>
      </c>
      <c r="I55" s="43">
        <f>'BAR BB| Open rates'!L55*0.9*0.9</f>
        <v>264060</v>
      </c>
      <c r="J55" s="43">
        <f>'BAR BB| Open rates'!P55*0.9*0.9</f>
        <v>85860</v>
      </c>
      <c r="K55" s="43">
        <f>'BAR BB| Open rates'!Q55*0.9*0.9</f>
        <v>85860</v>
      </c>
      <c r="L55" s="43">
        <f>'BAR BB| Open rates'!S55*0.9*0.9</f>
        <v>85860</v>
      </c>
      <c r="M55" s="43">
        <f>'BAR BB| Open rates'!T55*0.9*0.9</f>
        <v>85860</v>
      </c>
      <c r="N55" s="43">
        <f>'BAR BB| Open rates'!U55*0.9*0.9</f>
        <v>85860</v>
      </c>
      <c r="O55" s="43">
        <f>'BAR BB| Open rates'!W55*0.9*0.9</f>
        <v>85860</v>
      </c>
      <c r="P55" s="43">
        <f>'BAR BB| Open rates'!X55*0.9*0.9</f>
        <v>85860</v>
      </c>
      <c r="Q55" s="43">
        <f>'BAR BB| Open rates'!Y55*0.9*0.9</f>
        <v>126360</v>
      </c>
      <c r="R55" s="43">
        <f>'BAR BB| Open rates'!AA55*0.9*0.9</f>
        <v>126360</v>
      </c>
      <c r="S55" s="43">
        <f>'BAR BB| Open rates'!AB55*0.9*0.9</f>
        <v>126360</v>
      </c>
      <c r="T55" s="43">
        <f>'BAR BB| Open rates'!AC55*0.9*0.9</f>
        <v>126360</v>
      </c>
      <c r="U55" s="43">
        <f>'BAR BB| Open rates'!AE55*0.9*0.9</f>
        <v>170910</v>
      </c>
      <c r="V55" s="43">
        <f>'BAR BB| Open rates'!AG55*0.9*0.9</f>
        <v>170910</v>
      </c>
      <c r="W55" s="43">
        <f>'BAR BB| Open rates'!AJ55*0.9*0.9</f>
        <v>85860</v>
      </c>
      <c r="X55" s="43">
        <f>'BAR BB| Open rates'!AK55*0.9*0.9</f>
        <v>85860</v>
      </c>
      <c r="Y55" s="43">
        <f>'BAR BB| Open rates'!AM55*0.9*0.9</f>
        <v>85860</v>
      </c>
      <c r="Z55" s="43">
        <f>'BAR BB| Open rates'!AO55*0.9*0.9</f>
        <v>85860</v>
      </c>
    </row>
    <row r="56" spans="1:26" s="36" customFormat="1" ht="12" hidden="1" customHeight="1" x14ac:dyDescent="0.2">
      <c r="A56" s="237">
        <v>4</v>
      </c>
      <c r="B56" s="43" t="e">
        <f>'BAR BB| Open rates'!#REF!*0.9*0.9</f>
        <v>#REF!</v>
      </c>
      <c r="C56" s="43"/>
      <c r="D56" s="43">
        <f>'BAR BB| Open rates'!D56*0.9*0.9</f>
        <v>70875</v>
      </c>
      <c r="E56" s="43">
        <f>'BAR BB| Open rates'!E56*0.9*0.9</f>
        <v>266490</v>
      </c>
      <c r="F56" s="43">
        <f>'BAR BB| Open rates'!F56*0.9*0.9</f>
        <v>266490</v>
      </c>
      <c r="G56" s="43">
        <f>'BAR BB| Open rates'!H56*0.9*0.9</f>
        <v>266490</v>
      </c>
      <c r="H56" s="43">
        <f>'BAR BB| Open rates'!K56*0.9*0.9</f>
        <v>266490</v>
      </c>
      <c r="I56" s="43">
        <f>'BAR BB| Open rates'!L56*0.9*0.9</f>
        <v>266490</v>
      </c>
      <c r="J56" s="43">
        <f>'BAR BB| Open rates'!P56*0.9*0.9</f>
        <v>88290</v>
      </c>
      <c r="K56" s="43">
        <f>'BAR BB| Open rates'!Q56*0.9*0.9</f>
        <v>88290</v>
      </c>
      <c r="L56" s="43">
        <f>'BAR BB| Open rates'!S56*0.9*0.9</f>
        <v>88290</v>
      </c>
      <c r="M56" s="43">
        <f>'BAR BB| Open rates'!T56*0.9*0.9</f>
        <v>88290</v>
      </c>
      <c r="N56" s="43">
        <f>'BAR BB| Open rates'!U56*0.9*0.9</f>
        <v>88290</v>
      </c>
      <c r="O56" s="43">
        <f>'BAR BB| Open rates'!W56*0.9*0.9</f>
        <v>88290</v>
      </c>
      <c r="P56" s="43">
        <f>'BAR BB| Open rates'!X56*0.9*0.9</f>
        <v>88290</v>
      </c>
      <c r="Q56" s="43">
        <f>'BAR BB| Open rates'!Y56*0.9*0.9</f>
        <v>128790</v>
      </c>
      <c r="R56" s="43">
        <f>'BAR BB| Open rates'!AA56*0.9*0.9</f>
        <v>128790</v>
      </c>
      <c r="S56" s="43">
        <f>'BAR BB| Open rates'!AB56*0.9*0.9</f>
        <v>128790</v>
      </c>
      <c r="T56" s="43">
        <f>'BAR BB| Open rates'!AC56*0.9*0.9</f>
        <v>128790</v>
      </c>
      <c r="U56" s="43">
        <f>'BAR BB| Open rates'!AE56*0.9*0.9</f>
        <v>173340</v>
      </c>
      <c r="V56" s="43">
        <f>'BAR BB| Open rates'!AG56*0.9*0.9</f>
        <v>173340</v>
      </c>
      <c r="W56" s="43">
        <f>'BAR BB| Open rates'!AJ56*0.9*0.9</f>
        <v>88290</v>
      </c>
      <c r="X56" s="43">
        <f>'BAR BB| Open rates'!AK56*0.9*0.9</f>
        <v>88290</v>
      </c>
      <c r="Y56" s="43">
        <f>'BAR BB| Open rates'!AM56*0.9*0.9</f>
        <v>88290</v>
      </c>
      <c r="Z56" s="43">
        <f>'BAR BB| Open rates'!AO56*0.9*0.9</f>
        <v>88290</v>
      </c>
    </row>
    <row r="57" spans="1:26" s="36" customFormat="1" ht="12" hidden="1" customHeight="1" x14ac:dyDescent="0.2">
      <c r="A57" s="237">
        <v>5</v>
      </c>
      <c r="B57" s="43" t="e">
        <f>'BAR BB| Open rates'!#REF!*0.9*0.9</f>
        <v>#REF!</v>
      </c>
      <c r="C57" s="43"/>
      <c r="D57" s="43">
        <f>'BAR BB| Open rates'!D57*0.9*0.9</f>
        <v>72900</v>
      </c>
      <c r="E57" s="43">
        <f>'BAR BB| Open rates'!E57*0.9*0.9</f>
        <v>268920</v>
      </c>
      <c r="F57" s="43">
        <f>'BAR BB| Open rates'!F57*0.9*0.9</f>
        <v>268920</v>
      </c>
      <c r="G57" s="43">
        <f>'BAR BB| Open rates'!H57*0.9*0.9</f>
        <v>268920</v>
      </c>
      <c r="H57" s="43">
        <f>'BAR BB| Open rates'!K57*0.9*0.9</f>
        <v>268920</v>
      </c>
      <c r="I57" s="43">
        <f>'BAR BB| Open rates'!L57*0.9*0.9</f>
        <v>268920</v>
      </c>
      <c r="J57" s="43">
        <f>'BAR BB| Open rates'!P57*0.9*0.9</f>
        <v>90720</v>
      </c>
      <c r="K57" s="43">
        <f>'BAR BB| Open rates'!Q57*0.9*0.9</f>
        <v>90720</v>
      </c>
      <c r="L57" s="43">
        <f>'BAR BB| Open rates'!S57*0.9*0.9</f>
        <v>90720</v>
      </c>
      <c r="M57" s="43">
        <f>'BAR BB| Open rates'!T57*0.9*0.9</f>
        <v>90720</v>
      </c>
      <c r="N57" s="43">
        <f>'BAR BB| Open rates'!U57*0.9*0.9</f>
        <v>90720</v>
      </c>
      <c r="O57" s="43">
        <f>'BAR BB| Open rates'!W57*0.9*0.9</f>
        <v>90720</v>
      </c>
      <c r="P57" s="43">
        <f>'BAR BB| Open rates'!X57*0.9*0.9</f>
        <v>90720</v>
      </c>
      <c r="Q57" s="43">
        <f>'BAR BB| Open rates'!Y57*0.9*0.9</f>
        <v>131220</v>
      </c>
      <c r="R57" s="43">
        <f>'BAR BB| Open rates'!AA57*0.9*0.9</f>
        <v>131220</v>
      </c>
      <c r="S57" s="43">
        <f>'BAR BB| Open rates'!AB57*0.9*0.9</f>
        <v>131220</v>
      </c>
      <c r="T57" s="43">
        <f>'BAR BB| Open rates'!AC57*0.9*0.9</f>
        <v>131220</v>
      </c>
      <c r="U57" s="43">
        <f>'BAR BB| Open rates'!AE57*0.9*0.9</f>
        <v>175770</v>
      </c>
      <c r="V57" s="43">
        <f>'BAR BB| Open rates'!AG57*0.9*0.9</f>
        <v>175770</v>
      </c>
      <c r="W57" s="43">
        <f>'BAR BB| Open rates'!AJ57*0.9*0.9</f>
        <v>90720</v>
      </c>
      <c r="X57" s="43">
        <f>'BAR BB| Open rates'!AK57*0.9*0.9</f>
        <v>90720</v>
      </c>
      <c r="Y57" s="43">
        <f>'BAR BB| Open rates'!AM57*0.9*0.9</f>
        <v>90720</v>
      </c>
      <c r="Z57" s="43">
        <f>'BAR BB| Open rates'!AO57*0.9*0.9</f>
        <v>90720</v>
      </c>
    </row>
    <row r="58" spans="1:26" s="36" customFormat="1" ht="12" hidden="1" customHeight="1" x14ac:dyDescent="0.2">
      <c r="A58" s="237">
        <v>6</v>
      </c>
      <c r="B58" s="43" t="e">
        <f>'BAR BB| Open rates'!#REF!*0.9*0.9</f>
        <v>#REF!</v>
      </c>
      <c r="C58" s="43"/>
      <c r="D58" s="43">
        <f>'BAR BB| Open rates'!D58*0.9*0.9</f>
        <v>74925</v>
      </c>
      <c r="E58" s="43">
        <f>'BAR BB| Open rates'!E58*0.9*0.9</f>
        <v>271350</v>
      </c>
      <c r="F58" s="43">
        <f>'BAR BB| Open rates'!F58*0.9*0.9</f>
        <v>271350</v>
      </c>
      <c r="G58" s="43">
        <f>'BAR BB| Open rates'!H58*0.9*0.9</f>
        <v>271350</v>
      </c>
      <c r="H58" s="43">
        <f>'BAR BB| Open rates'!K58*0.9*0.9</f>
        <v>271350</v>
      </c>
      <c r="I58" s="43">
        <f>'BAR BB| Open rates'!L58*0.9*0.9</f>
        <v>271350</v>
      </c>
      <c r="J58" s="43">
        <f>'BAR BB| Open rates'!P58*0.9*0.9</f>
        <v>93150</v>
      </c>
      <c r="K58" s="43">
        <f>'BAR BB| Open rates'!Q58*0.9*0.9</f>
        <v>93150</v>
      </c>
      <c r="L58" s="43">
        <f>'BAR BB| Open rates'!S58*0.9*0.9</f>
        <v>93150</v>
      </c>
      <c r="M58" s="43">
        <f>'BAR BB| Open rates'!T58*0.9*0.9</f>
        <v>93150</v>
      </c>
      <c r="N58" s="43">
        <f>'BAR BB| Open rates'!U58*0.9*0.9</f>
        <v>93150</v>
      </c>
      <c r="O58" s="43">
        <f>'BAR BB| Open rates'!W58*0.9*0.9</f>
        <v>93150</v>
      </c>
      <c r="P58" s="43">
        <f>'BAR BB| Open rates'!X58*0.9*0.9</f>
        <v>93150</v>
      </c>
      <c r="Q58" s="43">
        <f>'BAR BB| Open rates'!Y58*0.9*0.9</f>
        <v>133650</v>
      </c>
      <c r="R58" s="43">
        <f>'BAR BB| Open rates'!AA58*0.9*0.9</f>
        <v>133650</v>
      </c>
      <c r="S58" s="43">
        <f>'BAR BB| Open rates'!AB58*0.9*0.9</f>
        <v>133650</v>
      </c>
      <c r="T58" s="43">
        <f>'BAR BB| Open rates'!AC58*0.9*0.9</f>
        <v>133650</v>
      </c>
      <c r="U58" s="43">
        <f>'BAR BB| Open rates'!AE58*0.9*0.9</f>
        <v>178200</v>
      </c>
      <c r="V58" s="43">
        <f>'BAR BB| Open rates'!AG58*0.9*0.9</f>
        <v>178200</v>
      </c>
      <c r="W58" s="43">
        <f>'BAR BB| Open rates'!AJ58*0.9*0.9</f>
        <v>93150</v>
      </c>
      <c r="X58" s="43">
        <f>'BAR BB| Open rates'!AK58*0.9*0.9</f>
        <v>93150</v>
      </c>
      <c r="Y58" s="43">
        <f>'BAR BB| Open rates'!AM58*0.9*0.9</f>
        <v>93150</v>
      </c>
      <c r="Z58" s="43">
        <f>'BAR BB| Open rates'!AO58*0.9*0.9</f>
        <v>93150</v>
      </c>
    </row>
    <row r="59" spans="1:26" s="36" customFormat="1" ht="12" hidden="1" customHeight="1" x14ac:dyDescent="0.2">
      <c r="A59" s="89"/>
      <c r="B59" s="164"/>
      <c r="C59" s="164"/>
    </row>
    <row r="60" spans="1:26" s="33" customFormat="1" x14ac:dyDescent="0.2">
      <c r="A60" s="89"/>
    </row>
    <row r="61" spans="1:26" s="33" customFormat="1" x14ac:dyDescent="0.2">
      <c r="A61" s="340" t="s">
        <v>172</v>
      </c>
    </row>
    <row r="62" spans="1:26" s="33" customFormat="1" x14ac:dyDescent="0.2">
      <c r="A62" s="340"/>
    </row>
    <row r="63" spans="1:26" s="31" customFormat="1" ht="13.5" customHeight="1" x14ac:dyDescent="0.2"/>
    <row r="64" spans="1:26" s="6" customFormat="1" ht="12.75" customHeight="1" x14ac:dyDescent="0.2">
      <c r="A64" s="174" t="s">
        <v>74</v>
      </c>
    </row>
    <row r="65" spans="1:1" s="6" customFormat="1" ht="12.75" customHeight="1" x14ac:dyDescent="0.2">
      <c r="A65" s="172" t="s">
        <v>75</v>
      </c>
    </row>
    <row r="66" spans="1:1" s="6" customFormat="1" ht="12.75" customHeight="1" x14ac:dyDescent="0.2">
      <c r="A66" s="172" t="s">
        <v>383</v>
      </c>
    </row>
    <row r="67" spans="1:1" s="6" customFormat="1" ht="12.75" customHeight="1" x14ac:dyDescent="0.2">
      <c r="A67" s="173" t="s">
        <v>76</v>
      </c>
    </row>
    <row r="68" spans="1:1" s="6" customFormat="1" ht="12.75" customHeight="1" x14ac:dyDescent="0.2">
      <c r="A68" s="173" t="s">
        <v>77</v>
      </c>
    </row>
    <row r="69" spans="1:1" s="6" customFormat="1" ht="12.75" customHeight="1" x14ac:dyDescent="0.2">
      <c r="A69" s="173" t="s">
        <v>78</v>
      </c>
    </row>
    <row r="70" spans="1:1" s="36" customFormat="1" ht="23.25" customHeight="1" x14ac:dyDescent="0.2">
      <c r="A70" s="175" t="s">
        <v>79</v>
      </c>
    </row>
    <row r="71" spans="1:1" s="36" customFormat="1" ht="25.5" customHeight="1" x14ac:dyDescent="0.2">
      <c r="A71" s="175" t="s">
        <v>187</v>
      </c>
    </row>
    <row r="72" spans="1:1" s="33" customFormat="1" x14ac:dyDescent="0.2">
      <c r="A72" s="89"/>
    </row>
    <row r="73" spans="1:1" s="33" customFormat="1" x14ac:dyDescent="0.2">
      <c r="A73" s="171" t="s">
        <v>81</v>
      </c>
    </row>
    <row r="74" spans="1:1" s="33" customFormat="1" ht="96" x14ac:dyDescent="0.2">
      <c r="A74" s="176" t="s">
        <v>96</v>
      </c>
    </row>
    <row r="75" spans="1:1" s="33" customFormat="1" x14ac:dyDescent="0.2"/>
    <row r="76" spans="1:1" s="33" customFormat="1" x14ac:dyDescent="0.2">
      <c r="A76" s="171" t="s">
        <v>83</v>
      </c>
    </row>
    <row r="77" spans="1:1" s="33" customFormat="1" ht="30" customHeight="1" x14ac:dyDescent="0.2">
      <c r="A77" s="262" t="s">
        <v>416</v>
      </c>
    </row>
    <row r="78" spans="1:1" s="33" customFormat="1" ht="48" x14ac:dyDescent="0.2">
      <c r="A78" s="213" t="s">
        <v>417</v>
      </c>
    </row>
    <row r="79" spans="1:1" s="33" customFormat="1" x14ac:dyDescent="0.2"/>
    <row r="80" spans="1:1" s="33" customFormat="1" ht="24" x14ac:dyDescent="0.2">
      <c r="A80" s="179" t="s">
        <v>174</v>
      </c>
    </row>
    <row r="81" s="33" customFormat="1" x14ac:dyDescent="0.2"/>
    <row r="82" s="33" customFormat="1" x14ac:dyDescent="0.2"/>
    <row r="83" s="33" customFormat="1" x14ac:dyDescent="0.2"/>
    <row r="84" s="33" customFormat="1" x14ac:dyDescent="0.2"/>
    <row r="85" s="33" customFormat="1" x14ac:dyDescent="0.2"/>
    <row r="86" s="33" customFormat="1" x14ac:dyDescent="0.2"/>
    <row r="87" s="33" customFormat="1" x14ac:dyDescent="0.2"/>
    <row r="88" s="33" customFormat="1" x14ac:dyDescent="0.2"/>
    <row r="89" s="33" customFormat="1" x14ac:dyDescent="0.2"/>
    <row r="90" s="33" customFormat="1" x14ac:dyDescent="0.2"/>
    <row r="91" s="33" customFormat="1" x14ac:dyDescent="0.2"/>
    <row r="92" s="33" customFormat="1" x14ac:dyDescent="0.2"/>
    <row r="93" s="33" customFormat="1" x14ac:dyDescent="0.2"/>
    <row r="94" s="33" customFormat="1" x14ac:dyDescent="0.2"/>
    <row r="95" s="33" customFormat="1" x14ac:dyDescent="0.2"/>
    <row r="96" s="33" customFormat="1" x14ac:dyDescent="0.2"/>
    <row r="97" s="33" customFormat="1" x14ac:dyDescent="0.2"/>
    <row r="98" s="33" customFormat="1" x14ac:dyDescent="0.2"/>
    <row r="99" s="33" customFormat="1" x14ac:dyDescent="0.2"/>
    <row r="100" s="33" customFormat="1" x14ac:dyDescent="0.2"/>
    <row r="101" s="33" customFormat="1" x14ac:dyDescent="0.2"/>
    <row r="102" s="33" customFormat="1" x14ac:dyDescent="0.2"/>
    <row r="103" s="33" customFormat="1" x14ac:dyDescent="0.2"/>
    <row r="104" s="33" customFormat="1" x14ac:dyDescent="0.2"/>
    <row r="105" s="33" customFormat="1" x14ac:dyDescent="0.2"/>
    <row r="106" s="33" customFormat="1" x14ac:dyDescent="0.2"/>
  </sheetData>
  <mergeCells count="1">
    <mergeCell ref="A61:A62"/>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1:F93"/>
  <sheetViews>
    <sheetView workbookViewId="0">
      <pane xSplit="1" ySplit="4" topLeftCell="B68" activePane="bottomRight" state="frozen"/>
      <selection pane="topRight" activeCell="B1" sqref="B1"/>
      <selection pane="bottomLeft" activeCell="A5" sqref="A5"/>
      <selection pane="bottomRight" activeCell="F6" sqref="F6"/>
    </sheetView>
  </sheetViews>
  <sheetFormatPr defaultColWidth="9.7109375" defaultRowHeight="12.75" x14ac:dyDescent="0.2"/>
  <cols>
    <col min="1" max="1" width="37" style="32" customWidth="1"/>
    <col min="2" max="16384" width="9.7109375" style="32"/>
  </cols>
  <sheetData>
    <row r="1" spans="1:6" x14ac:dyDescent="0.2">
      <c r="A1" s="63" t="s">
        <v>61</v>
      </c>
    </row>
    <row r="2" spans="1:6" x14ac:dyDescent="0.2">
      <c r="A2" s="11" t="s">
        <v>51</v>
      </c>
    </row>
    <row r="3" spans="1:6" s="33" customFormat="1" ht="26.25" customHeight="1" x14ac:dyDescent="0.2">
      <c r="A3" s="64" t="s">
        <v>97</v>
      </c>
      <c r="B3" s="113" t="e">
        <f>'BAR BB| Open rates'!#REF!</f>
        <v>#REF!</v>
      </c>
      <c r="C3" s="113" t="e">
        <f>'BAR BB| Open rates'!#REF!</f>
        <v>#REF!</v>
      </c>
      <c r="D3" s="113" t="e">
        <f>'BAR BB| Open rates'!#REF!</f>
        <v>#REF!</v>
      </c>
      <c r="E3" s="113" t="e">
        <f>'BAR BB| Open rates'!#REF!</f>
        <v>#REF!</v>
      </c>
      <c r="F3" s="113" t="e">
        <f>'BAR BB| Open rates'!#REF!</f>
        <v>#REF!</v>
      </c>
    </row>
    <row r="4" spans="1:6" s="33" customFormat="1" ht="26.25" customHeight="1" x14ac:dyDescent="0.2">
      <c r="A4" s="104"/>
      <c r="B4" s="115" t="e">
        <f>'BAR BB| Open rates'!#REF!</f>
        <v>#REF!</v>
      </c>
      <c r="C4" s="115" t="e">
        <f>'BAR BB| Open rates'!#REF!</f>
        <v>#REF!</v>
      </c>
      <c r="D4" s="115" t="e">
        <f>'BAR BB| Open rates'!#REF!</f>
        <v>#REF!</v>
      </c>
      <c r="E4" s="115" t="e">
        <f>'BAR BB| Open rates'!#REF!</f>
        <v>#REF!</v>
      </c>
      <c r="F4" s="115" t="e">
        <f>'BAR BB| Open rates'!#REF!</f>
        <v>#REF!</v>
      </c>
    </row>
    <row r="5" spans="1:6" s="36" customFormat="1" ht="12" customHeight="1" x14ac:dyDescent="0.2">
      <c r="A5" s="184" t="s">
        <v>63</v>
      </c>
    </row>
    <row r="6" spans="1:6" s="36" customFormat="1" ht="12" customHeight="1" x14ac:dyDescent="0.2">
      <c r="A6" s="183">
        <v>1</v>
      </c>
      <c r="B6" s="57" t="e">
        <f>'BAR BB| Open rates'!#REF!*0.87*0.85</f>
        <v>#REF!</v>
      </c>
      <c r="C6" s="57" t="e">
        <f>'BAR BB| Open rates'!#REF!*0.87*0.85</f>
        <v>#REF!</v>
      </c>
      <c r="D6" s="57" t="e">
        <f>'BAR BB| Open rates'!#REF!*0.87*0.85</f>
        <v>#REF!</v>
      </c>
      <c r="E6" s="57" t="e">
        <f>'BAR BB| Open rates'!#REF!*0.87*0.85</f>
        <v>#REF!</v>
      </c>
      <c r="F6" s="57" t="e">
        <f>'BAR BB| Open rates'!#REF!*0.87*0.85</f>
        <v>#REF!</v>
      </c>
    </row>
    <row r="7" spans="1:6" s="36" customFormat="1" ht="12" customHeight="1" x14ac:dyDescent="0.2">
      <c r="A7" s="183">
        <v>2</v>
      </c>
      <c r="B7" s="57" t="e">
        <f>'BAR BB| Open rates'!#REF!*0.87*0.85</f>
        <v>#REF!</v>
      </c>
      <c r="C7" s="57" t="e">
        <f>'BAR BB| Open rates'!#REF!*0.87*0.85</f>
        <v>#REF!</v>
      </c>
      <c r="D7" s="57" t="e">
        <f>'BAR BB| Open rates'!#REF!*0.87*0.85</f>
        <v>#REF!</v>
      </c>
      <c r="E7" s="57" t="e">
        <f>'BAR BB| Open rates'!#REF!*0.87*0.85</f>
        <v>#REF!</v>
      </c>
      <c r="F7" s="57" t="e">
        <f>'BAR BB| Open rates'!#REF!*0.87*0.85</f>
        <v>#REF!</v>
      </c>
    </row>
    <row r="8" spans="1:6" s="36" customFormat="1" ht="12" customHeight="1" x14ac:dyDescent="0.2">
      <c r="A8" s="236" t="s">
        <v>175</v>
      </c>
      <c r="B8" s="57"/>
      <c r="C8" s="57"/>
      <c r="D8" s="57"/>
      <c r="E8" s="57"/>
      <c r="F8" s="57"/>
    </row>
    <row r="9" spans="1:6" s="36" customFormat="1" ht="12" customHeight="1" x14ac:dyDescent="0.2">
      <c r="A9" s="237">
        <v>1</v>
      </c>
      <c r="B9" s="57" t="e">
        <f>'BAR BB| Open rates'!#REF!*0.87*0.85</f>
        <v>#REF!</v>
      </c>
      <c r="C9" s="57" t="e">
        <f>'BAR BB| Open rates'!#REF!*0.87*0.85</f>
        <v>#REF!</v>
      </c>
      <c r="D9" s="57" t="e">
        <f>'BAR BB| Open rates'!#REF!*0.87*0.85</f>
        <v>#REF!</v>
      </c>
      <c r="E9" s="57" t="e">
        <f>'BAR BB| Open rates'!#REF!*0.87*0.85</f>
        <v>#REF!</v>
      </c>
      <c r="F9" s="57" t="e">
        <f>'BAR BB| Open rates'!#REF!*0.87*0.85</f>
        <v>#REF!</v>
      </c>
    </row>
    <row r="10" spans="1:6" s="36" customFormat="1" ht="12" customHeight="1" x14ac:dyDescent="0.2">
      <c r="A10" s="237">
        <v>2</v>
      </c>
      <c r="B10" s="57" t="e">
        <f>'BAR BB| Open rates'!#REF!*0.87*0.85</f>
        <v>#REF!</v>
      </c>
      <c r="C10" s="57" t="e">
        <f>'BAR BB| Open rates'!#REF!*0.87*0.85</f>
        <v>#REF!</v>
      </c>
      <c r="D10" s="57" t="e">
        <f>'BAR BB| Open rates'!#REF!*0.87*0.85</f>
        <v>#REF!</v>
      </c>
      <c r="E10" s="57" t="e">
        <f>'BAR BB| Open rates'!#REF!*0.87*0.85</f>
        <v>#REF!</v>
      </c>
      <c r="F10" s="57" t="e">
        <f>'BAR BB| Open rates'!#REF!*0.87*0.85</f>
        <v>#REF!</v>
      </c>
    </row>
    <row r="11" spans="1:6" s="36" customFormat="1" ht="12" customHeight="1" x14ac:dyDescent="0.2">
      <c r="A11" s="236" t="s">
        <v>176</v>
      </c>
      <c r="B11" s="57"/>
      <c r="C11" s="57"/>
      <c r="D11" s="57"/>
      <c r="E11" s="57"/>
      <c r="F11" s="57"/>
    </row>
    <row r="12" spans="1:6" s="36" customFormat="1" ht="12" customHeight="1" x14ac:dyDescent="0.2">
      <c r="A12" s="237">
        <v>1</v>
      </c>
      <c r="B12" s="57" t="e">
        <f>'BAR BB| Open rates'!#REF!*0.87*0.85</f>
        <v>#REF!</v>
      </c>
      <c r="C12" s="57" t="e">
        <f>'BAR BB| Open rates'!#REF!*0.87*0.85</f>
        <v>#REF!</v>
      </c>
      <c r="D12" s="57" t="e">
        <f>'BAR BB| Open rates'!#REF!*0.87*0.85</f>
        <v>#REF!</v>
      </c>
      <c r="E12" s="57" t="e">
        <f>'BAR BB| Open rates'!#REF!*0.87*0.85</f>
        <v>#REF!</v>
      </c>
      <c r="F12" s="57" t="e">
        <f>'BAR BB| Open rates'!#REF!*0.87*0.85</f>
        <v>#REF!</v>
      </c>
    </row>
    <row r="13" spans="1:6" s="36" customFormat="1" ht="12" customHeight="1" x14ac:dyDescent="0.2">
      <c r="A13" s="237">
        <v>2</v>
      </c>
      <c r="B13" s="57" t="e">
        <f>'BAR BB| Open rates'!#REF!*0.87*0.85</f>
        <v>#REF!</v>
      </c>
      <c r="C13" s="57" t="e">
        <f>'BAR BB| Open rates'!#REF!*0.87*0.85</f>
        <v>#REF!</v>
      </c>
      <c r="D13" s="57" t="e">
        <f>'BAR BB| Open rates'!#REF!*0.87*0.85</f>
        <v>#REF!</v>
      </c>
      <c r="E13" s="57" t="e">
        <f>'BAR BB| Open rates'!#REF!*0.87*0.85</f>
        <v>#REF!</v>
      </c>
      <c r="F13" s="57" t="e">
        <f>'BAR BB| Open rates'!#REF!*0.87*0.85</f>
        <v>#REF!</v>
      </c>
    </row>
    <row r="14" spans="1:6" s="36" customFormat="1" ht="12" customHeight="1" x14ac:dyDescent="0.2">
      <c r="A14" s="236" t="s">
        <v>177</v>
      </c>
      <c r="B14" s="57"/>
      <c r="C14" s="57"/>
      <c r="D14" s="57"/>
      <c r="E14" s="57"/>
      <c r="F14" s="57"/>
    </row>
    <row r="15" spans="1:6" s="36" customFormat="1" ht="12" customHeight="1" x14ac:dyDescent="0.2">
      <c r="A15" s="237">
        <v>1</v>
      </c>
      <c r="B15" s="57" t="e">
        <f>'BAR BB| Open rates'!#REF!*0.87*0.85</f>
        <v>#REF!</v>
      </c>
      <c r="C15" s="57" t="e">
        <f>'BAR BB| Open rates'!#REF!*0.87*0.85</f>
        <v>#REF!</v>
      </c>
      <c r="D15" s="57" t="e">
        <f>'BAR BB| Open rates'!#REF!*0.87*0.85</f>
        <v>#REF!</v>
      </c>
      <c r="E15" s="57" t="e">
        <f>'BAR BB| Open rates'!#REF!*0.87*0.85</f>
        <v>#REF!</v>
      </c>
      <c r="F15" s="57" t="e">
        <f>'BAR BB| Open rates'!#REF!*0.87*0.85</f>
        <v>#REF!</v>
      </c>
    </row>
    <row r="16" spans="1:6" s="36" customFormat="1" ht="12" customHeight="1" x14ac:dyDescent="0.2">
      <c r="A16" s="237">
        <v>2</v>
      </c>
      <c r="B16" s="57" t="e">
        <f>'BAR BB| Open rates'!#REF!*0.87*0.85</f>
        <v>#REF!</v>
      </c>
      <c r="C16" s="57" t="e">
        <f>'BAR BB| Open rates'!#REF!*0.87*0.85</f>
        <v>#REF!</v>
      </c>
      <c r="D16" s="57" t="e">
        <f>'BAR BB| Open rates'!#REF!*0.87*0.85</f>
        <v>#REF!</v>
      </c>
      <c r="E16" s="57" t="e">
        <f>'BAR BB| Open rates'!#REF!*0.87*0.85</f>
        <v>#REF!</v>
      </c>
      <c r="F16" s="57" t="e">
        <f>'BAR BB| Open rates'!#REF!*0.87*0.85</f>
        <v>#REF!</v>
      </c>
    </row>
    <row r="17" spans="1:6" s="36" customFormat="1" ht="12" customHeight="1" x14ac:dyDescent="0.2">
      <c r="A17" s="236" t="s">
        <v>178</v>
      </c>
      <c r="B17" s="57"/>
      <c r="C17" s="57"/>
      <c r="D17" s="57"/>
      <c r="E17" s="57"/>
      <c r="F17" s="57"/>
    </row>
    <row r="18" spans="1:6" s="36" customFormat="1" ht="12" customHeight="1" x14ac:dyDescent="0.2">
      <c r="A18" s="237">
        <v>1</v>
      </c>
      <c r="B18" s="57" t="e">
        <f>'BAR BB| Open rates'!#REF!*0.87*0.85</f>
        <v>#REF!</v>
      </c>
      <c r="C18" s="57" t="e">
        <f>'BAR BB| Open rates'!#REF!*0.87*0.85</f>
        <v>#REF!</v>
      </c>
      <c r="D18" s="57" t="e">
        <f>'BAR BB| Open rates'!#REF!*0.87*0.85</f>
        <v>#REF!</v>
      </c>
      <c r="E18" s="57" t="e">
        <f>'BAR BB| Open rates'!#REF!*0.87*0.85</f>
        <v>#REF!</v>
      </c>
      <c r="F18" s="57" t="e">
        <f>'BAR BB| Open rates'!#REF!*0.87*0.85</f>
        <v>#REF!</v>
      </c>
    </row>
    <row r="19" spans="1:6" s="36" customFormat="1" ht="12" customHeight="1" x14ac:dyDescent="0.2">
      <c r="A19" s="237">
        <v>2</v>
      </c>
      <c r="B19" s="57" t="e">
        <f>'BAR BB| Open rates'!#REF!*0.87*0.85</f>
        <v>#REF!</v>
      </c>
      <c r="C19" s="57" t="e">
        <f>'BAR BB| Open rates'!#REF!*0.87*0.85</f>
        <v>#REF!</v>
      </c>
      <c r="D19" s="57" t="e">
        <f>'BAR BB| Open rates'!#REF!*0.87*0.85</f>
        <v>#REF!</v>
      </c>
      <c r="E19" s="57" t="e">
        <f>'BAR BB| Open rates'!#REF!*0.87*0.85</f>
        <v>#REF!</v>
      </c>
      <c r="F19" s="57" t="e">
        <f>'BAR BB| Open rates'!#REF!*0.87*0.85</f>
        <v>#REF!</v>
      </c>
    </row>
    <row r="20" spans="1:6" s="36" customFormat="1" ht="12" customHeight="1" x14ac:dyDescent="0.2">
      <c r="A20" s="236" t="s">
        <v>179</v>
      </c>
      <c r="B20" s="57"/>
      <c r="C20" s="57"/>
      <c r="D20" s="57"/>
      <c r="E20" s="57"/>
      <c r="F20" s="57"/>
    </row>
    <row r="21" spans="1:6" s="36" customFormat="1" ht="12" customHeight="1" x14ac:dyDescent="0.2">
      <c r="A21" s="237">
        <v>1</v>
      </c>
      <c r="B21" s="57" t="e">
        <f>'BAR BB| Open rates'!#REF!*0.87*0.85</f>
        <v>#REF!</v>
      </c>
      <c r="C21" s="57" t="e">
        <f>'BAR BB| Open rates'!#REF!*0.87*0.85</f>
        <v>#REF!</v>
      </c>
      <c r="D21" s="57" t="e">
        <f>'BAR BB| Open rates'!#REF!*0.87*0.85</f>
        <v>#REF!</v>
      </c>
      <c r="E21" s="57" t="e">
        <f>'BAR BB| Open rates'!#REF!*0.87*0.85</f>
        <v>#REF!</v>
      </c>
      <c r="F21" s="57" t="e">
        <f>'BAR BB| Open rates'!#REF!*0.87*0.85</f>
        <v>#REF!</v>
      </c>
    </row>
    <row r="22" spans="1:6" s="36" customFormat="1" ht="12" customHeight="1" x14ac:dyDescent="0.2">
      <c r="A22" s="237">
        <v>2</v>
      </c>
      <c r="B22" s="57" t="e">
        <f>'BAR BB| Open rates'!#REF!*0.87*0.85</f>
        <v>#REF!</v>
      </c>
      <c r="C22" s="57" t="e">
        <f>'BAR BB| Open rates'!#REF!*0.87*0.85</f>
        <v>#REF!</v>
      </c>
      <c r="D22" s="57" t="e">
        <f>'BAR BB| Open rates'!#REF!*0.87*0.85</f>
        <v>#REF!</v>
      </c>
      <c r="E22" s="57" t="e">
        <f>'BAR BB| Open rates'!#REF!*0.87*0.85</f>
        <v>#REF!</v>
      </c>
      <c r="F22" s="57" t="e">
        <f>'BAR BB| Open rates'!#REF!*0.87*0.85</f>
        <v>#REF!</v>
      </c>
    </row>
    <row r="23" spans="1:6" s="36" customFormat="1" ht="12" customHeight="1" x14ac:dyDescent="0.2">
      <c r="A23" s="236" t="s">
        <v>180</v>
      </c>
      <c r="B23" s="57"/>
      <c r="C23" s="57"/>
      <c r="D23" s="57"/>
      <c r="E23" s="57"/>
      <c r="F23" s="57"/>
    </row>
    <row r="24" spans="1:6" s="36" customFormat="1" ht="12" customHeight="1" x14ac:dyDescent="0.2">
      <c r="A24" s="237">
        <v>1</v>
      </c>
      <c r="B24" s="57" t="e">
        <f>'BAR BB| Open rates'!#REF!*0.87*0.85</f>
        <v>#REF!</v>
      </c>
      <c r="C24" s="57" t="e">
        <f>'BAR BB| Open rates'!#REF!*0.87*0.85</f>
        <v>#REF!</v>
      </c>
      <c r="D24" s="57" t="e">
        <f>'BAR BB| Open rates'!#REF!*0.87*0.85</f>
        <v>#REF!</v>
      </c>
      <c r="E24" s="57" t="e">
        <f>'BAR BB| Open rates'!#REF!*0.87*0.85</f>
        <v>#REF!</v>
      </c>
      <c r="F24" s="57" t="e">
        <f>'BAR BB| Open rates'!#REF!*0.87*0.85</f>
        <v>#REF!</v>
      </c>
    </row>
    <row r="25" spans="1:6" s="36" customFormat="1" ht="12" customHeight="1" x14ac:dyDescent="0.2">
      <c r="A25" s="237">
        <v>2</v>
      </c>
      <c r="B25" s="57" t="e">
        <f>'BAR BB| Open rates'!#REF!*0.87*0.85</f>
        <v>#REF!</v>
      </c>
      <c r="C25" s="57" t="e">
        <f>'BAR BB| Open rates'!#REF!*0.87*0.85</f>
        <v>#REF!</v>
      </c>
      <c r="D25" s="57" t="e">
        <f>'BAR BB| Open rates'!#REF!*0.87*0.85</f>
        <v>#REF!</v>
      </c>
      <c r="E25" s="57" t="e">
        <f>'BAR BB| Open rates'!#REF!*0.87*0.85</f>
        <v>#REF!</v>
      </c>
      <c r="F25" s="57" t="e">
        <f>'BAR BB| Open rates'!#REF!*0.87*0.85</f>
        <v>#REF!</v>
      </c>
    </row>
    <row r="26" spans="1:6" s="36" customFormat="1" ht="12" customHeight="1" x14ac:dyDescent="0.2">
      <c r="A26" s="237">
        <v>3</v>
      </c>
      <c r="B26" s="57" t="e">
        <f>'BAR BB| Open rates'!#REF!*0.87*0.85</f>
        <v>#REF!</v>
      </c>
      <c r="C26" s="57" t="e">
        <f>'BAR BB| Open rates'!#REF!*0.87*0.85</f>
        <v>#REF!</v>
      </c>
      <c r="D26" s="57" t="e">
        <f>'BAR BB| Open rates'!#REF!*0.87*0.85</f>
        <v>#REF!</v>
      </c>
      <c r="E26" s="57" t="e">
        <f>'BAR BB| Open rates'!#REF!*0.87*0.85</f>
        <v>#REF!</v>
      </c>
      <c r="F26" s="57" t="e">
        <f>'BAR BB| Open rates'!#REF!*0.87*0.85</f>
        <v>#REF!</v>
      </c>
    </row>
    <row r="27" spans="1:6" s="36" customFormat="1" ht="12" customHeight="1" x14ac:dyDescent="0.2">
      <c r="A27" s="237">
        <v>4</v>
      </c>
      <c r="B27" s="57" t="e">
        <f>'BAR BB| Open rates'!#REF!*0.87*0.85</f>
        <v>#REF!</v>
      </c>
      <c r="C27" s="57" t="e">
        <f>'BAR BB| Open rates'!#REF!*0.87*0.85</f>
        <v>#REF!</v>
      </c>
      <c r="D27" s="57" t="e">
        <f>'BAR BB| Open rates'!#REF!*0.87*0.85</f>
        <v>#REF!</v>
      </c>
      <c r="E27" s="57" t="e">
        <f>'BAR BB| Open rates'!#REF!*0.87*0.85</f>
        <v>#REF!</v>
      </c>
      <c r="F27" s="57" t="e">
        <f>'BAR BB| Open rates'!#REF!*0.87*0.85</f>
        <v>#REF!</v>
      </c>
    </row>
    <row r="28" spans="1:6" s="36" customFormat="1" ht="12" customHeight="1" x14ac:dyDescent="0.2">
      <c r="A28" s="236" t="s">
        <v>181</v>
      </c>
      <c r="B28" s="57"/>
      <c r="C28" s="57"/>
      <c r="D28" s="57"/>
      <c r="E28" s="57"/>
      <c r="F28" s="57"/>
    </row>
    <row r="29" spans="1:6" s="36" customFormat="1" ht="12" customHeight="1" x14ac:dyDescent="0.2">
      <c r="A29" s="237">
        <v>1</v>
      </c>
      <c r="B29" s="57" t="e">
        <f>'BAR BB| Open rates'!#REF!*0.87*0.85</f>
        <v>#REF!</v>
      </c>
      <c r="C29" s="57" t="e">
        <f>'BAR BB| Open rates'!#REF!*0.87*0.85</f>
        <v>#REF!</v>
      </c>
      <c r="D29" s="57" t="e">
        <f>'BAR BB| Open rates'!#REF!*0.87*0.85</f>
        <v>#REF!</v>
      </c>
      <c r="E29" s="57" t="e">
        <f>'BAR BB| Open rates'!#REF!*0.87*0.85</f>
        <v>#REF!</v>
      </c>
      <c r="F29" s="57" t="e">
        <f>'BAR BB| Open rates'!#REF!*0.87*0.85</f>
        <v>#REF!</v>
      </c>
    </row>
    <row r="30" spans="1:6" s="36" customFormat="1" ht="12" customHeight="1" x14ac:dyDescent="0.2">
      <c r="A30" s="237">
        <v>2</v>
      </c>
      <c r="B30" s="57" t="e">
        <f>'BAR BB| Open rates'!#REF!*0.87*0.85</f>
        <v>#REF!</v>
      </c>
      <c r="C30" s="57" t="e">
        <f>'BAR BB| Open rates'!#REF!*0.87*0.85</f>
        <v>#REF!</v>
      </c>
      <c r="D30" s="57" t="e">
        <f>'BAR BB| Open rates'!#REF!*0.87*0.85</f>
        <v>#REF!</v>
      </c>
      <c r="E30" s="57" t="e">
        <f>'BAR BB| Open rates'!#REF!*0.87*0.85</f>
        <v>#REF!</v>
      </c>
      <c r="F30" s="57" t="e">
        <f>'BAR BB| Open rates'!#REF!*0.87*0.85</f>
        <v>#REF!</v>
      </c>
    </row>
    <row r="31" spans="1:6" s="36" customFormat="1" ht="12" customHeight="1" x14ac:dyDescent="0.2">
      <c r="A31" s="237">
        <v>3</v>
      </c>
      <c r="B31" s="57" t="e">
        <f>'BAR BB| Open rates'!#REF!*0.87*0.85</f>
        <v>#REF!</v>
      </c>
      <c r="C31" s="57" t="e">
        <f>'BAR BB| Open rates'!#REF!*0.87*0.85</f>
        <v>#REF!</v>
      </c>
      <c r="D31" s="57" t="e">
        <f>'BAR BB| Open rates'!#REF!*0.87*0.85</f>
        <v>#REF!</v>
      </c>
      <c r="E31" s="57" t="e">
        <f>'BAR BB| Open rates'!#REF!*0.87*0.85</f>
        <v>#REF!</v>
      </c>
      <c r="F31" s="57" t="e">
        <f>'BAR BB| Open rates'!#REF!*0.87*0.85</f>
        <v>#REF!</v>
      </c>
    </row>
    <row r="32" spans="1:6" s="36" customFormat="1" ht="12" customHeight="1" x14ac:dyDescent="0.2">
      <c r="A32" s="237">
        <v>4</v>
      </c>
      <c r="B32" s="57" t="e">
        <f>'BAR BB| Open rates'!#REF!*0.87*0.85</f>
        <v>#REF!</v>
      </c>
      <c r="C32" s="57" t="e">
        <f>'BAR BB| Open rates'!#REF!*0.87*0.85</f>
        <v>#REF!</v>
      </c>
      <c r="D32" s="57" t="e">
        <f>'BAR BB| Open rates'!#REF!*0.87*0.85</f>
        <v>#REF!</v>
      </c>
      <c r="E32" s="57" t="e">
        <f>'BAR BB| Open rates'!#REF!*0.87*0.85</f>
        <v>#REF!</v>
      </c>
      <c r="F32" s="57" t="e">
        <f>'BAR BB| Open rates'!#REF!*0.87*0.85</f>
        <v>#REF!</v>
      </c>
    </row>
    <row r="33" spans="1:6" s="36" customFormat="1" ht="12" customHeight="1" x14ac:dyDescent="0.2">
      <c r="A33" s="236" t="s">
        <v>182</v>
      </c>
      <c r="B33" s="57"/>
      <c r="C33" s="57"/>
      <c r="D33" s="57"/>
      <c r="E33" s="57"/>
      <c r="F33" s="57"/>
    </row>
    <row r="34" spans="1:6" s="36" customFormat="1" ht="12" customHeight="1" x14ac:dyDescent="0.2">
      <c r="A34" s="237">
        <v>1</v>
      </c>
      <c r="B34" s="57" t="e">
        <f>'BAR BB| Open rates'!#REF!*0.87*0.85</f>
        <v>#REF!</v>
      </c>
      <c r="C34" s="57" t="e">
        <f>'BAR BB| Open rates'!#REF!*0.87*0.85</f>
        <v>#REF!</v>
      </c>
      <c r="D34" s="57" t="e">
        <f>'BAR BB| Open rates'!#REF!*0.87*0.85</f>
        <v>#REF!</v>
      </c>
      <c r="E34" s="57" t="e">
        <f>'BAR BB| Open rates'!#REF!*0.87*0.85</f>
        <v>#REF!</v>
      </c>
      <c r="F34" s="57" t="e">
        <f>'BAR BB| Open rates'!#REF!*0.87*0.85</f>
        <v>#REF!</v>
      </c>
    </row>
    <row r="35" spans="1:6" s="36" customFormat="1" ht="12" customHeight="1" x14ac:dyDescent="0.2">
      <c r="A35" s="237">
        <v>2</v>
      </c>
      <c r="B35" s="57" t="e">
        <f>'BAR BB| Open rates'!#REF!*0.87*0.85</f>
        <v>#REF!</v>
      </c>
      <c r="C35" s="57" t="e">
        <f>'BAR BB| Open rates'!#REF!*0.87*0.85</f>
        <v>#REF!</v>
      </c>
      <c r="D35" s="57" t="e">
        <f>'BAR BB| Open rates'!#REF!*0.87*0.85</f>
        <v>#REF!</v>
      </c>
      <c r="E35" s="57" t="e">
        <f>'BAR BB| Open rates'!#REF!*0.87*0.85</f>
        <v>#REF!</v>
      </c>
      <c r="F35" s="57" t="e">
        <f>'BAR BB| Open rates'!#REF!*0.87*0.85</f>
        <v>#REF!</v>
      </c>
    </row>
    <row r="36" spans="1:6" s="36" customFormat="1" ht="12" customHeight="1" x14ac:dyDescent="0.2">
      <c r="A36" s="237">
        <v>3</v>
      </c>
      <c r="B36" s="57" t="e">
        <f>'BAR BB| Open rates'!#REF!*0.87*0.85</f>
        <v>#REF!</v>
      </c>
      <c r="C36" s="57" t="e">
        <f>'BAR BB| Open rates'!#REF!*0.87*0.85</f>
        <v>#REF!</v>
      </c>
      <c r="D36" s="57" t="e">
        <f>'BAR BB| Open rates'!#REF!*0.87*0.85</f>
        <v>#REF!</v>
      </c>
      <c r="E36" s="57" t="e">
        <f>'BAR BB| Open rates'!#REF!*0.87*0.85</f>
        <v>#REF!</v>
      </c>
      <c r="F36" s="57" t="e">
        <f>'BAR BB| Open rates'!#REF!*0.87*0.85</f>
        <v>#REF!</v>
      </c>
    </row>
    <row r="37" spans="1:6" s="36" customFormat="1" ht="12" customHeight="1" x14ac:dyDescent="0.2">
      <c r="A37" s="237">
        <v>4</v>
      </c>
      <c r="B37" s="57" t="e">
        <f>'BAR BB| Open rates'!#REF!*0.87*0.85</f>
        <v>#REF!</v>
      </c>
      <c r="C37" s="57" t="e">
        <f>'BAR BB| Open rates'!#REF!*0.87*0.85</f>
        <v>#REF!</v>
      </c>
      <c r="D37" s="57" t="e">
        <f>'BAR BB| Open rates'!#REF!*0.87*0.85</f>
        <v>#REF!</v>
      </c>
      <c r="E37" s="57" t="e">
        <f>'BAR BB| Open rates'!#REF!*0.87*0.85</f>
        <v>#REF!</v>
      </c>
      <c r="F37" s="57" t="e">
        <f>'BAR BB| Open rates'!#REF!*0.87*0.85</f>
        <v>#REF!</v>
      </c>
    </row>
    <row r="38" spans="1:6" s="36" customFormat="1" ht="12" customHeight="1" x14ac:dyDescent="0.2">
      <c r="A38" s="237">
        <v>5</v>
      </c>
      <c r="B38" s="57" t="e">
        <f>'BAR BB| Open rates'!#REF!*0.87*0.85</f>
        <v>#REF!</v>
      </c>
      <c r="C38" s="57" t="e">
        <f>'BAR BB| Open rates'!#REF!*0.87*0.85</f>
        <v>#REF!</v>
      </c>
      <c r="D38" s="57" t="e">
        <f>'BAR BB| Open rates'!#REF!*0.87*0.85</f>
        <v>#REF!</v>
      </c>
      <c r="E38" s="57" t="e">
        <f>'BAR BB| Open rates'!#REF!*0.87*0.85</f>
        <v>#REF!</v>
      </c>
      <c r="F38" s="57" t="e">
        <f>'BAR BB| Open rates'!#REF!*0.87*0.85</f>
        <v>#REF!</v>
      </c>
    </row>
    <row r="39" spans="1:6" s="36" customFormat="1" ht="12" customHeight="1" x14ac:dyDescent="0.2">
      <c r="A39" s="237">
        <v>6</v>
      </c>
      <c r="B39" s="57" t="e">
        <f>'BAR BB| Open rates'!#REF!*0.87*0.85</f>
        <v>#REF!</v>
      </c>
      <c r="C39" s="57" t="e">
        <f>'BAR BB| Open rates'!#REF!*0.87*0.85</f>
        <v>#REF!</v>
      </c>
      <c r="D39" s="57" t="e">
        <f>'BAR BB| Open rates'!#REF!*0.87*0.85</f>
        <v>#REF!</v>
      </c>
      <c r="E39" s="57" t="e">
        <f>'BAR BB| Open rates'!#REF!*0.87*0.85</f>
        <v>#REF!</v>
      </c>
      <c r="F39" s="57" t="e">
        <f>'BAR BB| Open rates'!#REF!*0.87*0.85</f>
        <v>#REF!</v>
      </c>
    </row>
    <row r="40" spans="1:6" s="36" customFormat="1" ht="12" customHeight="1" x14ac:dyDescent="0.2">
      <c r="A40" s="236" t="s">
        <v>183</v>
      </c>
      <c r="B40" s="57"/>
      <c r="C40" s="57"/>
      <c r="D40" s="57"/>
      <c r="E40" s="57"/>
      <c r="F40" s="57"/>
    </row>
    <row r="41" spans="1:6" s="36" customFormat="1" ht="12" customHeight="1" x14ac:dyDescent="0.2">
      <c r="A41" s="237">
        <v>1</v>
      </c>
      <c r="B41" s="57" t="e">
        <f>'BAR BB| Open rates'!#REF!*0.87*0.85</f>
        <v>#REF!</v>
      </c>
      <c r="C41" s="57" t="e">
        <f>'BAR BB| Open rates'!#REF!*0.87*0.85</f>
        <v>#REF!</v>
      </c>
      <c r="D41" s="57" t="e">
        <f>'BAR BB| Open rates'!#REF!*0.87*0.85</f>
        <v>#REF!</v>
      </c>
      <c r="E41" s="57" t="e">
        <f>'BAR BB| Open rates'!#REF!*0.87*0.85</f>
        <v>#REF!</v>
      </c>
      <c r="F41" s="57" t="e">
        <f>'BAR BB| Open rates'!#REF!*0.87*0.85</f>
        <v>#REF!</v>
      </c>
    </row>
    <row r="42" spans="1:6" s="36" customFormat="1" ht="12" customHeight="1" x14ac:dyDescent="0.2">
      <c r="A42" s="237">
        <v>2</v>
      </c>
      <c r="B42" s="57" t="e">
        <f>'BAR BB| Open rates'!#REF!*0.87*0.85</f>
        <v>#REF!</v>
      </c>
      <c r="C42" s="57" t="e">
        <f>'BAR BB| Open rates'!#REF!*0.87*0.85</f>
        <v>#REF!</v>
      </c>
      <c r="D42" s="57" t="e">
        <f>'BAR BB| Open rates'!#REF!*0.87*0.85</f>
        <v>#REF!</v>
      </c>
      <c r="E42" s="57" t="e">
        <f>'BAR BB| Open rates'!#REF!*0.87*0.85</f>
        <v>#REF!</v>
      </c>
      <c r="F42" s="57" t="e">
        <f>'BAR BB| Open rates'!#REF!*0.87*0.85</f>
        <v>#REF!</v>
      </c>
    </row>
    <row r="43" spans="1:6" s="36" customFormat="1" ht="12" customHeight="1" x14ac:dyDescent="0.2">
      <c r="A43" s="237">
        <v>3</v>
      </c>
      <c r="B43" s="57" t="e">
        <f>'BAR BB| Open rates'!#REF!*0.87*0.85</f>
        <v>#REF!</v>
      </c>
      <c r="C43" s="57" t="e">
        <f>'BAR BB| Open rates'!#REF!*0.87*0.85</f>
        <v>#REF!</v>
      </c>
      <c r="D43" s="57" t="e">
        <f>'BAR BB| Open rates'!#REF!*0.87*0.85</f>
        <v>#REF!</v>
      </c>
      <c r="E43" s="57" t="e">
        <f>'BAR BB| Open rates'!#REF!*0.87*0.85</f>
        <v>#REF!</v>
      </c>
      <c r="F43" s="57" t="e">
        <f>'BAR BB| Open rates'!#REF!*0.87*0.85</f>
        <v>#REF!</v>
      </c>
    </row>
    <row r="44" spans="1:6" s="36" customFormat="1" ht="12" customHeight="1" x14ac:dyDescent="0.2">
      <c r="A44" s="237">
        <v>4</v>
      </c>
      <c r="B44" s="57" t="e">
        <f>'BAR BB| Open rates'!#REF!*0.87*0.85</f>
        <v>#REF!</v>
      </c>
      <c r="C44" s="57" t="e">
        <f>'BAR BB| Open rates'!#REF!*0.87*0.85</f>
        <v>#REF!</v>
      </c>
      <c r="D44" s="57" t="e">
        <f>'BAR BB| Open rates'!#REF!*0.87*0.85</f>
        <v>#REF!</v>
      </c>
      <c r="E44" s="57" t="e">
        <f>'BAR BB| Open rates'!#REF!*0.87*0.85</f>
        <v>#REF!</v>
      </c>
      <c r="F44" s="57" t="e">
        <f>'BAR BB| Open rates'!#REF!*0.87*0.85</f>
        <v>#REF!</v>
      </c>
    </row>
    <row r="45" spans="1:6" s="36" customFormat="1" ht="12" customHeight="1" x14ac:dyDescent="0.2">
      <c r="A45" s="237">
        <v>5</v>
      </c>
      <c r="B45" s="57" t="e">
        <f>'BAR BB| Open rates'!#REF!*0.87*0.85</f>
        <v>#REF!</v>
      </c>
      <c r="C45" s="57" t="e">
        <f>'BAR BB| Open rates'!#REF!*0.87*0.85</f>
        <v>#REF!</v>
      </c>
      <c r="D45" s="57" t="e">
        <f>'BAR BB| Open rates'!#REF!*0.87*0.85</f>
        <v>#REF!</v>
      </c>
      <c r="E45" s="57" t="e">
        <f>'BAR BB| Open rates'!#REF!*0.87*0.85</f>
        <v>#REF!</v>
      </c>
      <c r="F45" s="57" t="e">
        <f>'BAR BB| Open rates'!#REF!*0.87*0.85</f>
        <v>#REF!</v>
      </c>
    </row>
    <row r="46" spans="1:6" s="36" customFormat="1" ht="12" customHeight="1" x14ac:dyDescent="0.2">
      <c r="A46" s="237">
        <v>6</v>
      </c>
      <c r="B46" s="57" t="e">
        <f>'BAR BB| Open rates'!#REF!*0.87*0.85</f>
        <v>#REF!</v>
      </c>
      <c r="C46" s="57" t="e">
        <f>'BAR BB| Open rates'!#REF!*0.87*0.85</f>
        <v>#REF!</v>
      </c>
      <c r="D46" s="57" t="e">
        <f>'BAR BB| Open rates'!#REF!*0.87*0.85</f>
        <v>#REF!</v>
      </c>
      <c r="E46" s="57" t="e">
        <f>'BAR BB| Open rates'!#REF!*0.87*0.85</f>
        <v>#REF!</v>
      </c>
      <c r="F46" s="57" t="e">
        <f>'BAR BB| Open rates'!#REF!*0.87*0.85</f>
        <v>#REF!</v>
      </c>
    </row>
    <row r="47" spans="1:6" s="36" customFormat="1" ht="12" customHeight="1" x14ac:dyDescent="0.2">
      <c r="A47" s="237">
        <v>7</v>
      </c>
      <c r="B47" s="57" t="e">
        <f>'BAR BB| Open rates'!#REF!*0.87*0.85</f>
        <v>#REF!</v>
      </c>
      <c r="C47" s="57" t="e">
        <f>'BAR BB| Open rates'!#REF!*0.87*0.85</f>
        <v>#REF!</v>
      </c>
      <c r="D47" s="57" t="e">
        <f>'BAR BB| Open rates'!#REF!*0.87*0.85</f>
        <v>#REF!</v>
      </c>
      <c r="E47" s="57" t="e">
        <f>'BAR BB| Open rates'!#REF!*0.87*0.85</f>
        <v>#REF!</v>
      </c>
      <c r="F47" s="57" t="e">
        <f>'BAR BB| Open rates'!#REF!*0.87*0.85</f>
        <v>#REF!</v>
      </c>
    </row>
    <row r="48" spans="1:6" s="36" customFormat="1" ht="12" customHeight="1" x14ac:dyDescent="0.2">
      <c r="A48" s="237">
        <v>8</v>
      </c>
      <c r="B48" s="57" t="e">
        <f>'BAR BB| Open rates'!#REF!*0.87*0.85</f>
        <v>#REF!</v>
      </c>
      <c r="C48" s="57" t="e">
        <f>'BAR BB| Open rates'!#REF!*0.87*0.85</f>
        <v>#REF!</v>
      </c>
      <c r="D48" s="57" t="e">
        <f>'BAR BB| Open rates'!#REF!*0.87*0.85</f>
        <v>#REF!</v>
      </c>
      <c r="E48" s="57" t="e">
        <f>'BAR BB| Open rates'!#REF!*0.87*0.85</f>
        <v>#REF!</v>
      </c>
      <c r="F48" s="57" t="e">
        <f>'BAR BB| Open rates'!#REF!*0.87*0.85</f>
        <v>#REF!</v>
      </c>
    </row>
    <row r="49" spans="1:6" s="36" customFormat="1" ht="12" customHeight="1" x14ac:dyDescent="0.2">
      <c r="A49" s="236" t="s">
        <v>72</v>
      </c>
      <c r="B49" s="57"/>
      <c r="C49" s="57"/>
      <c r="D49" s="57"/>
      <c r="E49" s="57"/>
      <c r="F49" s="57"/>
    </row>
    <row r="50" spans="1:6" s="36" customFormat="1" ht="12" customHeight="1" x14ac:dyDescent="0.2">
      <c r="A50" s="237">
        <v>1</v>
      </c>
      <c r="B50" s="57" t="e">
        <f>'BAR BB| Open rates'!#REF!*0.87*0.85</f>
        <v>#REF!</v>
      </c>
      <c r="C50" s="57" t="e">
        <f>'BAR BB| Open rates'!#REF!*0.87*0.85</f>
        <v>#REF!</v>
      </c>
      <c r="D50" s="57" t="e">
        <f>'BAR BB| Open rates'!#REF!*0.87*0.85</f>
        <v>#REF!</v>
      </c>
      <c r="E50" s="57" t="e">
        <f>'BAR BB| Open rates'!#REF!*0.87*0.85</f>
        <v>#REF!</v>
      </c>
      <c r="F50" s="57" t="e">
        <f>'BAR BB| Open rates'!#REF!*0.87*0.85</f>
        <v>#REF!</v>
      </c>
    </row>
    <row r="51" spans="1:6" s="36" customFormat="1" ht="12" customHeight="1" x14ac:dyDescent="0.2">
      <c r="A51" s="237">
        <v>2</v>
      </c>
      <c r="B51" s="57" t="e">
        <f>'BAR BB| Open rates'!#REF!*0.87*0.85</f>
        <v>#REF!</v>
      </c>
      <c r="C51" s="57" t="e">
        <f>'BAR BB| Open rates'!#REF!*0.87*0.85</f>
        <v>#REF!</v>
      </c>
      <c r="D51" s="57" t="e">
        <f>'BAR BB| Open rates'!#REF!*0.87*0.85</f>
        <v>#REF!</v>
      </c>
      <c r="E51" s="57" t="e">
        <f>'BAR BB| Open rates'!#REF!*0.87*0.85</f>
        <v>#REF!</v>
      </c>
      <c r="F51" s="57" t="e">
        <f>'BAR BB| Open rates'!#REF!*0.87*0.85</f>
        <v>#REF!</v>
      </c>
    </row>
    <row r="52" spans="1:6" s="36" customFormat="1" ht="12" customHeight="1" x14ac:dyDescent="0.2">
      <c r="A52" s="236" t="s">
        <v>184</v>
      </c>
      <c r="B52" s="57"/>
      <c r="C52" s="57"/>
      <c r="D52" s="57"/>
      <c r="E52" s="57"/>
      <c r="F52" s="57"/>
    </row>
    <row r="53" spans="1:6" s="36" customFormat="1" ht="12" customHeight="1" x14ac:dyDescent="0.2">
      <c r="A53" s="237">
        <v>1</v>
      </c>
      <c r="B53" s="57" t="e">
        <f>'BAR BB| Open rates'!#REF!*0.87*0.85</f>
        <v>#REF!</v>
      </c>
      <c r="C53" s="57" t="e">
        <f>'BAR BB| Open rates'!#REF!*0.87*0.85</f>
        <v>#REF!</v>
      </c>
      <c r="D53" s="57" t="e">
        <f>'BAR BB| Open rates'!#REF!*0.87*0.85</f>
        <v>#REF!</v>
      </c>
      <c r="E53" s="57" t="e">
        <f>'BAR BB| Open rates'!#REF!*0.87*0.85</f>
        <v>#REF!</v>
      </c>
      <c r="F53" s="57" t="e">
        <f>'BAR BB| Open rates'!#REF!*0.87*0.85</f>
        <v>#REF!</v>
      </c>
    </row>
    <row r="54" spans="1:6" s="36" customFormat="1" ht="12" customHeight="1" x14ac:dyDescent="0.2">
      <c r="A54" s="237">
        <v>2</v>
      </c>
      <c r="B54" s="57" t="e">
        <f>'BAR BB| Open rates'!#REF!*0.87*0.85</f>
        <v>#REF!</v>
      </c>
      <c r="C54" s="57" t="e">
        <f>'BAR BB| Open rates'!#REF!*0.87*0.85</f>
        <v>#REF!</v>
      </c>
      <c r="D54" s="57" t="e">
        <f>'BAR BB| Open rates'!#REF!*0.87*0.85</f>
        <v>#REF!</v>
      </c>
      <c r="E54" s="57" t="e">
        <f>'BAR BB| Open rates'!#REF!*0.87*0.85</f>
        <v>#REF!</v>
      </c>
      <c r="F54" s="57" t="e">
        <f>'BAR BB| Open rates'!#REF!*0.87*0.85</f>
        <v>#REF!</v>
      </c>
    </row>
    <row r="55" spans="1:6" s="36" customFormat="1" ht="12" customHeight="1" x14ac:dyDescent="0.2">
      <c r="A55" s="237">
        <v>3</v>
      </c>
      <c r="B55" s="57" t="e">
        <f>'BAR BB| Open rates'!#REF!*0.87*0.85</f>
        <v>#REF!</v>
      </c>
      <c r="C55" s="57" t="e">
        <f>'BAR BB| Open rates'!#REF!*0.87*0.85</f>
        <v>#REF!</v>
      </c>
      <c r="D55" s="57" t="e">
        <f>'BAR BB| Open rates'!#REF!*0.87*0.85</f>
        <v>#REF!</v>
      </c>
      <c r="E55" s="57" t="e">
        <f>'BAR BB| Open rates'!#REF!*0.87*0.85</f>
        <v>#REF!</v>
      </c>
      <c r="F55" s="57" t="e">
        <f>'BAR BB| Open rates'!#REF!*0.87*0.85</f>
        <v>#REF!</v>
      </c>
    </row>
    <row r="56" spans="1:6" s="36" customFormat="1" ht="12" customHeight="1" x14ac:dyDescent="0.2">
      <c r="A56" s="237">
        <v>4</v>
      </c>
      <c r="B56" s="57" t="e">
        <f>'BAR BB| Open rates'!#REF!*0.87*0.85</f>
        <v>#REF!</v>
      </c>
      <c r="C56" s="57" t="e">
        <f>'BAR BB| Open rates'!#REF!*0.87*0.85</f>
        <v>#REF!</v>
      </c>
      <c r="D56" s="57" t="e">
        <f>'BAR BB| Open rates'!#REF!*0.87*0.85</f>
        <v>#REF!</v>
      </c>
      <c r="E56" s="57" t="e">
        <f>'BAR BB| Open rates'!#REF!*0.87*0.85</f>
        <v>#REF!</v>
      </c>
      <c r="F56" s="57" t="e">
        <f>'BAR BB| Open rates'!#REF!*0.87*0.85</f>
        <v>#REF!</v>
      </c>
    </row>
    <row r="57" spans="1:6" s="33" customFormat="1" x14ac:dyDescent="0.2">
      <c r="A57" s="237">
        <v>5</v>
      </c>
      <c r="B57" s="57" t="e">
        <f>'BAR BB| Open rates'!#REF!*0.87*0.85</f>
        <v>#REF!</v>
      </c>
      <c r="C57" s="57" t="e">
        <f>'BAR BB| Open rates'!#REF!*0.87*0.85</f>
        <v>#REF!</v>
      </c>
      <c r="D57" s="57" t="e">
        <f>'BAR BB| Open rates'!#REF!*0.87*0.85</f>
        <v>#REF!</v>
      </c>
      <c r="E57" s="57" t="e">
        <f>'BAR BB| Open rates'!#REF!*0.87*0.85</f>
        <v>#REF!</v>
      </c>
      <c r="F57" s="57" t="e">
        <f>'BAR BB| Open rates'!#REF!*0.87*0.85</f>
        <v>#REF!</v>
      </c>
    </row>
    <row r="58" spans="1:6" s="33" customFormat="1" x14ac:dyDescent="0.2">
      <c r="A58" s="237">
        <v>6</v>
      </c>
      <c r="B58" s="57" t="e">
        <f>'BAR BB| Open rates'!#REF!*0.87*0.85</f>
        <v>#REF!</v>
      </c>
      <c r="C58" s="57" t="e">
        <f>'BAR BB| Open rates'!#REF!*0.87*0.85</f>
        <v>#REF!</v>
      </c>
      <c r="D58" s="57" t="e">
        <f>'BAR BB| Open rates'!#REF!*0.87*0.85</f>
        <v>#REF!</v>
      </c>
      <c r="E58" s="57" t="e">
        <f>'BAR BB| Open rates'!#REF!*0.87*0.85</f>
        <v>#REF!</v>
      </c>
      <c r="F58" s="57" t="e">
        <f>'BAR BB| Open rates'!#REF!*0.87*0.85</f>
        <v>#REF!</v>
      </c>
    </row>
    <row r="59" spans="1:6" s="33" customFormat="1" x14ac:dyDescent="0.2">
      <c r="A59" s="251"/>
    </row>
    <row r="60" spans="1:6" s="33" customFormat="1" x14ac:dyDescent="0.2">
      <c r="A60" s="340" t="s">
        <v>172</v>
      </c>
    </row>
    <row r="61" spans="1:6" s="33" customFormat="1" x14ac:dyDescent="0.2">
      <c r="A61" s="340"/>
    </row>
    <row r="62" spans="1:6" s="31" customFormat="1" ht="13.5" customHeight="1" x14ac:dyDescent="0.2"/>
    <row r="63" spans="1:6" s="6" customFormat="1" ht="12.75" customHeight="1" x14ac:dyDescent="0.2">
      <c r="A63" s="174" t="s">
        <v>74</v>
      </c>
    </row>
    <row r="64" spans="1:6" s="6" customFormat="1" ht="12.75" customHeight="1" x14ac:dyDescent="0.2">
      <c r="A64" s="172" t="s">
        <v>75</v>
      </c>
    </row>
    <row r="65" spans="1:1" s="6" customFormat="1" ht="21" customHeight="1" x14ac:dyDescent="0.2">
      <c r="A65" s="261" t="s">
        <v>382</v>
      </c>
    </row>
    <row r="66" spans="1:1" s="6" customFormat="1" ht="21" customHeight="1" x14ac:dyDescent="0.2">
      <c r="A66" s="173" t="s">
        <v>76</v>
      </c>
    </row>
    <row r="67" spans="1:1" s="6" customFormat="1" ht="21" customHeight="1" x14ac:dyDescent="0.2">
      <c r="A67" s="173" t="s">
        <v>77</v>
      </c>
    </row>
    <row r="68" spans="1:1" s="6" customFormat="1" ht="21" customHeight="1" x14ac:dyDescent="0.2">
      <c r="A68" s="173" t="s">
        <v>78</v>
      </c>
    </row>
    <row r="69" spans="1:1" s="36" customFormat="1" ht="21" customHeight="1" x14ac:dyDescent="0.2">
      <c r="A69" s="175" t="s">
        <v>79</v>
      </c>
    </row>
    <row r="70" spans="1:1" s="36" customFormat="1" ht="21" customHeight="1" x14ac:dyDescent="0.2">
      <c r="A70" s="175" t="s">
        <v>187</v>
      </c>
    </row>
    <row r="71" spans="1:1" s="33" customFormat="1" x14ac:dyDescent="0.2">
      <c r="A71" s="89"/>
    </row>
    <row r="72" spans="1:1" s="33" customFormat="1" x14ac:dyDescent="0.2">
      <c r="A72" s="171" t="s">
        <v>81</v>
      </c>
    </row>
    <row r="73" spans="1:1" s="33" customFormat="1" ht="96" x14ac:dyDescent="0.2">
      <c r="A73" s="176" t="s">
        <v>96</v>
      </c>
    </row>
    <row r="74" spans="1:1" s="33" customFormat="1" x14ac:dyDescent="0.2"/>
    <row r="75" spans="1:1" s="33" customFormat="1" x14ac:dyDescent="0.2">
      <c r="A75" s="171" t="s">
        <v>83</v>
      </c>
    </row>
    <row r="76" spans="1:1" s="33" customFormat="1" ht="30" customHeight="1" x14ac:dyDescent="0.2">
      <c r="A76" s="262" t="s">
        <v>385</v>
      </c>
    </row>
    <row r="77" spans="1:1" s="33" customFormat="1" ht="72" x14ac:dyDescent="0.2">
      <c r="A77" s="213" t="s">
        <v>386</v>
      </c>
    </row>
    <row r="78" spans="1:1" s="33" customFormat="1" x14ac:dyDescent="0.2"/>
    <row r="79" spans="1:1" s="33" customFormat="1" ht="24" x14ac:dyDescent="0.2">
      <c r="A79" s="179" t="s">
        <v>174</v>
      </c>
    </row>
    <row r="80" spans="1:1" s="33" customFormat="1" x14ac:dyDescent="0.2"/>
    <row r="81" s="33" customFormat="1" x14ac:dyDescent="0.2"/>
    <row r="82" s="33" customFormat="1" x14ac:dyDescent="0.2"/>
    <row r="83" s="33" customFormat="1" x14ac:dyDescent="0.2"/>
    <row r="84" s="33" customFormat="1" x14ac:dyDescent="0.2"/>
    <row r="85" s="33" customFormat="1" x14ac:dyDescent="0.2"/>
    <row r="86" s="33" customFormat="1" x14ac:dyDescent="0.2"/>
    <row r="87" s="33" customFormat="1" x14ac:dyDescent="0.2"/>
    <row r="88" s="33" customFormat="1" x14ac:dyDescent="0.2"/>
    <row r="89" s="33" customFormat="1" x14ac:dyDescent="0.2"/>
    <row r="90" s="33" customFormat="1" x14ac:dyDescent="0.2"/>
    <row r="91" s="33" customFormat="1" x14ac:dyDescent="0.2"/>
    <row r="92" s="33" customFormat="1" x14ac:dyDescent="0.2"/>
    <row r="93" s="33" customFormat="1" x14ac:dyDescent="0.2"/>
  </sheetData>
  <mergeCells count="1">
    <mergeCell ref="A60:A61"/>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sheetPr>
  <dimension ref="A1:F93"/>
  <sheetViews>
    <sheetView workbookViewId="0">
      <pane xSplit="1" ySplit="4" topLeftCell="B5" activePane="bottomRight" state="frozen"/>
      <selection pane="topRight" activeCell="B1" sqref="B1"/>
      <selection pane="bottomLeft" activeCell="A5" sqref="A5"/>
      <selection pane="bottomRight" activeCell="E4" sqref="E4"/>
    </sheetView>
  </sheetViews>
  <sheetFormatPr defaultColWidth="9.85546875" defaultRowHeight="12.75" x14ac:dyDescent="0.2"/>
  <cols>
    <col min="1" max="1" width="37" style="32" customWidth="1"/>
    <col min="2" max="16384" width="9.85546875" style="32"/>
  </cols>
  <sheetData>
    <row r="1" spans="1:6" x14ac:dyDescent="0.2">
      <c r="A1" s="63" t="s">
        <v>61</v>
      </c>
    </row>
    <row r="2" spans="1:6" x14ac:dyDescent="0.2">
      <c r="A2" s="11" t="s">
        <v>185</v>
      </c>
    </row>
    <row r="3" spans="1:6" s="33" customFormat="1" ht="26.25" customHeight="1" x14ac:dyDescent="0.2">
      <c r="A3" s="64" t="s">
        <v>97</v>
      </c>
      <c r="B3" s="113" t="e">
        <f>'BAR BB| Open rates'!#REF!</f>
        <v>#REF!</v>
      </c>
      <c r="C3" s="113" t="e">
        <f>'BAR BB| Open rates'!#REF!</f>
        <v>#REF!</v>
      </c>
      <c r="D3" s="113" t="e">
        <f>'BAR BB| Open rates'!#REF!</f>
        <v>#REF!</v>
      </c>
      <c r="E3" s="113" t="e">
        <f>'BAR BB| Open rates'!#REF!</f>
        <v>#REF!</v>
      </c>
      <c r="F3" s="113" t="e">
        <f>'BAR BB| Open rates'!#REF!</f>
        <v>#REF!</v>
      </c>
    </row>
    <row r="4" spans="1:6" s="33" customFormat="1" ht="26.25" customHeight="1" x14ac:dyDescent="0.2">
      <c r="A4" s="104"/>
      <c r="B4" s="115" t="e">
        <f>'BAR BB| Open rates'!#REF!</f>
        <v>#REF!</v>
      </c>
      <c r="C4" s="115" t="e">
        <f>'BAR BB| Open rates'!#REF!</f>
        <v>#REF!</v>
      </c>
      <c r="D4" s="115" t="e">
        <f>'BAR BB| Open rates'!#REF!</f>
        <v>#REF!</v>
      </c>
      <c r="E4" s="115" t="e">
        <f>'BAR BB| Open rates'!#REF!</f>
        <v>#REF!</v>
      </c>
      <c r="F4" s="115" t="e">
        <f>'BAR BB| Open rates'!#REF!</f>
        <v>#REF!</v>
      </c>
    </row>
    <row r="5" spans="1:6" s="36" customFormat="1" ht="12" customHeight="1" x14ac:dyDescent="0.2">
      <c r="A5" s="184" t="s">
        <v>63</v>
      </c>
    </row>
    <row r="6" spans="1:6" s="36" customFormat="1" ht="12" customHeight="1" x14ac:dyDescent="0.2">
      <c r="A6" s="183">
        <v>1</v>
      </c>
      <c r="B6" s="57" t="e">
        <f>'BAR BB| Open rates'!#REF!*0.87*0.85+25</f>
        <v>#REF!</v>
      </c>
      <c r="C6" s="57" t="e">
        <f>'BAR BB| Open rates'!#REF!*0.87*0.85+25</f>
        <v>#REF!</v>
      </c>
      <c r="D6" s="57" t="e">
        <f>'BAR BB| Open rates'!#REF!*0.87*0.85+25</f>
        <v>#REF!</v>
      </c>
      <c r="E6" s="57" t="e">
        <f>'BAR BB| Open rates'!#REF!*0.87*0.85+25</f>
        <v>#REF!</v>
      </c>
      <c r="F6" s="57" t="e">
        <f>'BAR BB| Open rates'!#REF!*0.87*0.85+25</f>
        <v>#REF!</v>
      </c>
    </row>
    <row r="7" spans="1:6" s="36" customFormat="1" ht="12" customHeight="1" x14ac:dyDescent="0.2">
      <c r="A7" s="183">
        <v>2</v>
      </c>
      <c r="B7" s="57" t="e">
        <f>'BAR BB| Open rates'!#REF!*0.87*0.85+25</f>
        <v>#REF!</v>
      </c>
      <c r="C7" s="57" t="e">
        <f>'BAR BB| Open rates'!#REF!*0.87*0.85+25</f>
        <v>#REF!</v>
      </c>
      <c r="D7" s="57" t="e">
        <f>'BAR BB| Open rates'!#REF!*0.87*0.85+25</f>
        <v>#REF!</v>
      </c>
      <c r="E7" s="57" t="e">
        <f>'BAR BB| Open rates'!#REF!*0.87*0.85+25</f>
        <v>#REF!</v>
      </c>
      <c r="F7" s="57" t="e">
        <f>'BAR BB| Open rates'!#REF!*0.87*0.85+25</f>
        <v>#REF!</v>
      </c>
    </row>
    <row r="8" spans="1:6" s="36" customFormat="1" ht="12" customHeight="1" x14ac:dyDescent="0.2">
      <c r="A8" s="236" t="s">
        <v>175</v>
      </c>
      <c r="B8" s="57"/>
      <c r="C8" s="57"/>
      <c r="D8" s="57"/>
      <c r="E8" s="57"/>
      <c r="F8" s="57"/>
    </row>
    <row r="9" spans="1:6" s="36" customFormat="1" ht="12" customHeight="1" x14ac:dyDescent="0.2">
      <c r="A9" s="237">
        <v>1</v>
      </c>
      <c r="B9" s="57" t="e">
        <f>'BAR BB| Open rates'!#REF!*0.87*0.85+25</f>
        <v>#REF!</v>
      </c>
      <c r="C9" s="57" t="e">
        <f>'BAR BB| Open rates'!#REF!*0.87*0.85+25</f>
        <v>#REF!</v>
      </c>
      <c r="D9" s="57" t="e">
        <f>'BAR BB| Open rates'!#REF!*0.87*0.85+25</f>
        <v>#REF!</v>
      </c>
      <c r="E9" s="57" t="e">
        <f>'BAR BB| Open rates'!#REF!*0.87*0.85+25</f>
        <v>#REF!</v>
      </c>
      <c r="F9" s="57" t="e">
        <f>'BAR BB| Open rates'!#REF!*0.87*0.85+25</f>
        <v>#REF!</v>
      </c>
    </row>
    <row r="10" spans="1:6" s="36" customFormat="1" ht="12" customHeight="1" x14ac:dyDescent="0.2">
      <c r="A10" s="237">
        <v>2</v>
      </c>
      <c r="B10" s="57" t="e">
        <f>'BAR BB| Open rates'!#REF!*0.87*0.85+25</f>
        <v>#REF!</v>
      </c>
      <c r="C10" s="57" t="e">
        <f>'BAR BB| Open rates'!#REF!*0.87*0.85+25</f>
        <v>#REF!</v>
      </c>
      <c r="D10" s="57" t="e">
        <f>'BAR BB| Open rates'!#REF!*0.87*0.85+25</f>
        <v>#REF!</v>
      </c>
      <c r="E10" s="57" t="e">
        <f>'BAR BB| Open rates'!#REF!*0.87*0.85+25</f>
        <v>#REF!</v>
      </c>
      <c r="F10" s="57" t="e">
        <f>'BAR BB| Open rates'!#REF!*0.87*0.85+25</f>
        <v>#REF!</v>
      </c>
    </row>
    <row r="11" spans="1:6" s="36" customFormat="1" ht="12" customHeight="1" x14ac:dyDescent="0.2">
      <c r="A11" s="236" t="s">
        <v>176</v>
      </c>
      <c r="B11" s="57"/>
      <c r="C11" s="57"/>
      <c r="D11" s="57"/>
      <c r="E11" s="57"/>
      <c r="F11" s="57"/>
    </row>
    <row r="12" spans="1:6" s="36" customFormat="1" ht="12" customHeight="1" x14ac:dyDescent="0.2">
      <c r="A12" s="237">
        <v>1</v>
      </c>
      <c r="B12" s="57" t="e">
        <f>'BAR BB| Open rates'!#REF!*0.87*0.85+25</f>
        <v>#REF!</v>
      </c>
      <c r="C12" s="57" t="e">
        <f>'BAR BB| Open rates'!#REF!*0.87*0.85+25</f>
        <v>#REF!</v>
      </c>
      <c r="D12" s="57" t="e">
        <f>'BAR BB| Open rates'!#REF!*0.87*0.85+25</f>
        <v>#REF!</v>
      </c>
      <c r="E12" s="57" t="e">
        <f>'BAR BB| Open rates'!#REF!*0.87*0.85+25</f>
        <v>#REF!</v>
      </c>
      <c r="F12" s="57" t="e">
        <f>'BAR BB| Open rates'!#REF!*0.87*0.85+25</f>
        <v>#REF!</v>
      </c>
    </row>
    <row r="13" spans="1:6" s="36" customFormat="1" ht="12" customHeight="1" x14ac:dyDescent="0.2">
      <c r="A13" s="237">
        <v>2</v>
      </c>
      <c r="B13" s="57" t="e">
        <f>'BAR BB| Open rates'!#REF!*0.87*0.85+25</f>
        <v>#REF!</v>
      </c>
      <c r="C13" s="57" t="e">
        <f>'BAR BB| Open rates'!#REF!*0.87*0.85+25</f>
        <v>#REF!</v>
      </c>
      <c r="D13" s="57" t="e">
        <f>'BAR BB| Open rates'!#REF!*0.87*0.85+25</f>
        <v>#REF!</v>
      </c>
      <c r="E13" s="57" t="e">
        <f>'BAR BB| Open rates'!#REF!*0.87*0.85+25</f>
        <v>#REF!</v>
      </c>
      <c r="F13" s="57" t="e">
        <f>'BAR BB| Open rates'!#REF!*0.87*0.85+25</f>
        <v>#REF!</v>
      </c>
    </row>
    <row r="14" spans="1:6" s="36" customFormat="1" ht="12" customHeight="1" x14ac:dyDescent="0.2">
      <c r="A14" s="236" t="s">
        <v>177</v>
      </c>
      <c r="B14" s="57"/>
      <c r="C14" s="57"/>
      <c r="D14" s="57"/>
      <c r="E14" s="57"/>
      <c r="F14" s="57"/>
    </row>
    <row r="15" spans="1:6" s="36" customFormat="1" ht="12" customHeight="1" x14ac:dyDescent="0.2">
      <c r="A15" s="237">
        <v>1</v>
      </c>
      <c r="B15" s="57" t="e">
        <f>'BAR BB| Open rates'!#REF!*0.87*0.85+25</f>
        <v>#REF!</v>
      </c>
      <c r="C15" s="57" t="e">
        <f>'BAR BB| Open rates'!#REF!*0.87*0.85+25</f>
        <v>#REF!</v>
      </c>
      <c r="D15" s="57" t="e">
        <f>'BAR BB| Open rates'!#REF!*0.87*0.85+25</f>
        <v>#REF!</v>
      </c>
      <c r="E15" s="57" t="e">
        <f>'BAR BB| Open rates'!#REF!*0.87*0.85+25</f>
        <v>#REF!</v>
      </c>
      <c r="F15" s="57" t="e">
        <f>'BAR BB| Open rates'!#REF!*0.87*0.85+25</f>
        <v>#REF!</v>
      </c>
    </row>
    <row r="16" spans="1:6" s="36" customFormat="1" ht="12" customHeight="1" x14ac:dyDescent="0.2">
      <c r="A16" s="237">
        <v>2</v>
      </c>
      <c r="B16" s="57" t="e">
        <f>'BAR BB| Open rates'!#REF!*0.87*0.85+25</f>
        <v>#REF!</v>
      </c>
      <c r="C16" s="57" t="e">
        <f>'BAR BB| Open rates'!#REF!*0.87*0.85+25</f>
        <v>#REF!</v>
      </c>
      <c r="D16" s="57" t="e">
        <f>'BAR BB| Open rates'!#REF!*0.87*0.85+25</f>
        <v>#REF!</v>
      </c>
      <c r="E16" s="57" t="e">
        <f>'BAR BB| Open rates'!#REF!*0.87*0.85+25</f>
        <v>#REF!</v>
      </c>
      <c r="F16" s="57" t="e">
        <f>'BAR BB| Open rates'!#REF!*0.87*0.85+25</f>
        <v>#REF!</v>
      </c>
    </row>
    <row r="17" spans="1:6" s="36" customFormat="1" ht="12" customHeight="1" x14ac:dyDescent="0.2">
      <c r="A17" s="236" t="s">
        <v>178</v>
      </c>
      <c r="B17" s="57"/>
      <c r="C17" s="57"/>
      <c r="D17" s="57"/>
      <c r="E17" s="57"/>
      <c r="F17" s="57"/>
    </row>
    <row r="18" spans="1:6" s="36" customFormat="1" ht="12" customHeight="1" x14ac:dyDescent="0.2">
      <c r="A18" s="237">
        <v>1</v>
      </c>
      <c r="B18" s="57" t="e">
        <f>'BAR BB| Open rates'!#REF!*0.87*0.85+25</f>
        <v>#REF!</v>
      </c>
      <c r="C18" s="57" t="e">
        <f>'BAR BB| Open rates'!#REF!*0.87*0.85+25</f>
        <v>#REF!</v>
      </c>
      <c r="D18" s="57" t="e">
        <f>'BAR BB| Open rates'!#REF!*0.87*0.85+25</f>
        <v>#REF!</v>
      </c>
      <c r="E18" s="57" t="e">
        <f>'BAR BB| Open rates'!#REF!*0.87*0.85+25</f>
        <v>#REF!</v>
      </c>
      <c r="F18" s="57" t="e">
        <f>'BAR BB| Open rates'!#REF!*0.87*0.85+25</f>
        <v>#REF!</v>
      </c>
    </row>
    <row r="19" spans="1:6" s="36" customFormat="1" ht="12" customHeight="1" x14ac:dyDescent="0.2">
      <c r="A19" s="237">
        <v>2</v>
      </c>
      <c r="B19" s="57" t="e">
        <f>'BAR BB| Open rates'!#REF!*0.87*0.85+25</f>
        <v>#REF!</v>
      </c>
      <c r="C19" s="57" t="e">
        <f>'BAR BB| Open rates'!#REF!*0.87*0.85+25</f>
        <v>#REF!</v>
      </c>
      <c r="D19" s="57" t="e">
        <f>'BAR BB| Open rates'!#REF!*0.87*0.85+25</f>
        <v>#REF!</v>
      </c>
      <c r="E19" s="57" t="e">
        <f>'BAR BB| Open rates'!#REF!*0.87*0.85+25</f>
        <v>#REF!</v>
      </c>
      <c r="F19" s="57" t="e">
        <f>'BAR BB| Open rates'!#REF!*0.87*0.85+25</f>
        <v>#REF!</v>
      </c>
    </row>
    <row r="20" spans="1:6" s="36" customFormat="1" ht="12" customHeight="1" x14ac:dyDescent="0.2">
      <c r="A20" s="236" t="s">
        <v>179</v>
      </c>
      <c r="B20" s="57"/>
      <c r="C20" s="57"/>
      <c r="D20" s="57"/>
      <c r="E20" s="57"/>
      <c r="F20" s="57"/>
    </row>
    <row r="21" spans="1:6" s="36" customFormat="1" ht="12" customHeight="1" x14ac:dyDescent="0.2">
      <c r="A21" s="237">
        <v>1</v>
      </c>
      <c r="B21" s="57" t="e">
        <f>'BAR BB| Open rates'!#REF!*0.87*0.85+25</f>
        <v>#REF!</v>
      </c>
      <c r="C21" s="57" t="e">
        <f>'BAR BB| Open rates'!#REF!*0.87*0.85+25</f>
        <v>#REF!</v>
      </c>
      <c r="D21" s="57" t="e">
        <f>'BAR BB| Open rates'!#REF!*0.87*0.85+25</f>
        <v>#REF!</v>
      </c>
      <c r="E21" s="57" t="e">
        <f>'BAR BB| Open rates'!#REF!*0.87*0.85+25</f>
        <v>#REF!</v>
      </c>
      <c r="F21" s="57" t="e">
        <f>'BAR BB| Open rates'!#REF!*0.87*0.85+25</f>
        <v>#REF!</v>
      </c>
    </row>
    <row r="22" spans="1:6" s="36" customFormat="1" ht="12" customHeight="1" x14ac:dyDescent="0.2">
      <c r="A22" s="237">
        <v>2</v>
      </c>
      <c r="B22" s="57" t="e">
        <f>'BAR BB| Open rates'!#REF!*0.87*0.85+25</f>
        <v>#REF!</v>
      </c>
      <c r="C22" s="57" t="e">
        <f>'BAR BB| Open rates'!#REF!*0.87*0.85+25</f>
        <v>#REF!</v>
      </c>
      <c r="D22" s="57" t="e">
        <f>'BAR BB| Open rates'!#REF!*0.87*0.85+25</f>
        <v>#REF!</v>
      </c>
      <c r="E22" s="57" t="e">
        <f>'BAR BB| Open rates'!#REF!*0.87*0.85+25</f>
        <v>#REF!</v>
      </c>
      <c r="F22" s="57" t="e">
        <f>'BAR BB| Open rates'!#REF!*0.87*0.85+25</f>
        <v>#REF!</v>
      </c>
    </row>
    <row r="23" spans="1:6" s="36" customFormat="1" ht="12" customHeight="1" x14ac:dyDescent="0.2">
      <c r="A23" s="236" t="s">
        <v>180</v>
      </c>
      <c r="B23" s="57"/>
      <c r="C23" s="57"/>
      <c r="D23" s="57"/>
      <c r="E23" s="57"/>
      <c r="F23" s="57"/>
    </row>
    <row r="24" spans="1:6" s="36" customFormat="1" ht="12" customHeight="1" x14ac:dyDescent="0.2">
      <c r="A24" s="237">
        <v>1</v>
      </c>
      <c r="B24" s="57" t="e">
        <f>'BAR BB| Open rates'!#REF!*0.87*0.85+25</f>
        <v>#REF!</v>
      </c>
      <c r="C24" s="57" t="e">
        <f>'BAR BB| Open rates'!#REF!*0.87*0.85+25</f>
        <v>#REF!</v>
      </c>
      <c r="D24" s="57" t="e">
        <f>'BAR BB| Open rates'!#REF!*0.87*0.85+25</f>
        <v>#REF!</v>
      </c>
      <c r="E24" s="57" t="e">
        <f>'BAR BB| Open rates'!#REF!*0.87*0.85+25</f>
        <v>#REF!</v>
      </c>
      <c r="F24" s="57" t="e">
        <f>'BAR BB| Open rates'!#REF!*0.87*0.85+25</f>
        <v>#REF!</v>
      </c>
    </row>
    <row r="25" spans="1:6" s="36" customFormat="1" ht="12" customHeight="1" x14ac:dyDescent="0.2">
      <c r="A25" s="237">
        <v>2</v>
      </c>
      <c r="B25" s="57" t="e">
        <f>'BAR BB| Open rates'!#REF!*0.87*0.85+25</f>
        <v>#REF!</v>
      </c>
      <c r="C25" s="57" t="e">
        <f>'BAR BB| Open rates'!#REF!*0.87*0.85+25</f>
        <v>#REF!</v>
      </c>
      <c r="D25" s="57" t="e">
        <f>'BAR BB| Open rates'!#REF!*0.87*0.85+25</f>
        <v>#REF!</v>
      </c>
      <c r="E25" s="57" t="e">
        <f>'BAR BB| Open rates'!#REF!*0.87*0.85+25</f>
        <v>#REF!</v>
      </c>
      <c r="F25" s="57" t="e">
        <f>'BAR BB| Open rates'!#REF!*0.87*0.85+25</f>
        <v>#REF!</v>
      </c>
    </row>
    <row r="26" spans="1:6" s="36" customFormat="1" ht="12" customHeight="1" x14ac:dyDescent="0.2">
      <c r="A26" s="237">
        <v>3</v>
      </c>
      <c r="B26" s="57" t="e">
        <f>'BAR BB| Open rates'!#REF!*0.87*0.85+25</f>
        <v>#REF!</v>
      </c>
      <c r="C26" s="57" t="e">
        <f>'BAR BB| Open rates'!#REF!*0.87*0.85+25</f>
        <v>#REF!</v>
      </c>
      <c r="D26" s="57" t="e">
        <f>'BAR BB| Open rates'!#REF!*0.87*0.85+25</f>
        <v>#REF!</v>
      </c>
      <c r="E26" s="57" t="e">
        <f>'BAR BB| Open rates'!#REF!*0.87*0.85+25</f>
        <v>#REF!</v>
      </c>
      <c r="F26" s="57" t="e">
        <f>'BAR BB| Open rates'!#REF!*0.87*0.85+25</f>
        <v>#REF!</v>
      </c>
    </row>
    <row r="27" spans="1:6" s="36" customFormat="1" ht="12" customHeight="1" x14ac:dyDescent="0.2">
      <c r="A27" s="237">
        <v>4</v>
      </c>
      <c r="B27" s="57" t="e">
        <f>'BAR BB| Open rates'!#REF!*0.87*0.85+25</f>
        <v>#REF!</v>
      </c>
      <c r="C27" s="57" t="e">
        <f>'BAR BB| Open rates'!#REF!*0.87*0.85+25</f>
        <v>#REF!</v>
      </c>
      <c r="D27" s="57" t="e">
        <f>'BAR BB| Open rates'!#REF!*0.87*0.85+25</f>
        <v>#REF!</v>
      </c>
      <c r="E27" s="57" t="e">
        <f>'BAR BB| Open rates'!#REF!*0.87*0.85+25</f>
        <v>#REF!</v>
      </c>
      <c r="F27" s="57" t="e">
        <f>'BAR BB| Open rates'!#REF!*0.87*0.85+25</f>
        <v>#REF!</v>
      </c>
    </row>
    <row r="28" spans="1:6" s="36" customFormat="1" ht="12" customHeight="1" x14ac:dyDescent="0.2">
      <c r="A28" s="236" t="s">
        <v>181</v>
      </c>
      <c r="B28" s="57"/>
      <c r="C28" s="57"/>
      <c r="D28" s="57"/>
      <c r="E28" s="57"/>
      <c r="F28" s="57"/>
    </row>
    <row r="29" spans="1:6" s="36" customFormat="1" ht="12" customHeight="1" x14ac:dyDescent="0.2">
      <c r="A29" s="237">
        <v>1</v>
      </c>
      <c r="B29" s="57" t="e">
        <f>'BAR BB| Open rates'!#REF!*0.87*0.85+25</f>
        <v>#REF!</v>
      </c>
      <c r="C29" s="57" t="e">
        <f>'BAR BB| Open rates'!#REF!*0.87*0.85+25</f>
        <v>#REF!</v>
      </c>
      <c r="D29" s="57" t="e">
        <f>'BAR BB| Open rates'!#REF!*0.87*0.85+25</f>
        <v>#REF!</v>
      </c>
      <c r="E29" s="57" t="e">
        <f>'BAR BB| Open rates'!#REF!*0.87*0.85+25</f>
        <v>#REF!</v>
      </c>
      <c r="F29" s="57" t="e">
        <f>'BAR BB| Open rates'!#REF!*0.87*0.85+25</f>
        <v>#REF!</v>
      </c>
    </row>
    <row r="30" spans="1:6" s="36" customFormat="1" ht="12" customHeight="1" x14ac:dyDescent="0.2">
      <c r="A30" s="237">
        <v>2</v>
      </c>
      <c r="B30" s="57" t="e">
        <f>'BAR BB| Open rates'!#REF!*0.87*0.85+25</f>
        <v>#REF!</v>
      </c>
      <c r="C30" s="57" t="e">
        <f>'BAR BB| Open rates'!#REF!*0.87*0.85+25</f>
        <v>#REF!</v>
      </c>
      <c r="D30" s="57" t="e">
        <f>'BAR BB| Open rates'!#REF!*0.87*0.85+25</f>
        <v>#REF!</v>
      </c>
      <c r="E30" s="57" t="e">
        <f>'BAR BB| Open rates'!#REF!*0.87*0.85+25</f>
        <v>#REF!</v>
      </c>
      <c r="F30" s="57" t="e">
        <f>'BAR BB| Open rates'!#REF!*0.87*0.85+25</f>
        <v>#REF!</v>
      </c>
    </row>
    <row r="31" spans="1:6" s="36" customFormat="1" ht="12" customHeight="1" x14ac:dyDescent="0.2">
      <c r="A31" s="237">
        <v>3</v>
      </c>
      <c r="B31" s="57" t="e">
        <f>'BAR BB| Open rates'!#REF!*0.87*0.85+25</f>
        <v>#REF!</v>
      </c>
      <c r="C31" s="57" t="e">
        <f>'BAR BB| Open rates'!#REF!*0.87*0.85+25</f>
        <v>#REF!</v>
      </c>
      <c r="D31" s="57" t="e">
        <f>'BAR BB| Open rates'!#REF!*0.87*0.85+25</f>
        <v>#REF!</v>
      </c>
      <c r="E31" s="57" t="e">
        <f>'BAR BB| Open rates'!#REF!*0.87*0.85+25</f>
        <v>#REF!</v>
      </c>
      <c r="F31" s="57" t="e">
        <f>'BAR BB| Open rates'!#REF!*0.87*0.85+25</f>
        <v>#REF!</v>
      </c>
    </row>
    <row r="32" spans="1:6" s="36" customFormat="1" ht="12" customHeight="1" x14ac:dyDescent="0.2">
      <c r="A32" s="237">
        <v>4</v>
      </c>
      <c r="B32" s="57" t="e">
        <f>'BAR BB| Open rates'!#REF!*0.87*0.85+25</f>
        <v>#REF!</v>
      </c>
      <c r="C32" s="57" t="e">
        <f>'BAR BB| Open rates'!#REF!*0.87*0.85+25</f>
        <v>#REF!</v>
      </c>
      <c r="D32" s="57" t="e">
        <f>'BAR BB| Open rates'!#REF!*0.87*0.85+25</f>
        <v>#REF!</v>
      </c>
      <c r="E32" s="57" t="e">
        <f>'BAR BB| Open rates'!#REF!*0.87*0.85+25</f>
        <v>#REF!</v>
      </c>
      <c r="F32" s="57" t="e">
        <f>'BAR BB| Open rates'!#REF!*0.87*0.85+25</f>
        <v>#REF!</v>
      </c>
    </row>
    <row r="33" spans="1:6" s="36" customFormat="1" ht="12" customHeight="1" x14ac:dyDescent="0.2">
      <c r="A33" s="236" t="s">
        <v>182</v>
      </c>
      <c r="B33" s="57"/>
      <c r="C33" s="57"/>
      <c r="D33" s="57"/>
      <c r="E33" s="57"/>
      <c r="F33" s="57"/>
    </row>
    <row r="34" spans="1:6" s="36" customFormat="1" ht="12" customHeight="1" x14ac:dyDescent="0.2">
      <c r="A34" s="237">
        <v>1</v>
      </c>
      <c r="B34" s="57" t="e">
        <f>'BAR BB| Open rates'!#REF!*0.87*0.85+25</f>
        <v>#REF!</v>
      </c>
      <c r="C34" s="57" t="e">
        <f>'BAR BB| Open rates'!#REF!*0.87*0.85+25</f>
        <v>#REF!</v>
      </c>
      <c r="D34" s="57" t="e">
        <f>'BAR BB| Open rates'!#REF!*0.87*0.85+25</f>
        <v>#REF!</v>
      </c>
      <c r="E34" s="57" t="e">
        <f>'BAR BB| Open rates'!#REF!*0.87*0.85+25</f>
        <v>#REF!</v>
      </c>
      <c r="F34" s="57" t="e">
        <f>'BAR BB| Open rates'!#REF!*0.87*0.85+25</f>
        <v>#REF!</v>
      </c>
    </row>
    <row r="35" spans="1:6" s="36" customFormat="1" ht="12" customHeight="1" x14ac:dyDescent="0.2">
      <c r="A35" s="237">
        <v>2</v>
      </c>
      <c r="B35" s="57" t="e">
        <f>'BAR BB| Open rates'!#REF!*0.87*0.85+25</f>
        <v>#REF!</v>
      </c>
      <c r="C35" s="57" t="e">
        <f>'BAR BB| Open rates'!#REF!*0.87*0.85+25</f>
        <v>#REF!</v>
      </c>
      <c r="D35" s="57" t="e">
        <f>'BAR BB| Open rates'!#REF!*0.87*0.85+25</f>
        <v>#REF!</v>
      </c>
      <c r="E35" s="57" t="e">
        <f>'BAR BB| Open rates'!#REF!*0.87*0.85+25</f>
        <v>#REF!</v>
      </c>
      <c r="F35" s="57" t="e">
        <f>'BAR BB| Open rates'!#REF!*0.87*0.85+25</f>
        <v>#REF!</v>
      </c>
    </row>
    <row r="36" spans="1:6" s="36" customFormat="1" ht="12" customHeight="1" x14ac:dyDescent="0.2">
      <c r="A36" s="237">
        <v>3</v>
      </c>
      <c r="B36" s="57" t="e">
        <f>'BAR BB| Open rates'!#REF!*0.87*0.85+25</f>
        <v>#REF!</v>
      </c>
      <c r="C36" s="57" t="e">
        <f>'BAR BB| Open rates'!#REF!*0.87*0.85+25</f>
        <v>#REF!</v>
      </c>
      <c r="D36" s="57" t="e">
        <f>'BAR BB| Open rates'!#REF!*0.87*0.85+25</f>
        <v>#REF!</v>
      </c>
      <c r="E36" s="57" t="e">
        <f>'BAR BB| Open rates'!#REF!*0.87*0.85+25</f>
        <v>#REF!</v>
      </c>
      <c r="F36" s="57" t="e">
        <f>'BAR BB| Open rates'!#REF!*0.87*0.85+25</f>
        <v>#REF!</v>
      </c>
    </row>
    <row r="37" spans="1:6" s="36" customFormat="1" ht="12" customHeight="1" x14ac:dyDescent="0.2">
      <c r="A37" s="237">
        <v>4</v>
      </c>
      <c r="B37" s="57" t="e">
        <f>'BAR BB| Open rates'!#REF!*0.87*0.85+25</f>
        <v>#REF!</v>
      </c>
      <c r="C37" s="57" t="e">
        <f>'BAR BB| Open rates'!#REF!*0.87*0.85+25</f>
        <v>#REF!</v>
      </c>
      <c r="D37" s="57" t="e">
        <f>'BAR BB| Open rates'!#REF!*0.87*0.85+25</f>
        <v>#REF!</v>
      </c>
      <c r="E37" s="57" t="e">
        <f>'BAR BB| Open rates'!#REF!*0.87*0.85+25</f>
        <v>#REF!</v>
      </c>
      <c r="F37" s="57" t="e">
        <f>'BAR BB| Open rates'!#REF!*0.87*0.85+25</f>
        <v>#REF!</v>
      </c>
    </row>
    <row r="38" spans="1:6" s="36" customFormat="1" ht="12" customHeight="1" x14ac:dyDescent="0.2">
      <c r="A38" s="237">
        <v>5</v>
      </c>
      <c r="B38" s="57" t="e">
        <f>'BAR BB| Open rates'!#REF!*0.87*0.85+25</f>
        <v>#REF!</v>
      </c>
      <c r="C38" s="57" t="e">
        <f>'BAR BB| Open rates'!#REF!*0.87*0.85+25</f>
        <v>#REF!</v>
      </c>
      <c r="D38" s="57" t="e">
        <f>'BAR BB| Open rates'!#REF!*0.87*0.85+25</f>
        <v>#REF!</v>
      </c>
      <c r="E38" s="57" t="e">
        <f>'BAR BB| Open rates'!#REF!*0.87*0.85+25</f>
        <v>#REF!</v>
      </c>
      <c r="F38" s="57" t="e">
        <f>'BAR BB| Open rates'!#REF!*0.87*0.85+25</f>
        <v>#REF!</v>
      </c>
    </row>
    <row r="39" spans="1:6" s="36" customFormat="1" ht="12" customHeight="1" x14ac:dyDescent="0.2">
      <c r="A39" s="237">
        <v>6</v>
      </c>
      <c r="B39" s="57" t="e">
        <f>'BAR BB| Open rates'!#REF!*0.87*0.85+25</f>
        <v>#REF!</v>
      </c>
      <c r="C39" s="57" t="e">
        <f>'BAR BB| Open rates'!#REF!*0.87*0.85+25</f>
        <v>#REF!</v>
      </c>
      <c r="D39" s="57" t="e">
        <f>'BAR BB| Open rates'!#REF!*0.87*0.85+25</f>
        <v>#REF!</v>
      </c>
      <c r="E39" s="57" t="e">
        <f>'BAR BB| Open rates'!#REF!*0.87*0.85+25</f>
        <v>#REF!</v>
      </c>
      <c r="F39" s="57" t="e">
        <f>'BAR BB| Open rates'!#REF!*0.87*0.85+25</f>
        <v>#REF!</v>
      </c>
    </row>
    <row r="40" spans="1:6" s="36" customFormat="1" ht="12" customHeight="1" x14ac:dyDescent="0.2">
      <c r="A40" s="236" t="s">
        <v>183</v>
      </c>
      <c r="B40" s="57"/>
      <c r="C40" s="57"/>
      <c r="D40" s="57"/>
      <c r="E40" s="57"/>
      <c r="F40" s="57"/>
    </row>
    <row r="41" spans="1:6" s="36" customFormat="1" ht="12" customHeight="1" x14ac:dyDescent="0.2">
      <c r="A41" s="237">
        <v>1</v>
      </c>
      <c r="B41" s="57" t="e">
        <f>'BAR BB| Open rates'!#REF!*0.87*0.85+25</f>
        <v>#REF!</v>
      </c>
      <c r="C41" s="57" t="e">
        <f>'BAR BB| Open rates'!#REF!*0.87*0.85+25</f>
        <v>#REF!</v>
      </c>
      <c r="D41" s="57" t="e">
        <f>'BAR BB| Open rates'!#REF!*0.87*0.85+25</f>
        <v>#REF!</v>
      </c>
      <c r="E41" s="57" t="e">
        <f>'BAR BB| Open rates'!#REF!*0.87*0.85+25</f>
        <v>#REF!</v>
      </c>
      <c r="F41" s="57" t="e">
        <f>'BAR BB| Open rates'!#REF!*0.87*0.85+25</f>
        <v>#REF!</v>
      </c>
    </row>
    <row r="42" spans="1:6" s="36" customFormat="1" ht="12" customHeight="1" x14ac:dyDescent="0.2">
      <c r="A42" s="237">
        <v>2</v>
      </c>
      <c r="B42" s="57" t="e">
        <f>'BAR BB| Open rates'!#REF!*0.87*0.85+25</f>
        <v>#REF!</v>
      </c>
      <c r="C42" s="57" t="e">
        <f>'BAR BB| Open rates'!#REF!*0.87*0.85+25</f>
        <v>#REF!</v>
      </c>
      <c r="D42" s="57" t="e">
        <f>'BAR BB| Open rates'!#REF!*0.87*0.85+25</f>
        <v>#REF!</v>
      </c>
      <c r="E42" s="57" t="e">
        <f>'BAR BB| Open rates'!#REF!*0.87*0.85+25</f>
        <v>#REF!</v>
      </c>
      <c r="F42" s="57" t="e">
        <f>'BAR BB| Open rates'!#REF!*0.87*0.85+25</f>
        <v>#REF!</v>
      </c>
    </row>
    <row r="43" spans="1:6" s="36" customFormat="1" ht="12" customHeight="1" x14ac:dyDescent="0.2">
      <c r="A43" s="237">
        <v>3</v>
      </c>
      <c r="B43" s="57" t="e">
        <f>'BAR BB| Open rates'!#REF!*0.87*0.85+25</f>
        <v>#REF!</v>
      </c>
      <c r="C43" s="57" t="e">
        <f>'BAR BB| Open rates'!#REF!*0.87*0.85+25</f>
        <v>#REF!</v>
      </c>
      <c r="D43" s="57" t="e">
        <f>'BAR BB| Open rates'!#REF!*0.87*0.85+25</f>
        <v>#REF!</v>
      </c>
      <c r="E43" s="57" t="e">
        <f>'BAR BB| Open rates'!#REF!*0.87*0.85+25</f>
        <v>#REF!</v>
      </c>
      <c r="F43" s="57" t="e">
        <f>'BAR BB| Open rates'!#REF!*0.87*0.85+25</f>
        <v>#REF!</v>
      </c>
    </row>
    <row r="44" spans="1:6" s="36" customFormat="1" ht="12" customHeight="1" x14ac:dyDescent="0.2">
      <c r="A44" s="237">
        <v>4</v>
      </c>
      <c r="B44" s="57" t="e">
        <f>'BAR BB| Open rates'!#REF!*0.87*0.85+25</f>
        <v>#REF!</v>
      </c>
      <c r="C44" s="57" t="e">
        <f>'BAR BB| Open rates'!#REF!*0.87*0.85+25</f>
        <v>#REF!</v>
      </c>
      <c r="D44" s="57" t="e">
        <f>'BAR BB| Open rates'!#REF!*0.87*0.85+25</f>
        <v>#REF!</v>
      </c>
      <c r="E44" s="57" t="e">
        <f>'BAR BB| Open rates'!#REF!*0.87*0.85+25</f>
        <v>#REF!</v>
      </c>
      <c r="F44" s="57" t="e">
        <f>'BAR BB| Open rates'!#REF!*0.87*0.85+25</f>
        <v>#REF!</v>
      </c>
    </row>
    <row r="45" spans="1:6" s="36" customFormat="1" ht="12" customHeight="1" x14ac:dyDescent="0.2">
      <c r="A45" s="237">
        <v>5</v>
      </c>
      <c r="B45" s="57" t="e">
        <f>'BAR BB| Open rates'!#REF!*0.87*0.85+25</f>
        <v>#REF!</v>
      </c>
      <c r="C45" s="57" t="e">
        <f>'BAR BB| Open rates'!#REF!*0.87*0.85+25</f>
        <v>#REF!</v>
      </c>
      <c r="D45" s="57" t="e">
        <f>'BAR BB| Open rates'!#REF!*0.87*0.85+25</f>
        <v>#REF!</v>
      </c>
      <c r="E45" s="57" t="e">
        <f>'BAR BB| Open rates'!#REF!*0.87*0.85+25</f>
        <v>#REF!</v>
      </c>
      <c r="F45" s="57" t="e">
        <f>'BAR BB| Open rates'!#REF!*0.87*0.85+25</f>
        <v>#REF!</v>
      </c>
    </row>
    <row r="46" spans="1:6" s="36" customFormat="1" ht="12" customHeight="1" x14ac:dyDescent="0.2">
      <c r="A46" s="237">
        <v>6</v>
      </c>
      <c r="B46" s="57" t="e">
        <f>'BAR BB| Open rates'!#REF!*0.87*0.85+25</f>
        <v>#REF!</v>
      </c>
      <c r="C46" s="57" t="e">
        <f>'BAR BB| Open rates'!#REF!*0.87*0.85+25</f>
        <v>#REF!</v>
      </c>
      <c r="D46" s="57" t="e">
        <f>'BAR BB| Open rates'!#REF!*0.87*0.85+25</f>
        <v>#REF!</v>
      </c>
      <c r="E46" s="57" t="e">
        <f>'BAR BB| Open rates'!#REF!*0.87*0.85+25</f>
        <v>#REF!</v>
      </c>
      <c r="F46" s="57" t="e">
        <f>'BAR BB| Open rates'!#REF!*0.87*0.85+25</f>
        <v>#REF!</v>
      </c>
    </row>
    <row r="47" spans="1:6" s="36" customFormat="1" ht="12" customHeight="1" x14ac:dyDescent="0.2">
      <c r="A47" s="237">
        <v>7</v>
      </c>
      <c r="B47" s="57" t="e">
        <f>'BAR BB| Open rates'!#REF!*0.87*0.85+25</f>
        <v>#REF!</v>
      </c>
      <c r="C47" s="57" t="e">
        <f>'BAR BB| Open rates'!#REF!*0.87*0.85+25</f>
        <v>#REF!</v>
      </c>
      <c r="D47" s="57" t="e">
        <f>'BAR BB| Open rates'!#REF!*0.87*0.85+25</f>
        <v>#REF!</v>
      </c>
      <c r="E47" s="57" t="e">
        <f>'BAR BB| Open rates'!#REF!*0.87*0.85+25</f>
        <v>#REF!</v>
      </c>
      <c r="F47" s="57" t="e">
        <f>'BAR BB| Open rates'!#REF!*0.87*0.85+25</f>
        <v>#REF!</v>
      </c>
    </row>
    <row r="48" spans="1:6" s="36" customFormat="1" ht="12" customHeight="1" x14ac:dyDescent="0.2">
      <c r="A48" s="237">
        <v>8</v>
      </c>
      <c r="B48" s="57" t="e">
        <f>'BAR BB| Open rates'!#REF!*0.87*0.85+25</f>
        <v>#REF!</v>
      </c>
      <c r="C48" s="57" t="e">
        <f>'BAR BB| Open rates'!#REF!*0.87*0.85+25</f>
        <v>#REF!</v>
      </c>
      <c r="D48" s="57" t="e">
        <f>'BAR BB| Open rates'!#REF!*0.87*0.85+25</f>
        <v>#REF!</v>
      </c>
      <c r="E48" s="57" t="e">
        <f>'BAR BB| Open rates'!#REF!*0.87*0.85+25</f>
        <v>#REF!</v>
      </c>
      <c r="F48" s="57" t="e">
        <f>'BAR BB| Open rates'!#REF!*0.87*0.85+25</f>
        <v>#REF!</v>
      </c>
    </row>
    <row r="49" spans="1:6" s="36" customFormat="1" ht="12" customHeight="1" x14ac:dyDescent="0.2">
      <c r="A49" s="236" t="s">
        <v>72</v>
      </c>
      <c r="B49" s="57"/>
      <c r="C49" s="57"/>
      <c r="D49" s="57"/>
      <c r="E49" s="57"/>
      <c r="F49" s="57"/>
    </row>
    <row r="50" spans="1:6" s="36" customFormat="1" ht="12" customHeight="1" x14ac:dyDescent="0.2">
      <c r="A50" s="237">
        <v>1</v>
      </c>
      <c r="B50" s="57" t="e">
        <f>'BAR BB| Open rates'!#REF!*0.87*0.85+25</f>
        <v>#REF!</v>
      </c>
      <c r="C50" s="57" t="e">
        <f>'BAR BB| Open rates'!#REF!*0.87*0.85+25</f>
        <v>#REF!</v>
      </c>
      <c r="D50" s="57" t="e">
        <f>'BAR BB| Open rates'!#REF!*0.87*0.85+25</f>
        <v>#REF!</v>
      </c>
      <c r="E50" s="57" t="e">
        <f>'BAR BB| Open rates'!#REF!*0.87*0.85+25</f>
        <v>#REF!</v>
      </c>
      <c r="F50" s="57" t="e">
        <f>'BAR BB| Open rates'!#REF!*0.87*0.85+25</f>
        <v>#REF!</v>
      </c>
    </row>
    <row r="51" spans="1:6" s="36" customFormat="1" ht="12" customHeight="1" x14ac:dyDescent="0.2">
      <c r="A51" s="237">
        <v>2</v>
      </c>
      <c r="B51" s="57" t="e">
        <f>'BAR BB| Open rates'!#REF!*0.87*0.85+25</f>
        <v>#REF!</v>
      </c>
      <c r="C51" s="57" t="e">
        <f>'BAR BB| Open rates'!#REF!*0.87*0.85+25</f>
        <v>#REF!</v>
      </c>
      <c r="D51" s="57" t="e">
        <f>'BAR BB| Open rates'!#REF!*0.87*0.85+25</f>
        <v>#REF!</v>
      </c>
      <c r="E51" s="57" t="e">
        <f>'BAR BB| Open rates'!#REF!*0.87*0.85+25</f>
        <v>#REF!</v>
      </c>
      <c r="F51" s="57" t="e">
        <f>'BAR BB| Open rates'!#REF!*0.87*0.85+25</f>
        <v>#REF!</v>
      </c>
    </row>
    <row r="52" spans="1:6" s="36" customFormat="1" ht="12" customHeight="1" x14ac:dyDescent="0.2">
      <c r="A52" s="236" t="s">
        <v>184</v>
      </c>
      <c r="B52" s="57"/>
      <c r="C52" s="57"/>
      <c r="D52" s="57"/>
      <c r="E52" s="57"/>
      <c r="F52" s="57"/>
    </row>
    <row r="53" spans="1:6" s="36" customFormat="1" ht="12" customHeight="1" x14ac:dyDescent="0.2">
      <c r="A53" s="237">
        <v>1</v>
      </c>
      <c r="B53" s="57" t="e">
        <f>'BAR BB| Open rates'!#REF!*0.87*0.85+25</f>
        <v>#REF!</v>
      </c>
      <c r="C53" s="57" t="e">
        <f>'BAR BB| Open rates'!#REF!*0.87*0.85+25</f>
        <v>#REF!</v>
      </c>
      <c r="D53" s="57" t="e">
        <f>'BAR BB| Open rates'!#REF!*0.87*0.85+25</f>
        <v>#REF!</v>
      </c>
      <c r="E53" s="57" t="e">
        <f>'BAR BB| Open rates'!#REF!*0.87*0.85+25</f>
        <v>#REF!</v>
      </c>
      <c r="F53" s="57" t="e">
        <f>'BAR BB| Open rates'!#REF!*0.87*0.85+25</f>
        <v>#REF!</v>
      </c>
    </row>
    <row r="54" spans="1:6" s="36" customFormat="1" ht="12" customHeight="1" x14ac:dyDescent="0.2">
      <c r="A54" s="237">
        <v>2</v>
      </c>
      <c r="B54" s="57" t="e">
        <f>'BAR BB| Open rates'!#REF!*0.87*0.85+25</f>
        <v>#REF!</v>
      </c>
      <c r="C54" s="57" t="e">
        <f>'BAR BB| Open rates'!#REF!*0.87*0.85+25</f>
        <v>#REF!</v>
      </c>
      <c r="D54" s="57" t="e">
        <f>'BAR BB| Open rates'!#REF!*0.87*0.85+25</f>
        <v>#REF!</v>
      </c>
      <c r="E54" s="57" t="e">
        <f>'BAR BB| Open rates'!#REF!*0.87*0.85+25</f>
        <v>#REF!</v>
      </c>
      <c r="F54" s="57" t="e">
        <f>'BAR BB| Open rates'!#REF!*0.87*0.85+25</f>
        <v>#REF!</v>
      </c>
    </row>
    <row r="55" spans="1:6" s="36" customFormat="1" ht="12" customHeight="1" x14ac:dyDescent="0.2">
      <c r="A55" s="237">
        <v>3</v>
      </c>
      <c r="B55" s="57" t="e">
        <f>'BAR BB| Open rates'!#REF!*0.87*0.85+25</f>
        <v>#REF!</v>
      </c>
      <c r="C55" s="57" t="e">
        <f>'BAR BB| Open rates'!#REF!*0.87*0.85+25</f>
        <v>#REF!</v>
      </c>
      <c r="D55" s="57" t="e">
        <f>'BAR BB| Open rates'!#REF!*0.87*0.85+25</f>
        <v>#REF!</v>
      </c>
      <c r="E55" s="57" t="e">
        <f>'BAR BB| Open rates'!#REF!*0.87*0.85+25</f>
        <v>#REF!</v>
      </c>
      <c r="F55" s="57" t="e">
        <f>'BAR BB| Open rates'!#REF!*0.87*0.85+25</f>
        <v>#REF!</v>
      </c>
    </row>
    <row r="56" spans="1:6" s="36" customFormat="1" ht="12" customHeight="1" x14ac:dyDescent="0.2">
      <c r="A56" s="237">
        <v>4</v>
      </c>
      <c r="B56" s="57" t="e">
        <f>'BAR BB| Open rates'!#REF!*0.87*0.85+25</f>
        <v>#REF!</v>
      </c>
      <c r="C56" s="57" t="e">
        <f>'BAR BB| Open rates'!#REF!*0.87*0.85+25</f>
        <v>#REF!</v>
      </c>
      <c r="D56" s="57" t="e">
        <f>'BAR BB| Open rates'!#REF!*0.87*0.85+25</f>
        <v>#REF!</v>
      </c>
      <c r="E56" s="57" t="e">
        <f>'BAR BB| Open rates'!#REF!*0.87*0.85+25</f>
        <v>#REF!</v>
      </c>
      <c r="F56" s="57" t="e">
        <f>'BAR BB| Open rates'!#REF!*0.87*0.85+25</f>
        <v>#REF!</v>
      </c>
    </row>
    <row r="57" spans="1:6" s="36" customFormat="1" ht="12" customHeight="1" x14ac:dyDescent="0.2">
      <c r="A57" s="237">
        <v>5</v>
      </c>
      <c r="B57" s="57" t="e">
        <f>'BAR BB| Open rates'!#REF!*0.87*0.85+25</f>
        <v>#REF!</v>
      </c>
      <c r="C57" s="57" t="e">
        <f>'BAR BB| Open rates'!#REF!*0.87*0.85+25</f>
        <v>#REF!</v>
      </c>
      <c r="D57" s="57" t="e">
        <f>'BAR BB| Open rates'!#REF!*0.87*0.85+25</f>
        <v>#REF!</v>
      </c>
      <c r="E57" s="57" t="e">
        <f>'BAR BB| Open rates'!#REF!*0.87*0.85+25</f>
        <v>#REF!</v>
      </c>
      <c r="F57" s="57" t="e">
        <f>'BAR BB| Open rates'!#REF!*0.87*0.85+25</f>
        <v>#REF!</v>
      </c>
    </row>
    <row r="58" spans="1:6" s="36" customFormat="1" ht="12" customHeight="1" x14ac:dyDescent="0.2">
      <c r="A58" s="237">
        <v>6</v>
      </c>
      <c r="B58" s="57" t="e">
        <f>'BAR BB| Open rates'!#REF!*0.87*0.85+25</f>
        <v>#REF!</v>
      </c>
      <c r="C58" s="57" t="e">
        <f>'BAR BB| Open rates'!#REF!*0.87*0.85+25</f>
        <v>#REF!</v>
      </c>
      <c r="D58" s="57" t="e">
        <f>'BAR BB| Open rates'!#REF!*0.87*0.85+25</f>
        <v>#REF!</v>
      </c>
      <c r="E58" s="57" t="e">
        <f>'BAR BB| Open rates'!#REF!*0.87*0.85+25</f>
        <v>#REF!</v>
      </c>
      <c r="F58" s="57" t="e">
        <f>'BAR BB| Open rates'!#REF!*0.87*0.85+25</f>
        <v>#REF!</v>
      </c>
    </row>
    <row r="59" spans="1:6" s="36" customFormat="1" ht="12" customHeight="1" x14ac:dyDescent="0.2">
      <c r="A59" s="89"/>
    </row>
    <row r="60" spans="1:6" s="33" customFormat="1" x14ac:dyDescent="0.2">
      <c r="A60" s="89"/>
    </row>
    <row r="61" spans="1:6" s="33" customFormat="1" x14ac:dyDescent="0.2">
      <c r="A61" s="340" t="s">
        <v>172</v>
      </c>
    </row>
    <row r="62" spans="1:6" s="33" customFormat="1" x14ac:dyDescent="0.2">
      <c r="A62" s="340"/>
    </row>
    <row r="63" spans="1:6" s="31" customFormat="1" ht="13.5" customHeight="1" x14ac:dyDescent="0.2"/>
    <row r="64" spans="1:6" s="6" customFormat="1" ht="12.75" customHeight="1" x14ac:dyDescent="0.2">
      <c r="A64" s="174" t="s">
        <v>74</v>
      </c>
    </row>
    <row r="65" spans="1:1" s="6" customFormat="1" ht="12.75" customHeight="1" x14ac:dyDescent="0.2">
      <c r="A65" s="172" t="s">
        <v>75</v>
      </c>
    </row>
    <row r="66" spans="1:1" s="6" customFormat="1" ht="21" customHeight="1" x14ac:dyDescent="0.2">
      <c r="A66" s="261" t="s">
        <v>382</v>
      </c>
    </row>
    <row r="67" spans="1:1" s="6" customFormat="1" ht="21" customHeight="1" x14ac:dyDescent="0.2">
      <c r="A67" s="173" t="s">
        <v>76</v>
      </c>
    </row>
    <row r="68" spans="1:1" s="6" customFormat="1" ht="21" customHeight="1" x14ac:dyDescent="0.2">
      <c r="A68" s="173" t="s">
        <v>77</v>
      </c>
    </row>
    <row r="69" spans="1:1" s="6" customFormat="1" ht="21" customHeight="1" x14ac:dyDescent="0.2">
      <c r="A69" s="173" t="s">
        <v>78</v>
      </c>
    </row>
    <row r="70" spans="1:1" s="36" customFormat="1" ht="21" customHeight="1" x14ac:dyDescent="0.2">
      <c r="A70" s="175" t="s">
        <v>79</v>
      </c>
    </row>
    <row r="71" spans="1:1" s="36" customFormat="1" ht="21" customHeight="1" x14ac:dyDescent="0.2">
      <c r="A71" s="175" t="s">
        <v>187</v>
      </c>
    </row>
    <row r="72" spans="1:1" s="33" customFormat="1" x14ac:dyDescent="0.2">
      <c r="A72" s="89"/>
    </row>
    <row r="73" spans="1:1" s="33" customFormat="1" x14ac:dyDescent="0.2">
      <c r="A73" s="171" t="s">
        <v>81</v>
      </c>
    </row>
    <row r="74" spans="1:1" s="33" customFormat="1" ht="96" x14ac:dyDescent="0.2">
      <c r="A74" s="176" t="s">
        <v>96</v>
      </c>
    </row>
    <row r="75" spans="1:1" s="33" customFormat="1" x14ac:dyDescent="0.2"/>
    <row r="76" spans="1:1" s="33" customFormat="1" x14ac:dyDescent="0.2">
      <c r="A76" s="171" t="s">
        <v>83</v>
      </c>
    </row>
    <row r="77" spans="1:1" s="33" customFormat="1" ht="30" customHeight="1" x14ac:dyDescent="0.2">
      <c r="A77" s="262" t="s">
        <v>385</v>
      </c>
    </row>
    <row r="78" spans="1:1" s="33" customFormat="1" ht="72" x14ac:dyDescent="0.2">
      <c r="A78" s="213" t="s">
        <v>386</v>
      </c>
    </row>
    <row r="79" spans="1:1" s="33" customFormat="1" x14ac:dyDescent="0.2"/>
    <row r="80" spans="1:1" s="33" customFormat="1" ht="24" x14ac:dyDescent="0.2">
      <c r="A80" s="179" t="s">
        <v>174</v>
      </c>
    </row>
    <row r="81" s="33" customFormat="1" x14ac:dyDescent="0.2"/>
    <row r="82" s="33" customFormat="1" x14ac:dyDescent="0.2"/>
    <row r="83" s="33" customFormat="1" x14ac:dyDescent="0.2"/>
    <row r="84" s="33" customFormat="1" x14ac:dyDescent="0.2"/>
    <row r="85" s="33" customFormat="1" x14ac:dyDescent="0.2"/>
    <row r="86" s="33" customFormat="1" x14ac:dyDescent="0.2"/>
    <row r="87" s="33" customFormat="1" x14ac:dyDescent="0.2"/>
    <row r="88" s="33" customFormat="1" x14ac:dyDescent="0.2"/>
    <row r="89" s="33" customFormat="1" x14ac:dyDescent="0.2"/>
    <row r="90" s="33" customFormat="1" x14ac:dyDescent="0.2"/>
    <row r="91" s="33" customFormat="1" x14ac:dyDescent="0.2"/>
    <row r="92" s="33" customFormat="1" x14ac:dyDescent="0.2"/>
    <row r="93" s="33" customFormat="1" x14ac:dyDescent="0.2"/>
  </sheetData>
  <mergeCells count="1">
    <mergeCell ref="A61:A62"/>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sheetPr>
  <dimension ref="A1:F93"/>
  <sheetViews>
    <sheetView workbookViewId="0">
      <pane xSplit="1" ySplit="4" topLeftCell="B11" activePane="bottomRight" state="frozen"/>
      <selection pane="topRight" activeCell="B1" sqref="B1"/>
      <selection pane="bottomLeft" activeCell="A5" sqref="A5"/>
      <selection pane="bottomRight" activeCell="F4" sqref="F4"/>
    </sheetView>
  </sheetViews>
  <sheetFormatPr defaultColWidth="9.85546875" defaultRowHeight="12.75" x14ac:dyDescent="0.2"/>
  <cols>
    <col min="1" max="1" width="36.85546875" style="32" customWidth="1"/>
    <col min="2" max="16384" width="9.85546875" style="32"/>
  </cols>
  <sheetData>
    <row r="1" spans="1:6" x14ac:dyDescent="0.2">
      <c r="A1" s="63" t="s">
        <v>61</v>
      </c>
    </row>
    <row r="2" spans="1:6" x14ac:dyDescent="0.2">
      <c r="A2" s="11" t="s">
        <v>185</v>
      </c>
    </row>
    <row r="3" spans="1:6" s="33" customFormat="1" ht="26.25" customHeight="1" x14ac:dyDescent="0.2">
      <c r="A3" s="64" t="s">
        <v>97</v>
      </c>
      <c r="B3" s="113" t="e">
        <f>'BAR BB| Open rates'!#REF!</f>
        <v>#REF!</v>
      </c>
      <c r="C3" s="113" t="e">
        <f>'BAR BB| Open rates'!#REF!</f>
        <v>#REF!</v>
      </c>
      <c r="D3" s="113" t="e">
        <f>'BAR BB| Open rates'!#REF!</f>
        <v>#REF!</v>
      </c>
      <c r="E3" s="113" t="e">
        <f>'BAR BB| Open rates'!#REF!</f>
        <v>#REF!</v>
      </c>
      <c r="F3" s="113" t="e">
        <f>'BAR BB| Open rates'!#REF!</f>
        <v>#REF!</v>
      </c>
    </row>
    <row r="4" spans="1:6" s="33" customFormat="1" ht="26.25" customHeight="1" x14ac:dyDescent="0.2">
      <c r="A4" s="104"/>
      <c r="B4" s="115" t="e">
        <f>'BAR BB| Open rates'!#REF!</f>
        <v>#REF!</v>
      </c>
      <c r="C4" s="115" t="e">
        <f>'BAR BB| Open rates'!#REF!</f>
        <v>#REF!</v>
      </c>
      <c r="D4" s="115" t="e">
        <f>'BAR BB| Open rates'!#REF!</f>
        <v>#REF!</v>
      </c>
      <c r="E4" s="115" t="e">
        <f>'BAR BB| Open rates'!#REF!</f>
        <v>#REF!</v>
      </c>
      <c r="F4" s="115" t="e">
        <f>'BAR BB| Open rates'!#REF!</f>
        <v>#REF!</v>
      </c>
    </row>
    <row r="5" spans="1:6" s="36" customFormat="1" ht="12" customHeight="1" x14ac:dyDescent="0.2">
      <c r="A5" s="184" t="s">
        <v>63</v>
      </c>
    </row>
    <row r="6" spans="1:6" s="36" customFormat="1" ht="12" customHeight="1" x14ac:dyDescent="0.2">
      <c r="A6" s="183">
        <v>1</v>
      </c>
      <c r="B6" s="57" t="e">
        <f>'BAR BB| Open rates'!#REF!*0.85*0.85</f>
        <v>#REF!</v>
      </c>
      <c r="C6" s="57" t="e">
        <f>'BAR BB| Open rates'!#REF!*0.85*0.85</f>
        <v>#REF!</v>
      </c>
      <c r="D6" s="57" t="e">
        <f>'BAR BB| Open rates'!#REF!*0.85*0.85</f>
        <v>#REF!</v>
      </c>
      <c r="E6" s="57" t="e">
        <f>'BAR BB| Open rates'!#REF!*0.85*0.85</f>
        <v>#REF!</v>
      </c>
      <c r="F6" s="57" t="e">
        <f>'BAR BB| Open rates'!#REF!*0.85*0.85</f>
        <v>#REF!</v>
      </c>
    </row>
    <row r="7" spans="1:6" s="36" customFormat="1" ht="12" customHeight="1" x14ac:dyDescent="0.2">
      <c r="A7" s="183">
        <v>2</v>
      </c>
      <c r="B7" s="57" t="e">
        <f>'BAR BB| Open rates'!#REF!*0.85*0.85</f>
        <v>#REF!</v>
      </c>
      <c r="C7" s="57" t="e">
        <f>'BAR BB| Open rates'!#REF!*0.85*0.85</f>
        <v>#REF!</v>
      </c>
      <c r="D7" s="57" t="e">
        <f>'BAR BB| Open rates'!#REF!*0.85*0.85</f>
        <v>#REF!</v>
      </c>
      <c r="E7" s="57" t="e">
        <f>'BAR BB| Open rates'!#REF!*0.85*0.85</f>
        <v>#REF!</v>
      </c>
      <c r="F7" s="57" t="e">
        <f>'BAR BB| Open rates'!#REF!*0.85*0.85</f>
        <v>#REF!</v>
      </c>
    </row>
    <row r="8" spans="1:6" s="36" customFormat="1" ht="12" customHeight="1" x14ac:dyDescent="0.2">
      <c r="A8" s="236" t="s">
        <v>175</v>
      </c>
      <c r="B8" s="57"/>
      <c r="C8" s="57"/>
      <c r="D8" s="57"/>
      <c r="E8" s="57"/>
      <c r="F8" s="57"/>
    </row>
    <row r="9" spans="1:6" s="36" customFormat="1" ht="12" customHeight="1" x14ac:dyDescent="0.2">
      <c r="A9" s="237">
        <v>1</v>
      </c>
      <c r="B9" s="57" t="e">
        <f>'BAR BB| Open rates'!#REF!*0.85*0.85</f>
        <v>#REF!</v>
      </c>
      <c r="C9" s="57" t="e">
        <f>'BAR BB| Open rates'!#REF!*0.85*0.85</f>
        <v>#REF!</v>
      </c>
      <c r="D9" s="57" t="e">
        <f>'BAR BB| Open rates'!#REF!*0.85*0.85</f>
        <v>#REF!</v>
      </c>
      <c r="E9" s="57" t="e">
        <f>'BAR BB| Open rates'!#REF!*0.85*0.85</f>
        <v>#REF!</v>
      </c>
      <c r="F9" s="57" t="e">
        <f>'BAR BB| Open rates'!#REF!*0.85*0.85</f>
        <v>#REF!</v>
      </c>
    </row>
    <row r="10" spans="1:6" s="36" customFormat="1" ht="12" customHeight="1" x14ac:dyDescent="0.2">
      <c r="A10" s="237">
        <v>2</v>
      </c>
      <c r="B10" s="57" t="e">
        <f>'BAR BB| Open rates'!#REF!*0.85*0.85</f>
        <v>#REF!</v>
      </c>
      <c r="C10" s="57" t="e">
        <f>'BAR BB| Open rates'!#REF!*0.85*0.85</f>
        <v>#REF!</v>
      </c>
      <c r="D10" s="57" t="e">
        <f>'BAR BB| Open rates'!#REF!*0.85*0.85</f>
        <v>#REF!</v>
      </c>
      <c r="E10" s="57" t="e">
        <f>'BAR BB| Open rates'!#REF!*0.85*0.85</f>
        <v>#REF!</v>
      </c>
      <c r="F10" s="57" t="e">
        <f>'BAR BB| Open rates'!#REF!*0.85*0.85</f>
        <v>#REF!</v>
      </c>
    </row>
    <row r="11" spans="1:6" s="36" customFormat="1" ht="12" customHeight="1" x14ac:dyDescent="0.2">
      <c r="A11" s="236" t="s">
        <v>176</v>
      </c>
      <c r="B11" s="57"/>
      <c r="C11" s="57"/>
      <c r="D11" s="57"/>
      <c r="E11" s="57"/>
      <c r="F11" s="57"/>
    </row>
    <row r="12" spans="1:6" s="36" customFormat="1" ht="12" customHeight="1" x14ac:dyDescent="0.2">
      <c r="A12" s="237">
        <v>1</v>
      </c>
      <c r="B12" s="57" t="e">
        <f>'BAR BB| Open rates'!#REF!*0.85*0.85</f>
        <v>#REF!</v>
      </c>
      <c r="C12" s="57" t="e">
        <f>'BAR BB| Open rates'!#REF!*0.85*0.85</f>
        <v>#REF!</v>
      </c>
      <c r="D12" s="57" t="e">
        <f>'BAR BB| Open rates'!#REF!*0.85*0.85</f>
        <v>#REF!</v>
      </c>
      <c r="E12" s="57" t="e">
        <f>'BAR BB| Open rates'!#REF!*0.85*0.85</f>
        <v>#REF!</v>
      </c>
      <c r="F12" s="57" t="e">
        <f>'BAR BB| Open rates'!#REF!*0.85*0.85</f>
        <v>#REF!</v>
      </c>
    </row>
    <row r="13" spans="1:6" s="36" customFormat="1" ht="12" customHeight="1" x14ac:dyDescent="0.2">
      <c r="A13" s="237">
        <v>2</v>
      </c>
      <c r="B13" s="57" t="e">
        <f>'BAR BB| Open rates'!#REF!*0.85*0.85</f>
        <v>#REF!</v>
      </c>
      <c r="C13" s="57" t="e">
        <f>'BAR BB| Open rates'!#REF!*0.85*0.85</f>
        <v>#REF!</v>
      </c>
      <c r="D13" s="57" t="e">
        <f>'BAR BB| Open rates'!#REF!*0.85*0.85</f>
        <v>#REF!</v>
      </c>
      <c r="E13" s="57" t="e">
        <f>'BAR BB| Open rates'!#REF!*0.85*0.85</f>
        <v>#REF!</v>
      </c>
      <c r="F13" s="57" t="e">
        <f>'BAR BB| Open rates'!#REF!*0.85*0.85</f>
        <v>#REF!</v>
      </c>
    </row>
    <row r="14" spans="1:6" s="36" customFormat="1" ht="12" customHeight="1" x14ac:dyDescent="0.2">
      <c r="A14" s="236" t="s">
        <v>177</v>
      </c>
      <c r="B14" s="57"/>
      <c r="C14" s="57"/>
      <c r="D14" s="57"/>
      <c r="E14" s="57"/>
      <c r="F14" s="57"/>
    </row>
    <row r="15" spans="1:6" s="36" customFormat="1" ht="12" customHeight="1" x14ac:dyDescent="0.2">
      <c r="A15" s="237">
        <v>1</v>
      </c>
      <c r="B15" s="57" t="e">
        <f>'BAR BB| Open rates'!#REF!*0.85*0.85</f>
        <v>#REF!</v>
      </c>
      <c r="C15" s="57" t="e">
        <f>'BAR BB| Open rates'!#REF!*0.85*0.85</f>
        <v>#REF!</v>
      </c>
      <c r="D15" s="57" t="e">
        <f>'BAR BB| Open rates'!#REF!*0.85*0.85</f>
        <v>#REF!</v>
      </c>
      <c r="E15" s="57" t="e">
        <f>'BAR BB| Open rates'!#REF!*0.85*0.85</f>
        <v>#REF!</v>
      </c>
      <c r="F15" s="57" t="e">
        <f>'BAR BB| Open rates'!#REF!*0.85*0.85</f>
        <v>#REF!</v>
      </c>
    </row>
    <row r="16" spans="1:6" s="36" customFormat="1" ht="12" customHeight="1" x14ac:dyDescent="0.2">
      <c r="A16" s="237">
        <v>2</v>
      </c>
      <c r="B16" s="57" t="e">
        <f>'BAR BB| Open rates'!#REF!*0.85*0.85</f>
        <v>#REF!</v>
      </c>
      <c r="C16" s="57" t="e">
        <f>'BAR BB| Open rates'!#REF!*0.85*0.85</f>
        <v>#REF!</v>
      </c>
      <c r="D16" s="57" t="e">
        <f>'BAR BB| Open rates'!#REF!*0.85*0.85</f>
        <v>#REF!</v>
      </c>
      <c r="E16" s="57" t="e">
        <f>'BAR BB| Open rates'!#REF!*0.85*0.85</f>
        <v>#REF!</v>
      </c>
      <c r="F16" s="57" t="e">
        <f>'BAR BB| Open rates'!#REF!*0.85*0.85</f>
        <v>#REF!</v>
      </c>
    </row>
    <row r="17" spans="1:6" s="36" customFormat="1" ht="12" customHeight="1" x14ac:dyDescent="0.2">
      <c r="A17" s="236" t="s">
        <v>178</v>
      </c>
      <c r="B17" s="57"/>
      <c r="C17" s="57"/>
      <c r="D17" s="57"/>
      <c r="E17" s="57"/>
      <c r="F17" s="57"/>
    </row>
    <row r="18" spans="1:6" s="36" customFormat="1" ht="12" customHeight="1" x14ac:dyDescent="0.2">
      <c r="A18" s="237">
        <v>1</v>
      </c>
      <c r="B18" s="57" t="e">
        <f>'BAR BB| Open rates'!#REF!*0.85*0.85</f>
        <v>#REF!</v>
      </c>
      <c r="C18" s="57" t="e">
        <f>'BAR BB| Open rates'!#REF!*0.85*0.85</f>
        <v>#REF!</v>
      </c>
      <c r="D18" s="57" t="e">
        <f>'BAR BB| Open rates'!#REF!*0.85*0.85</f>
        <v>#REF!</v>
      </c>
      <c r="E18" s="57" t="e">
        <f>'BAR BB| Open rates'!#REF!*0.85*0.85</f>
        <v>#REF!</v>
      </c>
      <c r="F18" s="57" t="e">
        <f>'BAR BB| Open rates'!#REF!*0.85*0.85</f>
        <v>#REF!</v>
      </c>
    </row>
    <row r="19" spans="1:6" s="36" customFormat="1" ht="12" customHeight="1" x14ac:dyDescent="0.2">
      <c r="A19" s="237">
        <v>2</v>
      </c>
      <c r="B19" s="57" t="e">
        <f>'BAR BB| Open rates'!#REF!*0.85*0.85</f>
        <v>#REF!</v>
      </c>
      <c r="C19" s="57" t="e">
        <f>'BAR BB| Open rates'!#REF!*0.85*0.85</f>
        <v>#REF!</v>
      </c>
      <c r="D19" s="57" t="e">
        <f>'BAR BB| Open rates'!#REF!*0.85*0.85</f>
        <v>#REF!</v>
      </c>
      <c r="E19" s="57" t="e">
        <f>'BAR BB| Open rates'!#REF!*0.85*0.85</f>
        <v>#REF!</v>
      </c>
      <c r="F19" s="57" t="e">
        <f>'BAR BB| Open rates'!#REF!*0.85*0.85</f>
        <v>#REF!</v>
      </c>
    </row>
    <row r="20" spans="1:6" s="36" customFormat="1" ht="12" customHeight="1" x14ac:dyDescent="0.2">
      <c r="A20" s="236" t="s">
        <v>179</v>
      </c>
      <c r="B20" s="57"/>
      <c r="C20" s="57"/>
      <c r="D20" s="57"/>
      <c r="E20" s="57"/>
      <c r="F20" s="57"/>
    </row>
    <row r="21" spans="1:6" s="36" customFormat="1" ht="12" customHeight="1" x14ac:dyDescent="0.2">
      <c r="A21" s="237">
        <v>1</v>
      </c>
      <c r="B21" s="57" t="e">
        <f>'BAR BB| Open rates'!#REF!*0.85*0.85</f>
        <v>#REF!</v>
      </c>
      <c r="C21" s="57" t="e">
        <f>'BAR BB| Open rates'!#REF!*0.85*0.85</f>
        <v>#REF!</v>
      </c>
      <c r="D21" s="57" t="e">
        <f>'BAR BB| Open rates'!#REF!*0.85*0.85</f>
        <v>#REF!</v>
      </c>
      <c r="E21" s="57" t="e">
        <f>'BAR BB| Open rates'!#REF!*0.85*0.85</f>
        <v>#REF!</v>
      </c>
      <c r="F21" s="57" t="e">
        <f>'BAR BB| Open rates'!#REF!*0.85*0.85</f>
        <v>#REF!</v>
      </c>
    </row>
    <row r="22" spans="1:6" s="36" customFormat="1" ht="12" customHeight="1" x14ac:dyDescent="0.2">
      <c r="A22" s="237">
        <v>2</v>
      </c>
      <c r="B22" s="57" t="e">
        <f>'BAR BB| Open rates'!#REF!*0.85*0.85</f>
        <v>#REF!</v>
      </c>
      <c r="C22" s="57" t="e">
        <f>'BAR BB| Open rates'!#REF!*0.85*0.85</f>
        <v>#REF!</v>
      </c>
      <c r="D22" s="57" t="e">
        <f>'BAR BB| Open rates'!#REF!*0.85*0.85</f>
        <v>#REF!</v>
      </c>
      <c r="E22" s="57" t="e">
        <f>'BAR BB| Open rates'!#REF!*0.85*0.85</f>
        <v>#REF!</v>
      </c>
      <c r="F22" s="57" t="e">
        <f>'BAR BB| Open rates'!#REF!*0.85*0.85</f>
        <v>#REF!</v>
      </c>
    </row>
    <row r="23" spans="1:6" s="36" customFormat="1" ht="12" customHeight="1" x14ac:dyDescent="0.2">
      <c r="A23" s="236" t="s">
        <v>180</v>
      </c>
      <c r="B23" s="57"/>
      <c r="C23" s="57"/>
      <c r="D23" s="57"/>
      <c r="E23" s="57"/>
      <c r="F23" s="57"/>
    </row>
    <row r="24" spans="1:6" s="36" customFormat="1" ht="12" customHeight="1" x14ac:dyDescent="0.2">
      <c r="A24" s="237">
        <v>1</v>
      </c>
      <c r="B24" s="57" t="e">
        <f>'BAR BB| Open rates'!#REF!*0.85*0.85</f>
        <v>#REF!</v>
      </c>
      <c r="C24" s="57" t="e">
        <f>'BAR BB| Open rates'!#REF!*0.85*0.85</f>
        <v>#REF!</v>
      </c>
      <c r="D24" s="57" t="e">
        <f>'BAR BB| Open rates'!#REF!*0.85*0.85</f>
        <v>#REF!</v>
      </c>
      <c r="E24" s="57" t="e">
        <f>'BAR BB| Open rates'!#REF!*0.85*0.85</f>
        <v>#REF!</v>
      </c>
      <c r="F24" s="57" t="e">
        <f>'BAR BB| Open rates'!#REF!*0.85*0.85</f>
        <v>#REF!</v>
      </c>
    </row>
    <row r="25" spans="1:6" s="36" customFormat="1" ht="12" customHeight="1" x14ac:dyDescent="0.2">
      <c r="A25" s="237">
        <v>2</v>
      </c>
      <c r="B25" s="57" t="e">
        <f>'BAR BB| Open rates'!#REF!*0.85*0.85</f>
        <v>#REF!</v>
      </c>
      <c r="C25" s="57" t="e">
        <f>'BAR BB| Open rates'!#REF!*0.85*0.85</f>
        <v>#REF!</v>
      </c>
      <c r="D25" s="57" t="e">
        <f>'BAR BB| Open rates'!#REF!*0.85*0.85</f>
        <v>#REF!</v>
      </c>
      <c r="E25" s="57" t="e">
        <f>'BAR BB| Open rates'!#REF!*0.85*0.85</f>
        <v>#REF!</v>
      </c>
      <c r="F25" s="57" t="e">
        <f>'BAR BB| Open rates'!#REF!*0.85*0.85</f>
        <v>#REF!</v>
      </c>
    </row>
    <row r="26" spans="1:6" s="36" customFormat="1" ht="12" customHeight="1" x14ac:dyDescent="0.2">
      <c r="A26" s="237">
        <v>3</v>
      </c>
      <c r="B26" s="57" t="e">
        <f>'BAR BB| Open rates'!#REF!*0.85*0.85</f>
        <v>#REF!</v>
      </c>
      <c r="C26" s="57" t="e">
        <f>'BAR BB| Open rates'!#REF!*0.85*0.85</f>
        <v>#REF!</v>
      </c>
      <c r="D26" s="57" t="e">
        <f>'BAR BB| Open rates'!#REF!*0.85*0.85</f>
        <v>#REF!</v>
      </c>
      <c r="E26" s="57" t="e">
        <f>'BAR BB| Open rates'!#REF!*0.85*0.85</f>
        <v>#REF!</v>
      </c>
      <c r="F26" s="57" t="e">
        <f>'BAR BB| Open rates'!#REF!*0.85*0.85</f>
        <v>#REF!</v>
      </c>
    </row>
    <row r="27" spans="1:6" s="36" customFormat="1" ht="12" customHeight="1" x14ac:dyDescent="0.2">
      <c r="A27" s="237">
        <v>4</v>
      </c>
      <c r="B27" s="57" t="e">
        <f>'BAR BB| Open rates'!#REF!*0.85*0.85</f>
        <v>#REF!</v>
      </c>
      <c r="C27" s="57" t="e">
        <f>'BAR BB| Open rates'!#REF!*0.85*0.85</f>
        <v>#REF!</v>
      </c>
      <c r="D27" s="57" t="e">
        <f>'BAR BB| Open rates'!#REF!*0.85*0.85</f>
        <v>#REF!</v>
      </c>
      <c r="E27" s="57" t="e">
        <f>'BAR BB| Open rates'!#REF!*0.85*0.85</f>
        <v>#REF!</v>
      </c>
      <c r="F27" s="57" t="e">
        <f>'BAR BB| Open rates'!#REF!*0.85*0.85</f>
        <v>#REF!</v>
      </c>
    </row>
    <row r="28" spans="1:6" s="36" customFormat="1" ht="12" customHeight="1" x14ac:dyDescent="0.2">
      <c r="A28" s="236" t="s">
        <v>181</v>
      </c>
      <c r="B28" s="57"/>
      <c r="C28" s="57"/>
      <c r="D28" s="57"/>
      <c r="E28" s="57"/>
      <c r="F28" s="57"/>
    </row>
    <row r="29" spans="1:6" s="36" customFormat="1" ht="12" customHeight="1" x14ac:dyDescent="0.2">
      <c r="A29" s="237">
        <v>1</v>
      </c>
      <c r="B29" s="57" t="e">
        <f>'BAR BB| Open rates'!#REF!*0.85*0.85</f>
        <v>#REF!</v>
      </c>
      <c r="C29" s="57" t="e">
        <f>'BAR BB| Open rates'!#REF!*0.85*0.85</f>
        <v>#REF!</v>
      </c>
      <c r="D29" s="57" t="e">
        <f>'BAR BB| Open rates'!#REF!*0.85*0.85</f>
        <v>#REF!</v>
      </c>
      <c r="E29" s="57" t="e">
        <f>'BAR BB| Open rates'!#REF!*0.85*0.85</f>
        <v>#REF!</v>
      </c>
      <c r="F29" s="57" t="e">
        <f>'BAR BB| Open rates'!#REF!*0.85*0.85</f>
        <v>#REF!</v>
      </c>
    </row>
    <row r="30" spans="1:6" s="36" customFormat="1" ht="12" customHeight="1" x14ac:dyDescent="0.2">
      <c r="A30" s="237">
        <v>2</v>
      </c>
      <c r="B30" s="57" t="e">
        <f>'BAR BB| Open rates'!#REF!*0.85*0.85</f>
        <v>#REF!</v>
      </c>
      <c r="C30" s="57" t="e">
        <f>'BAR BB| Open rates'!#REF!*0.85*0.85</f>
        <v>#REF!</v>
      </c>
      <c r="D30" s="57" t="e">
        <f>'BAR BB| Open rates'!#REF!*0.85*0.85</f>
        <v>#REF!</v>
      </c>
      <c r="E30" s="57" t="e">
        <f>'BAR BB| Open rates'!#REF!*0.85*0.85</f>
        <v>#REF!</v>
      </c>
      <c r="F30" s="57" t="e">
        <f>'BAR BB| Open rates'!#REF!*0.85*0.85</f>
        <v>#REF!</v>
      </c>
    </row>
    <row r="31" spans="1:6" s="36" customFormat="1" ht="12" customHeight="1" x14ac:dyDescent="0.2">
      <c r="A31" s="237">
        <v>3</v>
      </c>
      <c r="B31" s="57" t="e">
        <f>'BAR BB| Open rates'!#REF!*0.85*0.85</f>
        <v>#REF!</v>
      </c>
      <c r="C31" s="57" t="e">
        <f>'BAR BB| Open rates'!#REF!*0.85*0.85</f>
        <v>#REF!</v>
      </c>
      <c r="D31" s="57" t="e">
        <f>'BAR BB| Open rates'!#REF!*0.85*0.85</f>
        <v>#REF!</v>
      </c>
      <c r="E31" s="57" t="e">
        <f>'BAR BB| Open rates'!#REF!*0.85*0.85</f>
        <v>#REF!</v>
      </c>
      <c r="F31" s="57" t="e">
        <f>'BAR BB| Open rates'!#REF!*0.85*0.85</f>
        <v>#REF!</v>
      </c>
    </row>
    <row r="32" spans="1:6" s="36" customFormat="1" ht="12" customHeight="1" x14ac:dyDescent="0.2">
      <c r="A32" s="237">
        <v>4</v>
      </c>
      <c r="B32" s="57" t="e">
        <f>'BAR BB| Open rates'!#REF!*0.85*0.85</f>
        <v>#REF!</v>
      </c>
      <c r="C32" s="57" t="e">
        <f>'BAR BB| Open rates'!#REF!*0.85*0.85</f>
        <v>#REF!</v>
      </c>
      <c r="D32" s="57" t="e">
        <f>'BAR BB| Open rates'!#REF!*0.85*0.85</f>
        <v>#REF!</v>
      </c>
      <c r="E32" s="57" t="e">
        <f>'BAR BB| Open rates'!#REF!*0.85*0.85</f>
        <v>#REF!</v>
      </c>
      <c r="F32" s="57" t="e">
        <f>'BAR BB| Open rates'!#REF!*0.85*0.85</f>
        <v>#REF!</v>
      </c>
    </row>
    <row r="33" spans="1:6" s="36" customFormat="1" ht="12" customHeight="1" x14ac:dyDescent="0.2">
      <c r="A33" s="236" t="s">
        <v>182</v>
      </c>
      <c r="B33" s="57"/>
      <c r="C33" s="57"/>
      <c r="D33" s="57"/>
      <c r="E33" s="57"/>
      <c r="F33" s="57"/>
    </row>
    <row r="34" spans="1:6" s="36" customFormat="1" ht="12" customHeight="1" x14ac:dyDescent="0.2">
      <c r="A34" s="237">
        <v>1</v>
      </c>
      <c r="B34" s="57" t="e">
        <f>'BAR BB| Open rates'!#REF!*0.85*0.85</f>
        <v>#REF!</v>
      </c>
      <c r="C34" s="57" t="e">
        <f>'BAR BB| Open rates'!#REF!*0.85*0.85</f>
        <v>#REF!</v>
      </c>
      <c r="D34" s="57" t="e">
        <f>'BAR BB| Open rates'!#REF!*0.85*0.85</f>
        <v>#REF!</v>
      </c>
      <c r="E34" s="57" t="e">
        <f>'BAR BB| Open rates'!#REF!*0.85*0.85</f>
        <v>#REF!</v>
      </c>
      <c r="F34" s="57" t="e">
        <f>'BAR BB| Open rates'!#REF!*0.85*0.85</f>
        <v>#REF!</v>
      </c>
    </row>
    <row r="35" spans="1:6" s="36" customFormat="1" ht="12" customHeight="1" x14ac:dyDescent="0.2">
      <c r="A35" s="237">
        <v>2</v>
      </c>
      <c r="B35" s="57" t="e">
        <f>'BAR BB| Open rates'!#REF!*0.85*0.85</f>
        <v>#REF!</v>
      </c>
      <c r="C35" s="57" t="e">
        <f>'BAR BB| Open rates'!#REF!*0.85*0.85</f>
        <v>#REF!</v>
      </c>
      <c r="D35" s="57" t="e">
        <f>'BAR BB| Open rates'!#REF!*0.85*0.85</f>
        <v>#REF!</v>
      </c>
      <c r="E35" s="57" t="e">
        <f>'BAR BB| Open rates'!#REF!*0.85*0.85</f>
        <v>#REF!</v>
      </c>
      <c r="F35" s="57" t="e">
        <f>'BAR BB| Open rates'!#REF!*0.85*0.85</f>
        <v>#REF!</v>
      </c>
    </row>
    <row r="36" spans="1:6" s="36" customFormat="1" ht="12" customHeight="1" x14ac:dyDescent="0.2">
      <c r="A36" s="237">
        <v>3</v>
      </c>
      <c r="B36" s="57" t="e">
        <f>'BAR BB| Open rates'!#REF!*0.85*0.85</f>
        <v>#REF!</v>
      </c>
      <c r="C36" s="57" t="e">
        <f>'BAR BB| Open rates'!#REF!*0.85*0.85</f>
        <v>#REF!</v>
      </c>
      <c r="D36" s="57" t="e">
        <f>'BAR BB| Open rates'!#REF!*0.85*0.85</f>
        <v>#REF!</v>
      </c>
      <c r="E36" s="57" t="e">
        <f>'BAR BB| Open rates'!#REF!*0.85*0.85</f>
        <v>#REF!</v>
      </c>
      <c r="F36" s="57" t="e">
        <f>'BAR BB| Open rates'!#REF!*0.85*0.85</f>
        <v>#REF!</v>
      </c>
    </row>
    <row r="37" spans="1:6" s="36" customFormat="1" ht="12" customHeight="1" x14ac:dyDescent="0.2">
      <c r="A37" s="237">
        <v>4</v>
      </c>
      <c r="B37" s="57" t="e">
        <f>'BAR BB| Open rates'!#REF!*0.85*0.85</f>
        <v>#REF!</v>
      </c>
      <c r="C37" s="57" t="e">
        <f>'BAR BB| Open rates'!#REF!*0.85*0.85</f>
        <v>#REF!</v>
      </c>
      <c r="D37" s="57" t="e">
        <f>'BAR BB| Open rates'!#REF!*0.85*0.85</f>
        <v>#REF!</v>
      </c>
      <c r="E37" s="57" t="e">
        <f>'BAR BB| Open rates'!#REF!*0.85*0.85</f>
        <v>#REF!</v>
      </c>
      <c r="F37" s="57" t="e">
        <f>'BAR BB| Open rates'!#REF!*0.85*0.85</f>
        <v>#REF!</v>
      </c>
    </row>
    <row r="38" spans="1:6" s="33" customFormat="1" x14ac:dyDescent="0.2">
      <c r="A38" s="237">
        <v>5</v>
      </c>
      <c r="B38" s="57" t="e">
        <f>'BAR BB| Open rates'!#REF!*0.85*0.85</f>
        <v>#REF!</v>
      </c>
      <c r="C38" s="57" t="e">
        <f>'BAR BB| Open rates'!#REF!*0.85*0.85</f>
        <v>#REF!</v>
      </c>
      <c r="D38" s="57" t="e">
        <f>'BAR BB| Open rates'!#REF!*0.85*0.85</f>
        <v>#REF!</v>
      </c>
      <c r="E38" s="57" t="e">
        <f>'BAR BB| Open rates'!#REF!*0.85*0.85</f>
        <v>#REF!</v>
      </c>
      <c r="F38" s="57" t="e">
        <f>'BAR BB| Open rates'!#REF!*0.85*0.85</f>
        <v>#REF!</v>
      </c>
    </row>
    <row r="39" spans="1:6" s="33" customFormat="1" x14ac:dyDescent="0.2">
      <c r="A39" s="237">
        <v>6</v>
      </c>
      <c r="B39" s="57" t="e">
        <f>'BAR BB| Open rates'!#REF!*0.85*0.85</f>
        <v>#REF!</v>
      </c>
      <c r="C39" s="57" t="e">
        <f>'BAR BB| Open rates'!#REF!*0.85*0.85</f>
        <v>#REF!</v>
      </c>
      <c r="D39" s="57" t="e">
        <f>'BAR BB| Open rates'!#REF!*0.85*0.85</f>
        <v>#REF!</v>
      </c>
      <c r="E39" s="57" t="e">
        <f>'BAR BB| Open rates'!#REF!*0.85*0.85</f>
        <v>#REF!</v>
      </c>
      <c r="F39" s="57" t="e">
        <f>'BAR BB| Open rates'!#REF!*0.85*0.85</f>
        <v>#REF!</v>
      </c>
    </row>
    <row r="40" spans="1:6" s="33" customFormat="1" ht="24" x14ac:dyDescent="0.2">
      <c r="A40" s="236" t="s">
        <v>183</v>
      </c>
      <c r="B40" s="57"/>
      <c r="C40" s="57"/>
      <c r="D40" s="57"/>
      <c r="E40" s="57"/>
      <c r="F40" s="57"/>
    </row>
    <row r="41" spans="1:6" s="33" customFormat="1" x14ac:dyDescent="0.2">
      <c r="A41" s="237">
        <v>1</v>
      </c>
      <c r="B41" s="57" t="e">
        <f>'BAR BB| Open rates'!#REF!*0.85*0.85</f>
        <v>#REF!</v>
      </c>
      <c r="C41" s="57" t="e">
        <f>'BAR BB| Open rates'!#REF!*0.85*0.85</f>
        <v>#REF!</v>
      </c>
      <c r="D41" s="57" t="e">
        <f>'BAR BB| Open rates'!#REF!*0.85*0.85</f>
        <v>#REF!</v>
      </c>
      <c r="E41" s="57" t="e">
        <f>'BAR BB| Open rates'!#REF!*0.85*0.85</f>
        <v>#REF!</v>
      </c>
      <c r="F41" s="57" t="e">
        <f>'BAR BB| Open rates'!#REF!*0.85*0.85</f>
        <v>#REF!</v>
      </c>
    </row>
    <row r="42" spans="1:6" s="33" customFormat="1" x14ac:dyDescent="0.2">
      <c r="A42" s="237">
        <v>2</v>
      </c>
      <c r="B42" s="57" t="e">
        <f>'BAR BB| Open rates'!#REF!*0.85*0.85</f>
        <v>#REF!</v>
      </c>
      <c r="C42" s="57" t="e">
        <f>'BAR BB| Open rates'!#REF!*0.85*0.85</f>
        <v>#REF!</v>
      </c>
      <c r="D42" s="57" t="e">
        <f>'BAR BB| Open rates'!#REF!*0.85*0.85</f>
        <v>#REF!</v>
      </c>
      <c r="E42" s="57" t="e">
        <f>'BAR BB| Open rates'!#REF!*0.85*0.85</f>
        <v>#REF!</v>
      </c>
      <c r="F42" s="57" t="e">
        <f>'BAR BB| Open rates'!#REF!*0.85*0.85</f>
        <v>#REF!</v>
      </c>
    </row>
    <row r="43" spans="1:6" s="33" customFormat="1" x14ac:dyDescent="0.2">
      <c r="A43" s="237">
        <v>3</v>
      </c>
      <c r="B43" s="57" t="e">
        <f>'BAR BB| Open rates'!#REF!*0.85*0.85</f>
        <v>#REF!</v>
      </c>
      <c r="C43" s="57" t="e">
        <f>'BAR BB| Open rates'!#REF!*0.85*0.85</f>
        <v>#REF!</v>
      </c>
      <c r="D43" s="57" t="e">
        <f>'BAR BB| Open rates'!#REF!*0.85*0.85</f>
        <v>#REF!</v>
      </c>
      <c r="E43" s="57" t="e">
        <f>'BAR BB| Open rates'!#REF!*0.85*0.85</f>
        <v>#REF!</v>
      </c>
      <c r="F43" s="57" t="e">
        <f>'BAR BB| Open rates'!#REF!*0.85*0.85</f>
        <v>#REF!</v>
      </c>
    </row>
    <row r="44" spans="1:6" s="33" customFormat="1" x14ac:dyDescent="0.2">
      <c r="A44" s="237">
        <v>4</v>
      </c>
      <c r="B44" s="57" t="e">
        <f>'BAR BB| Open rates'!#REF!*0.85*0.85</f>
        <v>#REF!</v>
      </c>
      <c r="C44" s="57" t="e">
        <f>'BAR BB| Open rates'!#REF!*0.85*0.85</f>
        <v>#REF!</v>
      </c>
      <c r="D44" s="57" t="e">
        <f>'BAR BB| Open rates'!#REF!*0.85*0.85</f>
        <v>#REF!</v>
      </c>
      <c r="E44" s="57" t="e">
        <f>'BAR BB| Open rates'!#REF!*0.85*0.85</f>
        <v>#REF!</v>
      </c>
      <c r="F44" s="57" t="e">
        <f>'BAR BB| Open rates'!#REF!*0.85*0.85</f>
        <v>#REF!</v>
      </c>
    </row>
    <row r="45" spans="1:6" s="33" customFormat="1" x14ac:dyDescent="0.2">
      <c r="A45" s="237">
        <v>5</v>
      </c>
      <c r="B45" s="57" t="e">
        <f>'BAR BB| Open rates'!#REF!*0.85*0.85</f>
        <v>#REF!</v>
      </c>
      <c r="C45" s="57" t="e">
        <f>'BAR BB| Open rates'!#REF!*0.85*0.85</f>
        <v>#REF!</v>
      </c>
      <c r="D45" s="57" t="e">
        <f>'BAR BB| Open rates'!#REF!*0.85*0.85</f>
        <v>#REF!</v>
      </c>
      <c r="E45" s="57" t="e">
        <f>'BAR BB| Open rates'!#REF!*0.85*0.85</f>
        <v>#REF!</v>
      </c>
      <c r="F45" s="57" t="e">
        <f>'BAR BB| Open rates'!#REF!*0.85*0.85</f>
        <v>#REF!</v>
      </c>
    </row>
    <row r="46" spans="1:6" s="33" customFormat="1" x14ac:dyDescent="0.2">
      <c r="A46" s="237">
        <v>6</v>
      </c>
      <c r="B46" s="57" t="e">
        <f>'BAR BB| Open rates'!#REF!*0.85*0.85</f>
        <v>#REF!</v>
      </c>
      <c r="C46" s="57" t="e">
        <f>'BAR BB| Open rates'!#REF!*0.85*0.85</f>
        <v>#REF!</v>
      </c>
      <c r="D46" s="57" t="e">
        <f>'BAR BB| Open rates'!#REF!*0.85*0.85</f>
        <v>#REF!</v>
      </c>
      <c r="E46" s="57" t="e">
        <f>'BAR BB| Open rates'!#REF!*0.85*0.85</f>
        <v>#REF!</v>
      </c>
      <c r="F46" s="57" t="e">
        <f>'BAR BB| Open rates'!#REF!*0.85*0.85</f>
        <v>#REF!</v>
      </c>
    </row>
    <row r="47" spans="1:6" s="33" customFormat="1" x14ac:dyDescent="0.2">
      <c r="A47" s="237">
        <v>7</v>
      </c>
      <c r="B47" s="57" t="e">
        <f>'BAR BB| Open rates'!#REF!*0.85*0.85</f>
        <v>#REF!</v>
      </c>
      <c r="C47" s="57" t="e">
        <f>'BAR BB| Open rates'!#REF!*0.85*0.85</f>
        <v>#REF!</v>
      </c>
      <c r="D47" s="57" t="e">
        <f>'BAR BB| Open rates'!#REF!*0.85*0.85</f>
        <v>#REF!</v>
      </c>
      <c r="E47" s="57" t="e">
        <f>'BAR BB| Open rates'!#REF!*0.85*0.85</f>
        <v>#REF!</v>
      </c>
      <c r="F47" s="57" t="e">
        <f>'BAR BB| Open rates'!#REF!*0.85*0.85</f>
        <v>#REF!</v>
      </c>
    </row>
    <row r="48" spans="1:6" s="33" customFormat="1" x14ac:dyDescent="0.2">
      <c r="A48" s="237">
        <v>8</v>
      </c>
      <c r="B48" s="57" t="e">
        <f>'BAR BB| Open rates'!#REF!*0.85*0.85</f>
        <v>#REF!</v>
      </c>
      <c r="C48" s="57" t="e">
        <f>'BAR BB| Open rates'!#REF!*0.85*0.85</f>
        <v>#REF!</v>
      </c>
      <c r="D48" s="57" t="e">
        <f>'BAR BB| Open rates'!#REF!*0.85*0.85</f>
        <v>#REF!</v>
      </c>
      <c r="E48" s="57" t="e">
        <f>'BAR BB| Open rates'!#REF!*0.85*0.85</f>
        <v>#REF!</v>
      </c>
      <c r="F48" s="57" t="e">
        <f>'BAR BB| Open rates'!#REF!*0.85*0.85</f>
        <v>#REF!</v>
      </c>
    </row>
    <row r="49" spans="1:6" s="33" customFormat="1" x14ac:dyDescent="0.2">
      <c r="A49" s="236" t="s">
        <v>72</v>
      </c>
      <c r="B49" s="57"/>
      <c r="C49" s="57"/>
      <c r="D49" s="57"/>
      <c r="E49" s="57"/>
      <c r="F49" s="57"/>
    </row>
    <row r="50" spans="1:6" s="33" customFormat="1" x14ac:dyDescent="0.2">
      <c r="A50" s="237">
        <v>1</v>
      </c>
      <c r="B50" s="57" t="e">
        <f>'BAR BB| Open rates'!#REF!*0.85*0.85</f>
        <v>#REF!</v>
      </c>
      <c r="C50" s="57" t="e">
        <f>'BAR BB| Open rates'!#REF!*0.85*0.85</f>
        <v>#REF!</v>
      </c>
      <c r="D50" s="57" t="e">
        <f>'BAR BB| Open rates'!#REF!*0.85*0.85</f>
        <v>#REF!</v>
      </c>
      <c r="E50" s="57" t="e">
        <f>'BAR BB| Open rates'!#REF!*0.85*0.85</f>
        <v>#REF!</v>
      </c>
      <c r="F50" s="57" t="e">
        <f>'BAR BB| Open rates'!#REF!*0.85*0.85</f>
        <v>#REF!</v>
      </c>
    </row>
    <row r="51" spans="1:6" s="33" customFormat="1" x14ac:dyDescent="0.2">
      <c r="A51" s="237">
        <v>2</v>
      </c>
      <c r="B51" s="57" t="e">
        <f>'BAR BB| Open rates'!#REF!*0.85*0.85</f>
        <v>#REF!</v>
      </c>
      <c r="C51" s="57" t="e">
        <f>'BAR BB| Open rates'!#REF!*0.85*0.85</f>
        <v>#REF!</v>
      </c>
      <c r="D51" s="57" t="e">
        <f>'BAR BB| Open rates'!#REF!*0.85*0.85</f>
        <v>#REF!</v>
      </c>
      <c r="E51" s="57" t="e">
        <f>'BAR BB| Open rates'!#REF!*0.85*0.85</f>
        <v>#REF!</v>
      </c>
      <c r="F51" s="57" t="e">
        <f>'BAR BB| Open rates'!#REF!*0.85*0.85</f>
        <v>#REF!</v>
      </c>
    </row>
    <row r="52" spans="1:6" s="33" customFormat="1" ht="24" x14ac:dyDescent="0.2">
      <c r="A52" s="236" t="s">
        <v>184</v>
      </c>
      <c r="B52" s="57"/>
      <c r="C52" s="57"/>
      <c r="D52" s="57"/>
      <c r="E52" s="57"/>
      <c r="F52" s="57"/>
    </row>
    <row r="53" spans="1:6" s="33" customFormat="1" x14ac:dyDescent="0.2">
      <c r="A53" s="237">
        <v>1</v>
      </c>
      <c r="B53" s="57" t="e">
        <f>'BAR BB| Open rates'!#REF!*0.85*0.85</f>
        <v>#REF!</v>
      </c>
      <c r="C53" s="57" t="e">
        <f>'BAR BB| Open rates'!#REF!*0.85*0.85</f>
        <v>#REF!</v>
      </c>
      <c r="D53" s="57" t="e">
        <f>'BAR BB| Open rates'!#REF!*0.85*0.85</f>
        <v>#REF!</v>
      </c>
      <c r="E53" s="57" t="e">
        <f>'BAR BB| Open rates'!#REF!*0.85*0.85</f>
        <v>#REF!</v>
      </c>
      <c r="F53" s="57" t="e">
        <f>'BAR BB| Open rates'!#REF!*0.85*0.85</f>
        <v>#REF!</v>
      </c>
    </row>
    <row r="54" spans="1:6" s="33" customFormat="1" x14ac:dyDescent="0.2">
      <c r="A54" s="237">
        <v>2</v>
      </c>
      <c r="B54" s="57" t="e">
        <f>'BAR BB| Open rates'!#REF!*0.85*0.85</f>
        <v>#REF!</v>
      </c>
      <c r="C54" s="57" t="e">
        <f>'BAR BB| Open rates'!#REF!*0.85*0.85</f>
        <v>#REF!</v>
      </c>
      <c r="D54" s="57" t="e">
        <f>'BAR BB| Open rates'!#REF!*0.85*0.85</f>
        <v>#REF!</v>
      </c>
      <c r="E54" s="57" t="e">
        <f>'BAR BB| Open rates'!#REF!*0.85*0.85</f>
        <v>#REF!</v>
      </c>
      <c r="F54" s="57" t="e">
        <f>'BAR BB| Open rates'!#REF!*0.85*0.85</f>
        <v>#REF!</v>
      </c>
    </row>
    <row r="55" spans="1:6" s="33" customFormat="1" x14ac:dyDescent="0.2">
      <c r="A55" s="237">
        <v>3</v>
      </c>
      <c r="B55" s="57" t="e">
        <f>'BAR BB| Open rates'!#REF!*0.85*0.85</f>
        <v>#REF!</v>
      </c>
      <c r="C55" s="57" t="e">
        <f>'BAR BB| Open rates'!#REF!*0.85*0.85</f>
        <v>#REF!</v>
      </c>
      <c r="D55" s="57" t="e">
        <f>'BAR BB| Open rates'!#REF!*0.85*0.85</f>
        <v>#REF!</v>
      </c>
      <c r="E55" s="57" t="e">
        <f>'BAR BB| Open rates'!#REF!*0.85*0.85</f>
        <v>#REF!</v>
      </c>
      <c r="F55" s="57" t="e">
        <f>'BAR BB| Open rates'!#REF!*0.85*0.85</f>
        <v>#REF!</v>
      </c>
    </row>
    <row r="56" spans="1:6" s="33" customFormat="1" x14ac:dyDescent="0.2">
      <c r="A56" s="237">
        <v>4</v>
      </c>
      <c r="B56" s="57" t="e">
        <f>'BAR BB| Open rates'!#REF!*0.85*0.85</f>
        <v>#REF!</v>
      </c>
      <c r="C56" s="57" t="e">
        <f>'BAR BB| Open rates'!#REF!*0.85*0.85</f>
        <v>#REF!</v>
      </c>
      <c r="D56" s="57" t="e">
        <f>'BAR BB| Open rates'!#REF!*0.85*0.85</f>
        <v>#REF!</v>
      </c>
      <c r="E56" s="57" t="e">
        <f>'BAR BB| Open rates'!#REF!*0.85*0.85</f>
        <v>#REF!</v>
      </c>
      <c r="F56" s="57" t="e">
        <f>'BAR BB| Open rates'!#REF!*0.85*0.85</f>
        <v>#REF!</v>
      </c>
    </row>
    <row r="57" spans="1:6" s="33" customFormat="1" x14ac:dyDescent="0.2">
      <c r="A57" s="237">
        <v>5</v>
      </c>
      <c r="B57" s="57" t="e">
        <f>'BAR BB| Open rates'!#REF!*0.85*0.85</f>
        <v>#REF!</v>
      </c>
      <c r="C57" s="57" t="e">
        <f>'BAR BB| Open rates'!#REF!*0.85*0.85</f>
        <v>#REF!</v>
      </c>
      <c r="D57" s="57" t="e">
        <f>'BAR BB| Open rates'!#REF!*0.85*0.85</f>
        <v>#REF!</v>
      </c>
      <c r="E57" s="57" t="e">
        <f>'BAR BB| Open rates'!#REF!*0.85*0.85</f>
        <v>#REF!</v>
      </c>
      <c r="F57" s="57" t="e">
        <f>'BAR BB| Open rates'!#REF!*0.85*0.85</f>
        <v>#REF!</v>
      </c>
    </row>
    <row r="58" spans="1:6" s="33" customFormat="1" x14ac:dyDescent="0.2">
      <c r="A58" s="237">
        <v>6</v>
      </c>
      <c r="B58" s="57" t="e">
        <f>'BAR BB| Open rates'!#REF!*0.85*0.85</f>
        <v>#REF!</v>
      </c>
      <c r="C58" s="57" t="e">
        <f>'BAR BB| Open rates'!#REF!*0.85*0.85</f>
        <v>#REF!</v>
      </c>
      <c r="D58" s="57" t="e">
        <f>'BAR BB| Open rates'!#REF!*0.85*0.85</f>
        <v>#REF!</v>
      </c>
      <c r="E58" s="57" t="e">
        <f>'BAR BB| Open rates'!#REF!*0.85*0.85</f>
        <v>#REF!</v>
      </c>
      <c r="F58" s="57" t="e">
        <f>'BAR BB| Open rates'!#REF!*0.85*0.85</f>
        <v>#REF!</v>
      </c>
    </row>
    <row r="59" spans="1:6" s="33" customFormat="1" x14ac:dyDescent="0.2">
      <c r="A59" s="89"/>
    </row>
    <row r="60" spans="1:6" s="33" customFormat="1" x14ac:dyDescent="0.2">
      <c r="A60" s="89"/>
    </row>
    <row r="61" spans="1:6" s="33" customFormat="1" x14ac:dyDescent="0.2">
      <c r="A61" s="340" t="s">
        <v>172</v>
      </c>
    </row>
    <row r="62" spans="1:6" s="33" customFormat="1" x14ac:dyDescent="0.2">
      <c r="A62" s="340"/>
    </row>
    <row r="63" spans="1:6" s="31" customFormat="1" ht="13.5" customHeight="1" x14ac:dyDescent="0.2"/>
    <row r="64" spans="1:6" s="6" customFormat="1" ht="12.75" customHeight="1" x14ac:dyDescent="0.2">
      <c r="A64" s="174" t="s">
        <v>74</v>
      </c>
    </row>
    <row r="65" spans="1:1" s="6" customFormat="1" ht="12.75" customHeight="1" x14ac:dyDescent="0.2">
      <c r="A65" s="172" t="s">
        <v>75</v>
      </c>
    </row>
    <row r="66" spans="1:1" s="6" customFormat="1" ht="21" customHeight="1" x14ac:dyDescent="0.2">
      <c r="A66" s="261" t="s">
        <v>382</v>
      </c>
    </row>
    <row r="67" spans="1:1" s="6" customFormat="1" ht="21" customHeight="1" x14ac:dyDescent="0.2">
      <c r="A67" s="173" t="s">
        <v>76</v>
      </c>
    </row>
    <row r="68" spans="1:1" s="6" customFormat="1" ht="21" customHeight="1" x14ac:dyDescent="0.2">
      <c r="A68" s="173" t="s">
        <v>77</v>
      </c>
    </row>
    <row r="69" spans="1:1" s="6" customFormat="1" ht="21" customHeight="1" x14ac:dyDescent="0.2">
      <c r="A69" s="173" t="s">
        <v>78</v>
      </c>
    </row>
    <row r="70" spans="1:1" s="36" customFormat="1" ht="21" customHeight="1" x14ac:dyDescent="0.2">
      <c r="A70" s="175" t="s">
        <v>79</v>
      </c>
    </row>
    <row r="71" spans="1:1" s="36" customFormat="1" ht="21" customHeight="1" x14ac:dyDescent="0.2">
      <c r="A71" s="175" t="s">
        <v>187</v>
      </c>
    </row>
    <row r="72" spans="1:1" s="33" customFormat="1" x14ac:dyDescent="0.2">
      <c r="A72" s="89"/>
    </row>
    <row r="73" spans="1:1" s="33" customFormat="1" x14ac:dyDescent="0.2">
      <c r="A73" s="171" t="s">
        <v>81</v>
      </c>
    </row>
    <row r="74" spans="1:1" s="33" customFormat="1" ht="96" x14ac:dyDescent="0.2">
      <c r="A74" s="176" t="s">
        <v>96</v>
      </c>
    </row>
    <row r="75" spans="1:1" s="33" customFormat="1" x14ac:dyDescent="0.2"/>
    <row r="76" spans="1:1" s="33" customFormat="1" x14ac:dyDescent="0.2">
      <c r="A76" s="171" t="s">
        <v>83</v>
      </c>
    </row>
    <row r="77" spans="1:1" s="33" customFormat="1" ht="30" customHeight="1" x14ac:dyDescent="0.2">
      <c r="A77" s="262" t="s">
        <v>385</v>
      </c>
    </row>
    <row r="78" spans="1:1" s="33" customFormat="1" ht="72" x14ac:dyDescent="0.2">
      <c r="A78" s="213" t="s">
        <v>386</v>
      </c>
    </row>
    <row r="79" spans="1:1" s="33" customFormat="1" x14ac:dyDescent="0.2"/>
    <row r="80" spans="1:1" s="33" customFormat="1" ht="24" x14ac:dyDescent="0.2">
      <c r="A80" s="179" t="s">
        <v>174</v>
      </c>
    </row>
    <row r="81" s="33" customFormat="1" x14ac:dyDescent="0.2"/>
    <row r="82" s="33" customFormat="1" x14ac:dyDescent="0.2"/>
    <row r="83" s="33" customFormat="1" x14ac:dyDescent="0.2"/>
    <row r="84" s="33" customFormat="1" x14ac:dyDescent="0.2"/>
    <row r="85" s="33" customFormat="1" x14ac:dyDescent="0.2"/>
    <row r="86" s="33" customFormat="1" x14ac:dyDescent="0.2"/>
    <row r="87" s="33" customFormat="1" x14ac:dyDescent="0.2"/>
    <row r="88" s="33" customFormat="1" x14ac:dyDescent="0.2"/>
    <row r="89" s="33" customFormat="1" x14ac:dyDescent="0.2"/>
    <row r="90" s="33" customFormat="1" x14ac:dyDescent="0.2"/>
    <row r="91" s="33" customFormat="1" x14ac:dyDescent="0.2"/>
    <row r="92" s="33" customFormat="1" x14ac:dyDescent="0.2"/>
    <row r="93" s="33" customFormat="1" x14ac:dyDescent="0.2"/>
  </sheetData>
  <mergeCells count="1">
    <mergeCell ref="A61:A62"/>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F106"/>
  <sheetViews>
    <sheetView workbookViewId="0">
      <pane xSplit="1" ySplit="4" topLeftCell="B5" activePane="bottomRight" state="frozen"/>
      <selection pane="topRight" activeCell="B1" sqref="B1"/>
      <selection pane="bottomLeft" activeCell="A5" sqref="A5"/>
      <selection pane="bottomRight" activeCell="F4" sqref="F4"/>
    </sheetView>
  </sheetViews>
  <sheetFormatPr defaultColWidth="9.85546875" defaultRowHeight="12.75" x14ac:dyDescent="0.2"/>
  <cols>
    <col min="1" max="1" width="36.85546875" style="32" customWidth="1"/>
    <col min="2" max="16384" width="9.85546875" style="32"/>
  </cols>
  <sheetData>
    <row r="1" spans="1:6" ht="13.5" customHeight="1" x14ac:dyDescent="0.2">
      <c r="A1" s="63" t="s">
        <v>61</v>
      </c>
    </row>
    <row r="2" spans="1:6" x14ac:dyDescent="0.2">
      <c r="A2" s="11" t="s">
        <v>147</v>
      </c>
    </row>
    <row r="3" spans="1:6" s="33" customFormat="1" ht="26.25" customHeight="1" x14ac:dyDescent="0.2">
      <c r="A3" s="64" t="s">
        <v>97</v>
      </c>
      <c r="B3" s="113" t="e">
        <f>'BAR BB| Open rates'!#REF!</f>
        <v>#REF!</v>
      </c>
      <c r="C3" s="113" t="e">
        <f>'BAR BB| Open rates'!#REF!</f>
        <v>#REF!</v>
      </c>
      <c r="D3" s="113" t="e">
        <f>'BAR BB| Open rates'!#REF!</f>
        <v>#REF!</v>
      </c>
      <c r="E3" s="113" t="e">
        <f>'BAR BB| Open rates'!#REF!</f>
        <v>#REF!</v>
      </c>
      <c r="F3" s="113" t="e">
        <f>'BAR BB| Open rates'!#REF!</f>
        <v>#REF!</v>
      </c>
    </row>
    <row r="4" spans="1:6" s="33" customFormat="1" ht="26.25" customHeight="1" x14ac:dyDescent="0.2">
      <c r="A4" s="104"/>
      <c r="B4" s="115" t="e">
        <f>'BAR BB| Open rates'!#REF!</f>
        <v>#REF!</v>
      </c>
      <c r="C4" s="115" t="e">
        <f>'BAR BB| Open rates'!#REF!</f>
        <v>#REF!</v>
      </c>
      <c r="D4" s="115" t="e">
        <f>'BAR BB| Open rates'!#REF!</f>
        <v>#REF!</v>
      </c>
      <c r="E4" s="115" t="e">
        <f>'BAR BB| Open rates'!#REF!</f>
        <v>#REF!</v>
      </c>
      <c r="F4" s="115" t="e">
        <f>'BAR BB| Open rates'!#REF!</f>
        <v>#REF!</v>
      </c>
    </row>
    <row r="5" spans="1:6" s="36" customFormat="1" ht="12" customHeight="1" x14ac:dyDescent="0.2">
      <c r="A5" s="184" t="s">
        <v>63</v>
      </c>
    </row>
    <row r="6" spans="1:6" s="36" customFormat="1" ht="12" customHeight="1" x14ac:dyDescent="0.2">
      <c r="A6" s="183">
        <v>1</v>
      </c>
      <c r="B6" s="263" t="e">
        <f>'BAR BB| Open rates'!#REF!*0.85*0.9</f>
        <v>#REF!</v>
      </c>
      <c r="C6" s="263" t="e">
        <f>'BAR BB| Open rates'!#REF!*0.85*0.9</f>
        <v>#REF!</v>
      </c>
      <c r="D6" s="263" t="e">
        <f>'BAR BB| Open rates'!#REF!*0.85*0.9</f>
        <v>#REF!</v>
      </c>
      <c r="E6" s="263" t="e">
        <f>'BAR BB| Open rates'!#REF!*0.85*0.9</f>
        <v>#REF!</v>
      </c>
      <c r="F6" s="263" t="e">
        <f>'BAR BB| Open rates'!#REF!*0.85*0.9</f>
        <v>#REF!</v>
      </c>
    </row>
    <row r="7" spans="1:6" s="36" customFormat="1" ht="12" customHeight="1" x14ac:dyDescent="0.2">
      <c r="A7" s="183">
        <v>2</v>
      </c>
      <c r="B7" s="263" t="e">
        <f>'BAR BB| Open rates'!#REF!*0.85*0.9</f>
        <v>#REF!</v>
      </c>
      <c r="C7" s="263" t="e">
        <f>'BAR BB| Open rates'!#REF!*0.85*0.9</f>
        <v>#REF!</v>
      </c>
      <c r="D7" s="263" t="e">
        <f>'BAR BB| Open rates'!#REF!*0.85*0.9</f>
        <v>#REF!</v>
      </c>
      <c r="E7" s="263" t="e">
        <f>'BAR BB| Open rates'!#REF!*0.85*0.9</f>
        <v>#REF!</v>
      </c>
      <c r="F7" s="263" t="e">
        <f>'BAR BB| Open rates'!#REF!*0.85*0.9</f>
        <v>#REF!</v>
      </c>
    </row>
    <row r="8" spans="1:6" s="36" customFormat="1" ht="12" customHeight="1" x14ac:dyDescent="0.2">
      <c r="A8" s="236" t="s">
        <v>175</v>
      </c>
      <c r="B8" s="263"/>
      <c r="C8" s="263"/>
      <c r="D8" s="263"/>
      <c r="E8" s="263"/>
      <c r="F8" s="263"/>
    </row>
    <row r="9" spans="1:6" s="36" customFormat="1" ht="12" customHeight="1" x14ac:dyDescent="0.2">
      <c r="A9" s="237">
        <v>1</v>
      </c>
      <c r="B9" s="263" t="e">
        <f>'BAR BB| Open rates'!#REF!*0.85*0.9</f>
        <v>#REF!</v>
      </c>
      <c r="C9" s="263" t="e">
        <f>'BAR BB| Open rates'!#REF!*0.85*0.9</f>
        <v>#REF!</v>
      </c>
      <c r="D9" s="263" t="e">
        <f>'BAR BB| Open rates'!#REF!*0.85*0.9</f>
        <v>#REF!</v>
      </c>
      <c r="E9" s="263" t="e">
        <f>'BAR BB| Open rates'!#REF!*0.85*0.9</f>
        <v>#REF!</v>
      </c>
      <c r="F9" s="263" t="e">
        <f>'BAR BB| Open rates'!#REF!*0.85*0.9</f>
        <v>#REF!</v>
      </c>
    </row>
    <row r="10" spans="1:6" s="36" customFormat="1" ht="12" customHeight="1" x14ac:dyDescent="0.2">
      <c r="A10" s="237">
        <v>2</v>
      </c>
      <c r="B10" s="263" t="e">
        <f>'BAR BB| Open rates'!#REF!*0.85*0.9</f>
        <v>#REF!</v>
      </c>
      <c r="C10" s="263" t="e">
        <f>'BAR BB| Open rates'!#REF!*0.85*0.9</f>
        <v>#REF!</v>
      </c>
      <c r="D10" s="263" t="e">
        <f>'BAR BB| Open rates'!#REF!*0.85*0.9</f>
        <v>#REF!</v>
      </c>
      <c r="E10" s="263" t="e">
        <f>'BAR BB| Open rates'!#REF!*0.85*0.9</f>
        <v>#REF!</v>
      </c>
      <c r="F10" s="263" t="e">
        <f>'BAR BB| Open rates'!#REF!*0.85*0.9</f>
        <v>#REF!</v>
      </c>
    </row>
    <row r="11" spans="1:6" s="36" customFormat="1" ht="12" customHeight="1" x14ac:dyDescent="0.2">
      <c r="A11" s="236" t="s">
        <v>176</v>
      </c>
      <c r="B11" s="263"/>
      <c r="C11" s="263"/>
      <c r="D11" s="263"/>
      <c r="E11" s="263"/>
      <c r="F11" s="263"/>
    </row>
    <row r="12" spans="1:6" s="36" customFormat="1" ht="12" customHeight="1" x14ac:dyDescent="0.2">
      <c r="A12" s="237">
        <v>1</v>
      </c>
      <c r="B12" s="263" t="e">
        <f>'BAR BB| Open rates'!#REF!*0.85*0.9</f>
        <v>#REF!</v>
      </c>
      <c r="C12" s="263" t="e">
        <f>'BAR BB| Open rates'!#REF!*0.85*0.9</f>
        <v>#REF!</v>
      </c>
      <c r="D12" s="263" t="e">
        <f>'BAR BB| Open rates'!#REF!*0.85*0.9</f>
        <v>#REF!</v>
      </c>
      <c r="E12" s="263" t="e">
        <f>'BAR BB| Open rates'!#REF!*0.85*0.9</f>
        <v>#REF!</v>
      </c>
      <c r="F12" s="263" t="e">
        <f>'BAR BB| Open rates'!#REF!*0.85*0.9</f>
        <v>#REF!</v>
      </c>
    </row>
    <row r="13" spans="1:6" s="36" customFormat="1" ht="12" customHeight="1" x14ac:dyDescent="0.2">
      <c r="A13" s="237">
        <v>2</v>
      </c>
      <c r="B13" s="263" t="e">
        <f>'BAR BB| Open rates'!#REF!*0.85*0.9</f>
        <v>#REF!</v>
      </c>
      <c r="C13" s="263" t="e">
        <f>'BAR BB| Open rates'!#REF!*0.85*0.9</f>
        <v>#REF!</v>
      </c>
      <c r="D13" s="263" t="e">
        <f>'BAR BB| Open rates'!#REF!*0.85*0.9</f>
        <v>#REF!</v>
      </c>
      <c r="E13" s="263" t="e">
        <f>'BAR BB| Open rates'!#REF!*0.85*0.9</f>
        <v>#REF!</v>
      </c>
      <c r="F13" s="263" t="e">
        <f>'BAR BB| Open rates'!#REF!*0.85*0.9</f>
        <v>#REF!</v>
      </c>
    </row>
    <row r="14" spans="1:6" s="36" customFormat="1" ht="12" customHeight="1" x14ac:dyDescent="0.2">
      <c r="A14" s="236" t="s">
        <v>177</v>
      </c>
      <c r="B14" s="263"/>
      <c r="C14" s="263"/>
      <c r="D14" s="263"/>
      <c r="E14" s="263"/>
      <c r="F14" s="263"/>
    </row>
    <row r="15" spans="1:6" s="36" customFormat="1" ht="12" customHeight="1" x14ac:dyDescent="0.2">
      <c r="A15" s="237">
        <v>1</v>
      </c>
      <c r="B15" s="263" t="e">
        <f>'BAR BB| Open rates'!#REF!*0.85*0.9</f>
        <v>#REF!</v>
      </c>
      <c r="C15" s="263" t="e">
        <f>'BAR BB| Open rates'!#REF!*0.85*0.9</f>
        <v>#REF!</v>
      </c>
      <c r="D15" s="263" t="e">
        <f>'BAR BB| Open rates'!#REF!*0.85*0.9</f>
        <v>#REF!</v>
      </c>
      <c r="E15" s="263" t="e">
        <f>'BAR BB| Open rates'!#REF!*0.85*0.9</f>
        <v>#REF!</v>
      </c>
      <c r="F15" s="263" t="e">
        <f>'BAR BB| Open rates'!#REF!*0.85*0.9</f>
        <v>#REF!</v>
      </c>
    </row>
    <row r="16" spans="1:6" s="36" customFormat="1" ht="12" customHeight="1" x14ac:dyDescent="0.2">
      <c r="A16" s="237">
        <v>2</v>
      </c>
      <c r="B16" s="263" t="e">
        <f>'BAR BB| Open rates'!#REF!*0.85*0.9</f>
        <v>#REF!</v>
      </c>
      <c r="C16" s="263" t="e">
        <f>'BAR BB| Open rates'!#REF!*0.85*0.9</f>
        <v>#REF!</v>
      </c>
      <c r="D16" s="263" t="e">
        <f>'BAR BB| Open rates'!#REF!*0.85*0.9</f>
        <v>#REF!</v>
      </c>
      <c r="E16" s="263" t="e">
        <f>'BAR BB| Open rates'!#REF!*0.85*0.9</f>
        <v>#REF!</v>
      </c>
      <c r="F16" s="263" t="e">
        <f>'BAR BB| Open rates'!#REF!*0.85*0.9</f>
        <v>#REF!</v>
      </c>
    </row>
    <row r="17" spans="1:6" s="36" customFormat="1" ht="12" customHeight="1" x14ac:dyDescent="0.2">
      <c r="A17" s="236" t="s">
        <v>178</v>
      </c>
      <c r="B17" s="263"/>
      <c r="C17" s="263"/>
      <c r="D17" s="263"/>
      <c r="E17" s="263"/>
      <c r="F17" s="263"/>
    </row>
    <row r="18" spans="1:6" s="36" customFormat="1" ht="12" customHeight="1" x14ac:dyDescent="0.2">
      <c r="A18" s="237">
        <v>1</v>
      </c>
      <c r="B18" s="263" t="e">
        <f>'BAR BB| Open rates'!#REF!*0.85*0.9</f>
        <v>#REF!</v>
      </c>
      <c r="C18" s="263" t="e">
        <f>'BAR BB| Open rates'!#REF!*0.85*0.9</f>
        <v>#REF!</v>
      </c>
      <c r="D18" s="263" t="e">
        <f>'BAR BB| Open rates'!#REF!*0.85*0.9</f>
        <v>#REF!</v>
      </c>
      <c r="E18" s="263" t="e">
        <f>'BAR BB| Open rates'!#REF!*0.85*0.9</f>
        <v>#REF!</v>
      </c>
      <c r="F18" s="263" t="e">
        <f>'BAR BB| Open rates'!#REF!*0.85*0.9</f>
        <v>#REF!</v>
      </c>
    </row>
    <row r="19" spans="1:6" s="36" customFormat="1" ht="12" customHeight="1" x14ac:dyDescent="0.2">
      <c r="A19" s="237">
        <v>2</v>
      </c>
      <c r="B19" s="263" t="e">
        <f>'BAR BB| Open rates'!#REF!*0.85*0.9</f>
        <v>#REF!</v>
      </c>
      <c r="C19" s="263" t="e">
        <f>'BAR BB| Open rates'!#REF!*0.85*0.9</f>
        <v>#REF!</v>
      </c>
      <c r="D19" s="263" t="e">
        <f>'BAR BB| Open rates'!#REF!*0.85*0.9</f>
        <v>#REF!</v>
      </c>
      <c r="E19" s="263" t="e">
        <f>'BAR BB| Open rates'!#REF!*0.85*0.9</f>
        <v>#REF!</v>
      </c>
      <c r="F19" s="263" t="e">
        <f>'BAR BB| Open rates'!#REF!*0.85*0.9</f>
        <v>#REF!</v>
      </c>
    </row>
    <row r="20" spans="1:6" s="36" customFormat="1" ht="12" customHeight="1" x14ac:dyDescent="0.2">
      <c r="A20" s="236" t="s">
        <v>179</v>
      </c>
      <c r="B20" s="263"/>
      <c r="C20" s="263"/>
      <c r="D20" s="263"/>
      <c r="E20" s="263"/>
      <c r="F20" s="263"/>
    </row>
    <row r="21" spans="1:6" s="36" customFormat="1" ht="12" customHeight="1" x14ac:dyDescent="0.2">
      <c r="A21" s="237">
        <v>1</v>
      </c>
      <c r="B21" s="263" t="e">
        <f>'BAR BB| Open rates'!#REF!*0.85*0.9</f>
        <v>#REF!</v>
      </c>
      <c r="C21" s="263" t="e">
        <f>'BAR BB| Open rates'!#REF!*0.85*0.9</f>
        <v>#REF!</v>
      </c>
      <c r="D21" s="263" t="e">
        <f>'BAR BB| Open rates'!#REF!*0.85*0.9</f>
        <v>#REF!</v>
      </c>
      <c r="E21" s="263" t="e">
        <f>'BAR BB| Open rates'!#REF!*0.85*0.9</f>
        <v>#REF!</v>
      </c>
      <c r="F21" s="263" t="e">
        <f>'BAR BB| Open rates'!#REF!*0.85*0.9</f>
        <v>#REF!</v>
      </c>
    </row>
    <row r="22" spans="1:6" s="36" customFormat="1" ht="12" customHeight="1" x14ac:dyDescent="0.2">
      <c r="A22" s="237">
        <v>2</v>
      </c>
      <c r="B22" s="263" t="e">
        <f>'BAR BB| Open rates'!#REF!*0.85*0.9</f>
        <v>#REF!</v>
      </c>
      <c r="C22" s="263" t="e">
        <f>'BAR BB| Open rates'!#REF!*0.85*0.9</f>
        <v>#REF!</v>
      </c>
      <c r="D22" s="263" t="e">
        <f>'BAR BB| Open rates'!#REF!*0.85*0.9</f>
        <v>#REF!</v>
      </c>
      <c r="E22" s="263" t="e">
        <f>'BAR BB| Open rates'!#REF!*0.85*0.9</f>
        <v>#REF!</v>
      </c>
      <c r="F22" s="263" t="e">
        <f>'BAR BB| Open rates'!#REF!*0.85*0.9</f>
        <v>#REF!</v>
      </c>
    </row>
    <row r="23" spans="1:6" s="36" customFormat="1" ht="12" customHeight="1" x14ac:dyDescent="0.2">
      <c r="A23" s="236" t="s">
        <v>180</v>
      </c>
      <c r="B23" s="263"/>
      <c r="C23" s="263"/>
      <c r="D23" s="263"/>
      <c r="E23" s="263"/>
      <c r="F23" s="263"/>
    </row>
    <row r="24" spans="1:6" s="36" customFormat="1" ht="12" customHeight="1" x14ac:dyDescent="0.2">
      <c r="A24" s="237">
        <v>1</v>
      </c>
      <c r="B24" s="263" t="e">
        <f>'BAR BB| Open rates'!#REF!*0.85*0.9</f>
        <v>#REF!</v>
      </c>
      <c r="C24" s="263" t="e">
        <f>'BAR BB| Open rates'!#REF!*0.85*0.9</f>
        <v>#REF!</v>
      </c>
      <c r="D24" s="263" t="e">
        <f>'BAR BB| Open rates'!#REF!*0.85*0.9</f>
        <v>#REF!</v>
      </c>
      <c r="E24" s="263" t="e">
        <f>'BAR BB| Open rates'!#REF!*0.85*0.9</f>
        <v>#REF!</v>
      </c>
      <c r="F24" s="263" t="e">
        <f>'BAR BB| Open rates'!#REF!*0.85*0.9</f>
        <v>#REF!</v>
      </c>
    </row>
    <row r="25" spans="1:6" s="36" customFormat="1" ht="12" customHeight="1" x14ac:dyDescent="0.2">
      <c r="A25" s="237">
        <v>2</v>
      </c>
      <c r="B25" s="263" t="e">
        <f>'BAR BB| Open rates'!#REF!*0.85*0.9</f>
        <v>#REF!</v>
      </c>
      <c r="C25" s="263" t="e">
        <f>'BAR BB| Open rates'!#REF!*0.85*0.9</f>
        <v>#REF!</v>
      </c>
      <c r="D25" s="263" t="e">
        <f>'BAR BB| Open rates'!#REF!*0.85*0.9</f>
        <v>#REF!</v>
      </c>
      <c r="E25" s="263" t="e">
        <f>'BAR BB| Open rates'!#REF!*0.85*0.9</f>
        <v>#REF!</v>
      </c>
      <c r="F25" s="263" t="e">
        <f>'BAR BB| Open rates'!#REF!*0.85*0.9</f>
        <v>#REF!</v>
      </c>
    </row>
    <row r="26" spans="1:6" s="36" customFormat="1" ht="12" customHeight="1" x14ac:dyDescent="0.2">
      <c r="A26" s="237">
        <v>3</v>
      </c>
      <c r="B26" s="263" t="e">
        <f>'BAR BB| Open rates'!#REF!*0.85*0.9</f>
        <v>#REF!</v>
      </c>
      <c r="C26" s="263" t="e">
        <f>'BAR BB| Open rates'!#REF!*0.85*0.9</f>
        <v>#REF!</v>
      </c>
      <c r="D26" s="263" t="e">
        <f>'BAR BB| Open rates'!#REF!*0.85*0.9</f>
        <v>#REF!</v>
      </c>
      <c r="E26" s="263" t="e">
        <f>'BAR BB| Open rates'!#REF!*0.85*0.9</f>
        <v>#REF!</v>
      </c>
      <c r="F26" s="263" t="e">
        <f>'BAR BB| Open rates'!#REF!*0.85*0.9</f>
        <v>#REF!</v>
      </c>
    </row>
    <row r="27" spans="1:6" s="36" customFormat="1" ht="12" customHeight="1" x14ac:dyDescent="0.2">
      <c r="A27" s="237">
        <v>4</v>
      </c>
      <c r="B27" s="263" t="e">
        <f>'BAR BB| Open rates'!#REF!*0.85*0.9</f>
        <v>#REF!</v>
      </c>
      <c r="C27" s="263" t="e">
        <f>'BAR BB| Open rates'!#REF!*0.85*0.9</f>
        <v>#REF!</v>
      </c>
      <c r="D27" s="263" t="e">
        <f>'BAR BB| Open rates'!#REF!*0.85*0.9</f>
        <v>#REF!</v>
      </c>
      <c r="E27" s="263" t="e">
        <f>'BAR BB| Open rates'!#REF!*0.85*0.9</f>
        <v>#REF!</v>
      </c>
      <c r="F27" s="263" t="e">
        <f>'BAR BB| Open rates'!#REF!*0.85*0.9</f>
        <v>#REF!</v>
      </c>
    </row>
    <row r="28" spans="1:6" s="36" customFormat="1" ht="12" customHeight="1" x14ac:dyDescent="0.2">
      <c r="A28" s="236" t="s">
        <v>181</v>
      </c>
      <c r="B28" s="263"/>
      <c r="C28" s="263"/>
      <c r="D28" s="263"/>
      <c r="E28" s="263"/>
      <c r="F28" s="263"/>
    </row>
    <row r="29" spans="1:6" s="36" customFormat="1" ht="12" customHeight="1" x14ac:dyDescent="0.2">
      <c r="A29" s="237">
        <v>1</v>
      </c>
      <c r="B29" s="263" t="e">
        <f>'BAR BB| Open rates'!#REF!*0.85*0.9</f>
        <v>#REF!</v>
      </c>
      <c r="C29" s="263" t="e">
        <f>'BAR BB| Open rates'!#REF!*0.85*0.9</f>
        <v>#REF!</v>
      </c>
      <c r="D29" s="263" t="e">
        <f>'BAR BB| Open rates'!#REF!*0.85*0.9</f>
        <v>#REF!</v>
      </c>
      <c r="E29" s="263" t="e">
        <f>'BAR BB| Open rates'!#REF!*0.85*0.9</f>
        <v>#REF!</v>
      </c>
      <c r="F29" s="263" t="e">
        <f>'BAR BB| Open rates'!#REF!*0.85*0.9</f>
        <v>#REF!</v>
      </c>
    </row>
    <row r="30" spans="1:6" s="36" customFormat="1" ht="12" customHeight="1" x14ac:dyDescent="0.2">
      <c r="A30" s="237">
        <v>2</v>
      </c>
      <c r="B30" s="263" t="e">
        <f>'BAR BB| Open rates'!#REF!*0.85*0.9</f>
        <v>#REF!</v>
      </c>
      <c r="C30" s="263" t="e">
        <f>'BAR BB| Open rates'!#REF!*0.85*0.9</f>
        <v>#REF!</v>
      </c>
      <c r="D30" s="263" t="e">
        <f>'BAR BB| Open rates'!#REF!*0.85*0.9</f>
        <v>#REF!</v>
      </c>
      <c r="E30" s="263" t="e">
        <f>'BAR BB| Open rates'!#REF!*0.85*0.9</f>
        <v>#REF!</v>
      </c>
      <c r="F30" s="263" t="e">
        <f>'BAR BB| Open rates'!#REF!*0.85*0.9</f>
        <v>#REF!</v>
      </c>
    </row>
    <row r="31" spans="1:6" s="36" customFormat="1" ht="12" customHeight="1" x14ac:dyDescent="0.2">
      <c r="A31" s="237">
        <v>3</v>
      </c>
      <c r="B31" s="263" t="e">
        <f>'BAR BB| Open rates'!#REF!*0.85*0.9</f>
        <v>#REF!</v>
      </c>
      <c r="C31" s="263" t="e">
        <f>'BAR BB| Open rates'!#REF!*0.85*0.9</f>
        <v>#REF!</v>
      </c>
      <c r="D31" s="263" t="e">
        <f>'BAR BB| Open rates'!#REF!*0.85*0.9</f>
        <v>#REF!</v>
      </c>
      <c r="E31" s="263" t="e">
        <f>'BAR BB| Open rates'!#REF!*0.85*0.9</f>
        <v>#REF!</v>
      </c>
      <c r="F31" s="263" t="e">
        <f>'BAR BB| Open rates'!#REF!*0.85*0.9</f>
        <v>#REF!</v>
      </c>
    </row>
    <row r="32" spans="1:6" s="36" customFormat="1" ht="12" customHeight="1" x14ac:dyDescent="0.2">
      <c r="A32" s="237">
        <v>4</v>
      </c>
      <c r="B32" s="263" t="e">
        <f>'BAR BB| Open rates'!#REF!*0.85*0.9</f>
        <v>#REF!</v>
      </c>
      <c r="C32" s="263" t="e">
        <f>'BAR BB| Open rates'!#REF!*0.85*0.9</f>
        <v>#REF!</v>
      </c>
      <c r="D32" s="263" t="e">
        <f>'BAR BB| Open rates'!#REF!*0.85*0.9</f>
        <v>#REF!</v>
      </c>
      <c r="E32" s="263" t="e">
        <f>'BAR BB| Open rates'!#REF!*0.85*0.9</f>
        <v>#REF!</v>
      </c>
      <c r="F32" s="263" t="e">
        <f>'BAR BB| Open rates'!#REF!*0.85*0.9</f>
        <v>#REF!</v>
      </c>
    </row>
    <row r="33" spans="1:6" s="36" customFormat="1" ht="12" customHeight="1" x14ac:dyDescent="0.2">
      <c r="A33" s="236" t="s">
        <v>182</v>
      </c>
      <c r="B33" s="263"/>
      <c r="C33" s="263"/>
      <c r="D33" s="263"/>
      <c r="E33" s="263"/>
      <c r="F33" s="263"/>
    </row>
    <row r="34" spans="1:6" s="36" customFormat="1" ht="12" customHeight="1" x14ac:dyDescent="0.2">
      <c r="A34" s="237">
        <v>1</v>
      </c>
      <c r="B34" s="263" t="e">
        <f>'BAR BB| Open rates'!#REF!*0.85*0.9</f>
        <v>#REF!</v>
      </c>
      <c r="C34" s="263" t="e">
        <f>'BAR BB| Open rates'!#REF!*0.85*0.9</f>
        <v>#REF!</v>
      </c>
      <c r="D34" s="263" t="e">
        <f>'BAR BB| Open rates'!#REF!*0.85*0.9</f>
        <v>#REF!</v>
      </c>
      <c r="E34" s="263" t="e">
        <f>'BAR BB| Open rates'!#REF!*0.85*0.9</f>
        <v>#REF!</v>
      </c>
      <c r="F34" s="263" t="e">
        <f>'BAR BB| Open rates'!#REF!*0.85*0.9</f>
        <v>#REF!</v>
      </c>
    </row>
    <row r="35" spans="1:6" s="36" customFormat="1" ht="12" customHeight="1" x14ac:dyDescent="0.2">
      <c r="A35" s="237">
        <v>2</v>
      </c>
      <c r="B35" s="263" t="e">
        <f>'BAR BB| Open rates'!#REF!*0.85*0.9</f>
        <v>#REF!</v>
      </c>
      <c r="C35" s="263" t="e">
        <f>'BAR BB| Open rates'!#REF!*0.85*0.9</f>
        <v>#REF!</v>
      </c>
      <c r="D35" s="263" t="e">
        <f>'BAR BB| Open rates'!#REF!*0.85*0.9</f>
        <v>#REF!</v>
      </c>
      <c r="E35" s="263" t="e">
        <f>'BAR BB| Open rates'!#REF!*0.85*0.9</f>
        <v>#REF!</v>
      </c>
      <c r="F35" s="263" t="e">
        <f>'BAR BB| Open rates'!#REF!*0.85*0.9</f>
        <v>#REF!</v>
      </c>
    </row>
    <row r="36" spans="1:6" s="36" customFormat="1" ht="12" customHeight="1" x14ac:dyDescent="0.2">
      <c r="A36" s="237">
        <v>3</v>
      </c>
      <c r="B36" s="263" t="e">
        <f>'BAR BB| Open rates'!#REF!*0.85*0.9</f>
        <v>#REF!</v>
      </c>
      <c r="C36" s="263" t="e">
        <f>'BAR BB| Open rates'!#REF!*0.85*0.9</f>
        <v>#REF!</v>
      </c>
      <c r="D36" s="263" t="e">
        <f>'BAR BB| Open rates'!#REF!*0.85*0.9</f>
        <v>#REF!</v>
      </c>
      <c r="E36" s="263" t="e">
        <f>'BAR BB| Open rates'!#REF!*0.85*0.9</f>
        <v>#REF!</v>
      </c>
      <c r="F36" s="263" t="e">
        <f>'BAR BB| Open rates'!#REF!*0.85*0.9</f>
        <v>#REF!</v>
      </c>
    </row>
    <row r="37" spans="1:6" s="36" customFormat="1" ht="12" customHeight="1" x14ac:dyDescent="0.2">
      <c r="A37" s="237">
        <v>4</v>
      </c>
      <c r="B37" s="263" t="e">
        <f>'BAR BB| Open rates'!#REF!*0.85*0.9</f>
        <v>#REF!</v>
      </c>
      <c r="C37" s="263" t="e">
        <f>'BAR BB| Open rates'!#REF!*0.85*0.9</f>
        <v>#REF!</v>
      </c>
      <c r="D37" s="263" t="e">
        <f>'BAR BB| Open rates'!#REF!*0.85*0.9</f>
        <v>#REF!</v>
      </c>
      <c r="E37" s="263" t="e">
        <f>'BAR BB| Open rates'!#REF!*0.85*0.9</f>
        <v>#REF!</v>
      </c>
      <c r="F37" s="263" t="e">
        <f>'BAR BB| Open rates'!#REF!*0.85*0.9</f>
        <v>#REF!</v>
      </c>
    </row>
    <row r="38" spans="1:6" s="36" customFormat="1" ht="12" customHeight="1" x14ac:dyDescent="0.2">
      <c r="A38" s="237">
        <v>5</v>
      </c>
      <c r="B38" s="263" t="e">
        <f>'BAR BB| Open rates'!#REF!*0.85*0.9</f>
        <v>#REF!</v>
      </c>
      <c r="C38" s="263" t="e">
        <f>'BAR BB| Open rates'!#REF!*0.85*0.9</f>
        <v>#REF!</v>
      </c>
      <c r="D38" s="263" t="e">
        <f>'BAR BB| Open rates'!#REF!*0.85*0.9</f>
        <v>#REF!</v>
      </c>
      <c r="E38" s="263" t="e">
        <f>'BAR BB| Open rates'!#REF!*0.85*0.9</f>
        <v>#REF!</v>
      </c>
      <c r="F38" s="263" t="e">
        <f>'BAR BB| Open rates'!#REF!*0.85*0.9</f>
        <v>#REF!</v>
      </c>
    </row>
    <row r="39" spans="1:6" s="36" customFormat="1" ht="12" customHeight="1" x14ac:dyDescent="0.2">
      <c r="A39" s="237">
        <v>6</v>
      </c>
      <c r="B39" s="263" t="e">
        <f>'BAR BB| Open rates'!#REF!*0.85*0.9</f>
        <v>#REF!</v>
      </c>
      <c r="C39" s="263" t="e">
        <f>'BAR BB| Open rates'!#REF!*0.85*0.9</f>
        <v>#REF!</v>
      </c>
      <c r="D39" s="263" t="e">
        <f>'BAR BB| Open rates'!#REF!*0.85*0.9</f>
        <v>#REF!</v>
      </c>
      <c r="E39" s="263" t="e">
        <f>'BAR BB| Open rates'!#REF!*0.85*0.9</f>
        <v>#REF!</v>
      </c>
      <c r="F39" s="263" t="e">
        <f>'BAR BB| Open rates'!#REF!*0.85*0.9</f>
        <v>#REF!</v>
      </c>
    </row>
    <row r="40" spans="1:6" s="36" customFormat="1" ht="12" customHeight="1" x14ac:dyDescent="0.2">
      <c r="A40" s="236" t="s">
        <v>183</v>
      </c>
      <c r="B40" s="263"/>
      <c r="C40" s="263"/>
      <c r="D40" s="263"/>
      <c r="E40" s="263"/>
      <c r="F40" s="263"/>
    </row>
    <row r="41" spans="1:6" s="36" customFormat="1" ht="12" customHeight="1" x14ac:dyDescent="0.2">
      <c r="A41" s="237">
        <v>1</v>
      </c>
      <c r="B41" s="263" t="e">
        <f>'BAR BB| Open rates'!#REF!*0.85*0.9</f>
        <v>#REF!</v>
      </c>
      <c r="C41" s="263" t="e">
        <f>'BAR BB| Open rates'!#REF!*0.85*0.9</f>
        <v>#REF!</v>
      </c>
      <c r="D41" s="263" t="e">
        <f>'BAR BB| Open rates'!#REF!*0.85*0.9</f>
        <v>#REF!</v>
      </c>
      <c r="E41" s="263" t="e">
        <f>'BAR BB| Open rates'!#REF!*0.85*0.9</f>
        <v>#REF!</v>
      </c>
      <c r="F41" s="263" t="e">
        <f>'BAR BB| Open rates'!#REF!*0.85*0.9</f>
        <v>#REF!</v>
      </c>
    </row>
    <row r="42" spans="1:6" s="36" customFormat="1" ht="12" customHeight="1" x14ac:dyDescent="0.2">
      <c r="A42" s="237">
        <v>2</v>
      </c>
      <c r="B42" s="263" t="e">
        <f>'BAR BB| Open rates'!#REF!*0.85*0.9</f>
        <v>#REF!</v>
      </c>
      <c r="C42" s="263" t="e">
        <f>'BAR BB| Open rates'!#REF!*0.85*0.9</f>
        <v>#REF!</v>
      </c>
      <c r="D42" s="263" t="e">
        <f>'BAR BB| Open rates'!#REF!*0.85*0.9</f>
        <v>#REF!</v>
      </c>
      <c r="E42" s="263" t="e">
        <f>'BAR BB| Open rates'!#REF!*0.85*0.9</f>
        <v>#REF!</v>
      </c>
      <c r="F42" s="263" t="e">
        <f>'BAR BB| Open rates'!#REF!*0.85*0.9</f>
        <v>#REF!</v>
      </c>
    </row>
    <row r="43" spans="1:6" s="36" customFormat="1" ht="12" customHeight="1" x14ac:dyDescent="0.2">
      <c r="A43" s="237">
        <v>3</v>
      </c>
      <c r="B43" s="263" t="e">
        <f>'BAR BB| Open rates'!#REF!*0.85*0.9</f>
        <v>#REF!</v>
      </c>
      <c r="C43" s="263" t="e">
        <f>'BAR BB| Open rates'!#REF!*0.85*0.9</f>
        <v>#REF!</v>
      </c>
      <c r="D43" s="263" t="e">
        <f>'BAR BB| Open rates'!#REF!*0.85*0.9</f>
        <v>#REF!</v>
      </c>
      <c r="E43" s="263" t="e">
        <f>'BAR BB| Open rates'!#REF!*0.85*0.9</f>
        <v>#REF!</v>
      </c>
      <c r="F43" s="263" t="e">
        <f>'BAR BB| Open rates'!#REF!*0.85*0.9</f>
        <v>#REF!</v>
      </c>
    </row>
    <row r="44" spans="1:6" s="36" customFormat="1" ht="12" customHeight="1" x14ac:dyDescent="0.2">
      <c r="A44" s="237">
        <v>4</v>
      </c>
      <c r="B44" s="263" t="e">
        <f>'BAR BB| Open rates'!#REF!*0.85*0.9</f>
        <v>#REF!</v>
      </c>
      <c r="C44" s="263" t="e">
        <f>'BAR BB| Open rates'!#REF!*0.85*0.9</f>
        <v>#REF!</v>
      </c>
      <c r="D44" s="263" t="e">
        <f>'BAR BB| Open rates'!#REF!*0.85*0.9</f>
        <v>#REF!</v>
      </c>
      <c r="E44" s="263" t="e">
        <f>'BAR BB| Open rates'!#REF!*0.85*0.9</f>
        <v>#REF!</v>
      </c>
      <c r="F44" s="263" t="e">
        <f>'BAR BB| Open rates'!#REF!*0.85*0.9</f>
        <v>#REF!</v>
      </c>
    </row>
    <row r="45" spans="1:6" s="36" customFormat="1" ht="12" customHeight="1" x14ac:dyDescent="0.2">
      <c r="A45" s="237">
        <v>5</v>
      </c>
      <c r="B45" s="263" t="e">
        <f>'BAR BB| Open rates'!#REF!*0.85*0.9</f>
        <v>#REF!</v>
      </c>
      <c r="C45" s="263" t="e">
        <f>'BAR BB| Open rates'!#REF!*0.85*0.9</f>
        <v>#REF!</v>
      </c>
      <c r="D45" s="263" t="e">
        <f>'BAR BB| Open rates'!#REF!*0.85*0.9</f>
        <v>#REF!</v>
      </c>
      <c r="E45" s="263" t="e">
        <f>'BAR BB| Open rates'!#REF!*0.85*0.9</f>
        <v>#REF!</v>
      </c>
      <c r="F45" s="263" t="e">
        <f>'BAR BB| Open rates'!#REF!*0.85*0.9</f>
        <v>#REF!</v>
      </c>
    </row>
    <row r="46" spans="1:6" s="36" customFormat="1" ht="12" customHeight="1" x14ac:dyDescent="0.2">
      <c r="A46" s="237">
        <v>6</v>
      </c>
      <c r="B46" s="263" t="e">
        <f>'BAR BB| Open rates'!#REF!*0.85*0.9</f>
        <v>#REF!</v>
      </c>
      <c r="C46" s="263" t="e">
        <f>'BAR BB| Open rates'!#REF!*0.85*0.9</f>
        <v>#REF!</v>
      </c>
      <c r="D46" s="263" t="e">
        <f>'BAR BB| Open rates'!#REF!*0.85*0.9</f>
        <v>#REF!</v>
      </c>
      <c r="E46" s="263" t="e">
        <f>'BAR BB| Open rates'!#REF!*0.85*0.9</f>
        <v>#REF!</v>
      </c>
      <c r="F46" s="263" t="e">
        <f>'BAR BB| Open rates'!#REF!*0.85*0.9</f>
        <v>#REF!</v>
      </c>
    </row>
    <row r="47" spans="1:6" s="36" customFormat="1" ht="12" customHeight="1" x14ac:dyDescent="0.2">
      <c r="A47" s="237">
        <v>7</v>
      </c>
      <c r="B47" s="263" t="e">
        <f>'BAR BB| Open rates'!#REF!*0.85*0.9</f>
        <v>#REF!</v>
      </c>
      <c r="C47" s="263" t="e">
        <f>'BAR BB| Open rates'!#REF!*0.85*0.9</f>
        <v>#REF!</v>
      </c>
      <c r="D47" s="263" t="e">
        <f>'BAR BB| Open rates'!#REF!*0.85*0.9</f>
        <v>#REF!</v>
      </c>
      <c r="E47" s="263" t="e">
        <f>'BAR BB| Open rates'!#REF!*0.85*0.9</f>
        <v>#REF!</v>
      </c>
      <c r="F47" s="263" t="e">
        <f>'BAR BB| Open rates'!#REF!*0.85*0.9</f>
        <v>#REF!</v>
      </c>
    </row>
    <row r="48" spans="1:6" s="36" customFormat="1" ht="12" customHeight="1" x14ac:dyDescent="0.2">
      <c r="A48" s="237">
        <v>8</v>
      </c>
      <c r="B48" s="263" t="e">
        <f>'BAR BB| Open rates'!#REF!*0.85*0.9</f>
        <v>#REF!</v>
      </c>
      <c r="C48" s="263" t="e">
        <f>'BAR BB| Open rates'!#REF!*0.85*0.9</f>
        <v>#REF!</v>
      </c>
      <c r="D48" s="263" t="e">
        <f>'BAR BB| Open rates'!#REF!*0.85*0.9</f>
        <v>#REF!</v>
      </c>
      <c r="E48" s="263" t="e">
        <f>'BAR BB| Open rates'!#REF!*0.85*0.9</f>
        <v>#REF!</v>
      </c>
      <c r="F48" s="263" t="e">
        <f>'BAR BB| Open rates'!#REF!*0.85*0.9</f>
        <v>#REF!</v>
      </c>
    </row>
    <row r="49" spans="1:6" s="36" customFormat="1" ht="12" customHeight="1" x14ac:dyDescent="0.2">
      <c r="A49" s="236" t="s">
        <v>72</v>
      </c>
      <c r="B49" s="263"/>
      <c r="C49" s="263"/>
      <c r="D49" s="263"/>
      <c r="E49" s="263"/>
      <c r="F49" s="263"/>
    </row>
    <row r="50" spans="1:6" s="36" customFormat="1" ht="12" customHeight="1" x14ac:dyDescent="0.2">
      <c r="A50" s="237">
        <v>1</v>
      </c>
      <c r="B50" s="263" t="e">
        <f>'BAR BB| Open rates'!#REF!*0.85*0.9</f>
        <v>#REF!</v>
      </c>
      <c r="C50" s="263" t="e">
        <f>'BAR BB| Open rates'!#REF!*0.85*0.9</f>
        <v>#REF!</v>
      </c>
      <c r="D50" s="263" t="e">
        <f>'BAR BB| Open rates'!#REF!*0.85*0.9</f>
        <v>#REF!</v>
      </c>
      <c r="E50" s="263" t="e">
        <f>'BAR BB| Open rates'!#REF!*0.85*0.9</f>
        <v>#REF!</v>
      </c>
      <c r="F50" s="263" t="e">
        <f>'BAR BB| Open rates'!#REF!*0.85*0.9</f>
        <v>#REF!</v>
      </c>
    </row>
    <row r="51" spans="1:6" s="36" customFormat="1" ht="12" customHeight="1" x14ac:dyDescent="0.2">
      <c r="A51" s="237">
        <v>2</v>
      </c>
      <c r="B51" s="263" t="e">
        <f>'BAR BB| Open rates'!#REF!*0.85*0.9</f>
        <v>#REF!</v>
      </c>
      <c r="C51" s="263" t="e">
        <f>'BAR BB| Open rates'!#REF!*0.85*0.9</f>
        <v>#REF!</v>
      </c>
      <c r="D51" s="263" t="e">
        <f>'BAR BB| Open rates'!#REF!*0.85*0.9</f>
        <v>#REF!</v>
      </c>
      <c r="E51" s="263" t="e">
        <f>'BAR BB| Open rates'!#REF!*0.85*0.9</f>
        <v>#REF!</v>
      </c>
      <c r="F51" s="263" t="e">
        <f>'BAR BB| Open rates'!#REF!*0.85*0.9</f>
        <v>#REF!</v>
      </c>
    </row>
    <row r="52" spans="1:6" s="36" customFormat="1" ht="12" customHeight="1" x14ac:dyDescent="0.2">
      <c r="A52" s="236" t="s">
        <v>184</v>
      </c>
      <c r="B52" s="263"/>
      <c r="C52" s="263"/>
      <c r="D52" s="263"/>
      <c r="E52" s="263"/>
      <c r="F52" s="263"/>
    </row>
    <row r="53" spans="1:6" s="36" customFormat="1" ht="12" customHeight="1" x14ac:dyDescent="0.2">
      <c r="A53" s="237">
        <v>1</v>
      </c>
      <c r="B53" s="263" t="e">
        <f>'BAR BB| Open rates'!#REF!*0.85*0.9</f>
        <v>#REF!</v>
      </c>
      <c r="C53" s="263" t="e">
        <f>'BAR BB| Open rates'!#REF!*0.85*0.9</f>
        <v>#REF!</v>
      </c>
      <c r="D53" s="263" t="e">
        <f>'BAR BB| Open rates'!#REF!*0.85*0.9</f>
        <v>#REF!</v>
      </c>
      <c r="E53" s="263" t="e">
        <f>'BAR BB| Open rates'!#REF!*0.85*0.9</f>
        <v>#REF!</v>
      </c>
      <c r="F53" s="263" t="e">
        <f>'BAR BB| Open rates'!#REF!*0.85*0.9</f>
        <v>#REF!</v>
      </c>
    </row>
    <row r="54" spans="1:6" s="36" customFormat="1" ht="12" customHeight="1" x14ac:dyDescent="0.2">
      <c r="A54" s="237">
        <v>2</v>
      </c>
      <c r="B54" s="263" t="e">
        <f>'BAR BB| Open rates'!#REF!*0.85*0.9</f>
        <v>#REF!</v>
      </c>
      <c r="C54" s="263" t="e">
        <f>'BAR BB| Open rates'!#REF!*0.85*0.9</f>
        <v>#REF!</v>
      </c>
      <c r="D54" s="263" t="e">
        <f>'BAR BB| Open rates'!#REF!*0.85*0.9</f>
        <v>#REF!</v>
      </c>
      <c r="E54" s="263" t="e">
        <f>'BAR BB| Open rates'!#REF!*0.85*0.9</f>
        <v>#REF!</v>
      </c>
      <c r="F54" s="263" t="e">
        <f>'BAR BB| Open rates'!#REF!*0.85*0.9</f>
        <v>#REF!</v>
      </c>
    </row>
    <row r="55" spans="1:6" s="36" customFormat="1" ht="12" customHeight="1" x14ac:dyDescent="0.2">
      <c r="A55" s="237">
        <v>3</v>
      </c>
      <c r="B55" s="263" t="e">
        <f>'BAR BB| Open rates'!#REF!*0.85*0.9</f>
        <v>#REF!</v>
      </c>
      <c r="C55" s="263" t="e">
        <f>'BAR BB| Open rates'!#REF!*0.85*0.9</f>
        <v>#REF!</v>
      </c>
      <c r="D55" s="263" t="e">
        <f>'BAR BB| Open rates'!#REF!*0.85*0.9</f>
        <v>#REF!</v>
      </c>
      <c r="E55" s="263" t="e">
        <f>'BAR BB| Open rates'!#REF!*0.85*0.9</f>
        <v>#REF!</v>
      </c>
      <c r="F55" s="263" t="e">
        <f>'BAR BB| Open rates'!#REF!*0.85*0.9</f>
        <v>#REF!</v>
      </c>
    </row>
    <row r="56" spans="1:6" s="36" customFormat="1" ht="12" customHeight="1" x14ac:dyDescent="0.2">
      <c r="A56" s="237">
        <v>4</v>
      </c>
      <c r="B56" s="263" t="e">
        <f>'BAR BB| Open rates'!#REF!*0.85*0.9</f>
        <v>#REF!</v>
      </c>
      <c r="C56" s="263" t="e">
        <f>'BAR BB| Open rates'!#REF!*0.85*0.9</f>
        <v>#REF!</v>
      </c>
      <c r="D56" s="263" t="e">
        <f>'BAR BB| Open rates'!#REF!*0.85*0.9</f>
        <v>#REF!</v>
      </c>
      <c r="E56" s="263" t="e">
        <f>'BAR BB| Open rates'!#REF!*0.85*0.9</f>
        <v>#REF!</v>
      </c>
      <c r="F56" s="263" t="e">
        <f>'BAR BB| Open rates'!#REF!*0.85*0.9</f>
        <v>#REF!</v>
      </c>
    </row>
    <row r="57" spans="1:6" s="36" customFormat="1" ht="12" customHeight="1" x14ac:dyDescent="0.2">
      <c r="A57" s="237">
        <v>5</v>
      </c>
      <c r="B57" s="263" t="e">
        <f>'BAR BB| Open rates'!#REF!*0.85*0.9</f>
        <v>#REF!</v>
      </c>
      <c r="C57" s="263" t="e">
        <f>'BAR BB| Open rates'!#REF!*0.85*0.9</f>
        <v>#REF!</v>
      </c>
      <c r="D57" s="263" t="e">
        <f>'BAR BB| Open rates'!#REF!*0.85*0.9</f>
        <v>#REF!</v>
      </c>
      <c r="E57" s="263" t="e">
        <f>'BAR BB| Open rates'!#REF!*0.85*0.9</f>
        <v>#REF!</v>
      </c>
      <c r="F57" s="263" t="e">
        <f>'BAR BB| Open rates'!#REF!*0.85*0.9</f>
        <v>#REF!</v>
      </c>
    </row>
    <row r="58" spans="1:6" s="36" customFormat="1" ht="12" customHeight="1" x14ac:dyDescent="0.2">
      <c r="A58" s="237">
        <v>6</v>
      </c>
      <c r="B58" s="263" t="e">
        <f>'BAR BB| Open rates'!#REF!*0.85*0.9</f>
        <v>#REF!</v>
      </c>
      <c r="C58" s="263" t="e">
        <f>'BAR BB| Open rates'!#REF!*0.85*0.9</f>
        <v>#REF!</v>
      </c>
      <c r="D58" s="263" t="e">
        <f>'BAR BB| Open rates'!#REF!*0.85*0.9</f>
        <v>#REF!</v>
      </c>
      <c r="E58" s="263" t="e">
        <f>'BAR BB| Open rates'!#REF!*0.85*0.9</f>
        <v>#REF!</v>
      </c>
      <c r="F58" s="263" t="e">
        <f>'BAR BB| Open rates'!#REF!*0.85*0.9</f>
        <v>#REF!</v>
      </c>
    </row>
    <row r="59" spans="1:6" s="36" customFormat="1" ht="12" customHeight="1" x14ac:dyDescent="0.2">
      <c r="A59" s="89"/>
    </row>
    <row r="60" spans="1:6" s="33" customFormat="1" x14ac:dyDescent="0.2">
      <c r="A60" s="89"/>
    </row>
    <row r="61" spans="1:6" s="33" customFormat="1" x14ac:dyDescent="0.2">
      <c r="A61" s="340" t="s">
        <v>172</v>
      </c>
    </row>
    <row r="62" spans="1:6" s="33" customFormat="1" x14ac:dyDescent="0.2">
      <c r="A62" s="340"/>
    </row>
    <row r="63" spans="1:6" s="31" customFormat="1" ht="13.5" customHeight="1" x14ac:dyDescent="0.2"/>
    <row r="64" spans="1:6" s="6" customFormat="1" ht="12.75" customHeight="1" x14ac:dyDescent="0.2">
      <c r="A64" s="174" t="s">
        <v>74</v>
      </c>
    </row>
    <row r="65" spans="1:1" s="6" customFormat="1" ht="12.75" customHeight="1" x14ac:dyDescent="0.2">
      <c r="A65" s="172" t="s">
        <v>75</v>
      </c>
    </row>
    <row r="66" spans="1:1" s="6" customFormat="1" ht="21" customHeight="1" x14ac:dyDescent="0.2">
      <c r="A66" s="261" t="s">
        <v>382</v>
      </c>
    </row>
    <row r="67" spans="1:1" s="6" customFormat="1" ht="21" customHeight="1" x14ac:dyDescent="0.2">
      <c r="A67" s="173" t="s">
        <v>76</v>
      </c>
    </row>
    <row r="68" spans="1:1" s="6" customFormat="1" ht="21" customHeight="1" x14ac:dyDescent="0.2">
      <c r="A68" s="173" t="s">
        <v>77</v>
      </c>
    </row>
    <row r="69" spans="1:1" s="6" customFormat="1" ht="21" customHeight="1" x14ac:dyDescent="0.2">
      <c r="A69" s="173" t="s">
        <v>78</v>
      </c>
    </row>
    <row r="70" spans="1:1" s="36" customFormat="1" ht="21" customHeight="1" x14ac:dyDescent="0.2">
      <c r="A70" s="175" t="s">
        <v>79</v>
      </c>
    </row>
    <row r="71" spans="1:1" s="36" customFormat="1" ht="21" customHeight="1" x14ac:dyDescent="0.2">
      <c r="A71" s="175" t="s">
        <v>187</v>
      </c>
    </row>
    <row r="72" spans="1:1" s="33" customFormat="1" x14ac:dyDescent="0.2">
      <c r="A72" s="89"/>
    </row>
    <row r="73" spans="1:1" s="33" customFormat="1" x14ac:dyDescent="0.2">
      <c r="A73" s="171" t="s">
        <v>81</v>
      </c>
    </row>
    <row r="74" spans="1:1" s="33" customFormat="1" ht="96" x14ac:dyDescent="0.2">
      <c r="A74" s="176" t="s">
        <v>96</v>
      </c>
    </row>
    <row r="75" spans="1:1" s="33" customFormat="1" x14ac:dyDescent="0.2"/>
    <row r="76" spans="1:1" s="33" customFormat="1" x14ac:dyDescent="0.2">
      <c r="A76" s="171" t="s">
        <v>83</v>
      </c>
    </row>
    <row r="77" spans="1:1" s="33" customFormat="1" ht="30" customHeight="1" x14ac:dyDescent="0.2">
      <c r="A77" s="262" t="s">
        <v>385</v>
      </c>
    </row>
    <row r="78" spans="1:1" s="33" customFormat="1" ht="72" x14ac:dyDescent="0.2">
      <c r="A78" s="213" t="s">
        <v>386</v>
      </c>
    </row>
    <row r="79" spans="1:1" s="33" customFormat="1" x14ac:dyDescent="0.2"/>
    <row r="80" spans="1:1" s="33" customFormat="1" ht="24" x14ac:dyDescent="0.2">
      <c r="A80" s="179" t="s">
        <v>174</v>
      </c>
    </row>
    <row r="81" s="33" customFormat="1" x14ac:dyDescent="0.2"/>
    <row r="82" s="33" customFormat="1" x14ac:dyDescent="0.2"/>
    <row r="83" s="33" customFormat="1" x14ac:dyDescent="0.2"/>
    <row r="84" s="33" customFormat="1" x14ac:dyDescent="0.2"/>
    <row r="85" s="33" customFormat="1" x14ac:dyDescent="0.2"/>
    <row r="86" s="33" customFormat="1" x14ac:dyDescent="0.2"/>
    <row r="87" s="33" customFormat="1" x14ac:dyDescent="0.2"/>
    <row r="88" s="33" customFormat="1" x14ac:dyDescent="0.2"/>
    <row r="89" s="33" customFormat="1" x14ac:dyDescent="0.2"/>
    <row r="90" s="33" customFormat="1" x14ac:dyDescent="0.2"/>
    <row r="91" s="33" customFormat="1" x14ac:dyDescent="0.2"/>
    <row r="92" s="33" customFormat="1" x14ac:dyDescent="0.2"/>
    <row r="93" s="33" customFormat="1" x14ac:dyDescent="0.2"/>
    <row r="94" s="33" customFormat="1" x14ac:dyDescent="0.2"/>
    <row r="95" s="33" customFormat="1" x14ac:dyDescent="0.2"/>
    <row r="96" s="33" customFormat="1" x14ac:dyDescent="0.2"/>
    <row r="97" s="33" customFormat="1" x14ac:dyDescent="0.2"/>
    <row r="98" s="33" customFormat="1" x14ac:dyDescent="0.2"/>
    <row r="99" s="33" customFormat="1" x14ac:dyDescent="0.2"/>
    <row r="100" s="33" customFormat="1" x14ac:dyDescent="0.2"/>
    <row r="101" s="33" customFormat="1" x14ac:dyDescent="0.2"/>
    <row r="102" s="33" customFormat="1" x14ac:dyDescent="0.2"/>
    <row r="103" s="33" customFormat="1" x14ac:dyDescent="0.2"/>
    <row r="104" s="33" customFormat="1" x14ac:dyDescent="0.2"/>
    <row r="105" s="33" customFormat="1" x14ac:dyDescent="0.2"/>
    <row r="106" s="33" customFormat="1" x14ac:dyDescent="0.2"/>
  </sheetData>
  <mergeCells count="1">
    <mergeCell ref="A61:A6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41"/>
  <sheetViews>
    <sheetView showGridLines="0" zoomScaleNormal="100" workbookViewId="0">
      <pane xSplit="1" ySplit="3" topLeftCell="B4" activePane="bottomRight" state="frozen"/>
      <selection pane="topRight" activeCell="B1" sqref="B1"/>
      <selection pane="bottomLeft" activeCell="A3" sqref="A3"/>
      <selection pane="bottomRight" activeCell="B16" sqref="B16:D16"/>
    </sheetView>
  </sheetViews>
  <sheetFormatPr defaultColWidth="9.140625" defaultRowHeight="12.75" x14ac:dyDescent="0.2"/>
  <cols>
    <col min="1" max="1" width="27" style="1" customWidth="1"/>
    <col min="2" max="2" width="10.140625" style="1" customWidth="1"/>
    <col min="3" max="3" width="10" style="1" customWidth="1"/>
    <col min="4" max="4" width="9.85546875" style="1" customWidth="1"/>
    <col min="5" max="16384" width="9.140625" style="1"/>
  </cols>
  <sheetData>
    <row r="1" spans="1:20" x14ac:dyDescent="0.2">
      <c r="A1" s="10" t="s">
        <v>12</v>
      </c>
    </row>
    <row r="2" spans="1:20" hidden="1" x14ac:dyDescent="0.2">
      <c r="A2" s="11" t="s">
        <v>45</v>
      </c>
    </row>
    <row r="3" spans="1:20" s="2" customFormat="1" ht="26.25" hidden="1" customHeight="1" x14ac:dyDescent="0.2">
      <c r="A3" s="12" t="s">
        <v>0</v>
      </c>
      <c r="B3" s="38" t="e">
        <f>'BAR BB| Open rates'!#REF!</f>
        <v>#REF!</v>
      </c>
      <c r="C3" s="38" t="e">
        <f>'BAR BB| Open rates'!#REF!</f>
        <v>#REF!</v>
      </c>
      <c r="D3" s="38" t="s">
        <v>59</v>
      </c>
    </row>
    <row r="4" spans="1:20" s="7" customFormat="1" ht="12" hidden="1" customHeight="1" x14ac:dyDescent="0.2">
      <c r="A4" s="4" t="s">
        <v>26</v>
      </c>
      <c r="B4" s="35"/>
      <c r="C4" s="35"/>
      <c r="D4" s="35"/>
      <c r="E4" s="1"/>
      <c r="F4" s="1"/>
      <c r="G4" s="1"/>
      <c r="H4" s="1"/>
      <c r="I4" s="1"/>
      <c r="J4" s="1"/>
      <c r="K4" s="1"/>
      <c r="L4" s="1"/>
      <c r="M4" s="6"/>
      <c r="N4" s="6"/>
      <c r="O4" s="6"/>
      <c r="P4" s="6"/>
      <c r="Q4" s="6"/>
      <c r="R4" s="6"/>
      <c r="S4" s="6"/>
      <c r="T4" s="6"/>
    </row>
    <row r="5" spans="1:20" s="36" customFormat="1" ht="12" hidden="1" customHeight="1" x14ac:dyDescent="0.2">
      <c r="A5" s="52">
        <v>1</v>
      </c>
      <c r="B5" s="34" t="e">
        <f>'BAR BB| Open rates'!#REF!*0.95</f>
        <v>#REF!</v>
      </c>
      <c r="C5" s="34" t="e">
        <f>'BAR BB| Open rates'!#REF!*0.95</f>
        <v>#REF!</v>
      </c>
      <c r="D5" s="34" t="e">
        <f>'BAR BB| Open rates'!#REF!*0.95</f>
        <v>#REF!</v>
      </c>
      <c r="E5" s="33"/>
      <c r="F5" s="33"/>
      <c r="G5" s="33"/>
      <c r="H5" s="33"/>
      <c r="I5" s="33"/>
      <c r="J5" s="33"/>
      <c r="K5" s="33"/>
      <c r="L5" s="33"/>
    </row>
    <row r="6" spans="1:20" s="36" customFormat="1" ht="12" hidden="1" customHeight="1" x14ac:dyDescent="0.2">
      <c r="A6" s="52">
        <v>2</v>
      </c>
      <c r="B6" s="43" t="e">
        <f>'BAR BB| Open rates'!#REF!*0.95</f>
        <v>#REF!</v>
      </c>
      <c r="C6" s="43" t="e">
        <f>'BAR BB| Open rates'!#REF!*0.95</f>
        <v>#REF!</v>
      </c>
      <c r="D6" s="43" t="e">
        <f>'BAR BB| Open rates'!#REF!*0.95</f>
        <v>#REF!</v>
      </c>
      <c r="E6" s="33"/>
      <c r="F6" s="33"/>
      <c r="G6" s="33"/>
      <c r="H6" s="33"/>
      <c r="I6" s="33"/>
      <c r="J6" s="33"/>
      <c r="K6" s="33"/>
      <c r="L6" s="33"/>
    </row>
    <row r="7" spans="1:20" s="7" customFormat="1" ht="12" hidden="1" customHeight="1" x14ac:dyDescent="0.2">
      <c r="A7" s="4" t="s">
        <v>27</v>
      </c>
      <c r="B7" s="35"/>
      <c r="C7" s="35"/>
      <c r="D7" s="35"/>
      <c r="E7" s="1"/>
      <c r="F7" s="1"/>
      <c r="G7" s="1"/>
      <c r="H7" s="1"/>
      <c r="I7" s="1"/>
      <c r="J7" s="1"/>
      <c r="K7" s="1"/>
      <c r="L7" s="1"/>
      <c r="M7" s="6"/>
      <c r="N7" s="6"/>
      <c r="O7" s="6"/>
      <c r="P7" s="6"/>
      <c r="Q7" s="6"/>
      <c r="R7" s="6"/>
      <c r="S7" s="6"/>
      <c r="T7" s="6"/>
    </row>
    <row r="8" spans="1:20" s="9" customFormat="1" ht="12" hidden="1" customHeight="1" x14ac:dyDescent="0.2">
      <c r="A8" s="8">
        <v>1</v>
      </c>
      <c r="B8" s="34" t="e">
        <f>'BAR BB| Open rates'!#REF!*0.95</f>
        <v>#REF!</v>
      </c>
      <c r="C8" s="34" t="e">
        <f>'BAR BB| Open rates'!#REF!*0.95</f>
        <v>#REF!</v>
      </c>
      <c r="D8" s="34" t="e">
        <f>'BAR BB| Open rates'!#REF!*0.95</f>
        <v>#REF!</v>
      </c>
      <c r="E8" s="1"/>
      <c r="F8" s="1"/>
      <c r="G8" s="1"/>
      <c r="H8" s="1"/>
      <c r="I8" s="1"/>
      <c r="J8" s="1"/>
      <c r="K8" s="1"/>
      <c r="L8" s="1"/>
      <c r="M8" s="6"/>
      <c r="N8" s="6"/>
      <c r="O8" s="6"/>
      <c r="P8" s="6"/>
      <c r="Q8" s="6"/>
      <c r="R8" s="6"/>
      <c r="S8" s="6"/>
      <c r="T8" s="6"/>
    </row>
    <row r="9" spans="1:20" s="9" customFormat="1" ht="12" hidden="1" customHeight="1" x14ac:dyDescent="0.2">
      <c r="A9" s="8">
        <v>2</v>
      </c>
      <c r="B9" s="34" t="e">
        <f>'BAR BB| Open rates'!#REF!*0.95</f>
        <v>#REF!</v>
      </c>
      <c r="C9" s="34" t="e">
        <f>'BAR BB| Open rates'!#REF!*0.95</f>
        <v>#REF!</v>
      </c>
      <c r="D9" s="34" t="e">
        <f>'BAR BB| Open rates'!#REF!*0.95</f>
        <v>#REF!</v>
      </c>
      <c r="E9" s="1"/>
      <c r="F9" s="1"/>
      <c r="G9" s="1"/>
      <c r="H9" s="1"/>
      <c r="I9" s="1"/>
      <c r="J9" s="1"/>
      <c r="K9" s="1"/>
      <c r="L9" s="1"/>
      <c r="M9" s="6"/>
      <c r="N9" s="6"/>
      <c r="O9" s="6"/>
      <c r="P9" s="6"/>
      <c r="Q9" s="6"/>
      <c r="R9" s="6"/>
      <c r="S9" s="6"/>
      <c r="T9" s="6"/>
    </row>
    <row r="10" spans="1:20" s="7" customFormat="1" ht="12" hidden="1" customHeight="1" x14ac:dyDescent="0.2">
      <c r="A10" s="4" t="s">
        <v>3</v>
      </c>
      <c r="B10" s="35"/>
      <c r="C10" s="35"/>
      <c r="D10" s="35"/>
      <c r="E10" s="1"/>
      <c r="F10" s="1"/>
      <c r="G10" s="1"/>
      <c r="H10" s="1"/>
      <c r="I10" s="1"/>
      <c r="J10" s="1"/>
      <c r="K10" s="1"/>
      <c r="L10" s="1"/>
      <c r="M10" s="6"/>
      <c r="N10" s="6"/>
      <c r="O10" s="6"/>
      <c r="P10" s="6"/>
      <c r="Q10" s="6"/>
      <c r="R10" s="6"/>
      <c r="S10" s="6"/>
      <c r="T10" s="6"/>
    </row>
    <row r="11" spans="1:20" s="9" customFormat="1" ht="12" hidden="1" customHeight="1" x14ac:dyDescent="0.2">
      <c r="A11" s="8">
        <v>1</v>
      </c>
      <c r="B11" s="34" t="e">
        <f>'BAR BB| Open rates'!#REF!*0.95</f>
        <v>#REF!</v>
      </c>
      <c r="C11" s="34" t="e">
        <f>'BAR BB| Open rates'!#REF!*0.95</f>
        <v>#REF!</v>
      </c>
      <c r="D11" s="34" t="e">
        <f>'BAR BB| Open rates'!#REF!*0.95</f>
        <v>#REF!</v>
      </c>
      <c r="E11" s="1"/>
      <c r="F11" s="1"/>
      <c r="G11" s="1"/>
      <c r="H11" s="1"/>
      <c r="I11" s="1"/>
      <c r="J11" s="1"/>
      <c r="K11" s="1"/>
      <c r="L11" s="1"/>
      <c r="M11" s="6"/>
      <c r="N11" s="6"/>
      <c r="O11" s="6"/>
      <c r="P11" s="6"/>
      <c r="Q11" s="6"/>
      <c r="R11" s="6"/>
      <c r="S11" s="6"/>
      <c r="T11" s="6"/>
    </row>
    <row r="12" spans="1:20" s="9" customFormat="1" ht="12" hidden="1" customHeight="1" x14ac:dyDescent="0.2">
      <c r="A12" s="8">
        <v>2</v>
      </c>
      <c r="B12" s="34" t="e">
        <f>'BAR BB| Open rates'!#REF!*0.95</f>
        <v>#REF!</v>
      </c>
      <c r="C12" s="34" t="e">
        <f>'BAR BB| Open rates'!#REF!*0.95</f>
        <v>#REF!</v>
      </c>
      <c r="D12" s="34" t="e">
        <f>'BAR BB| Open rates'!#REF!*0.95</f>
        <v>#REF!</v>
      </c>
      <c r="E12" s="1"/>
      <c r="F12" s="1"/>
      <c r="G12" s="1"/>
      <c r="H12" s="1"/>
      <c r="I12" s="1"/>
      <c r="J12" s="1"/>
      <c r="K12" s="1"/>
      <c r="L12" s="1"/>
      <c r="M12" s="6"/>
      <c r="N12" s="6"/>
      <c r="O12" s="6"/>
      <c r="P12" s="6"/>
      <c r="Q12" s="6"/>
      <c r="R12" s="6"/>
      <c r="S12" s="6"/>
      <c r="T12" s="6"/>
    </row>
    <row r="13" spans="1:20" hidden="1" x14ac:dyDescent="0.2">
      <c r="B13" s="32"/>
      <c r="C13" s="32"/>
      <c r="D13" s="32"/>
    </row>
    <row r="14" spans="1:20" hidden="1" x14ac:dyDescent="0.2">
      <c r="B14" s="32"/>
      <c r="C14" s="32"/>
      <c r="D14" s="32"/>
    </row>
    <row r="15" spans="1:20" x14ac:dyDescent="0.2">
      <c r="A15" s="11" t="s">
        <v>46</v>
      </c>
      <c r="B15" s="39"/>
      <c r="C15" s="39"/>
      <c r="D15" s="39"/>
    </row>
    <row r="16" spans="1:20" s="33" customFormat="1" ht="26.25" customHeight="1" x14ac:dyDescent="0.2">
      <c r="A16" s="40" t="s">
        <v>0</v>
      </c>
      <c r="B16" s="50" t="e">
        <f>B3</f>
        <v>#REF!</v>
      </c>
      <c r="C16" s="50" t="e">
        <f>C3</f>
        <v>#REF!</v>
      </c>
      <c r="D16" s="50" t="str">
        <f>D3</f>
        <v>29.11.2020-30.11.2020</v>
      </c>
    </row>
    <row r="17" spans="1:20" s="36" customFormat="1" ht="12" customHeight="1" x14ac:dyDescent="0.2">
      <c r="A17" s="43" t="s">
        <v>26</v>
      </c>
      <c r="E17" s="33"/>
      <c r="F17" s="33"/>
      <c r="G17" s="33"/>
      <c r="H17" s="33"/>
      <c r="I17" s="33"/>
      <c r="J17" s="33"/>
      <c r="K17" s="33"/>
      <c r="L17" s="33"/>
    </row>
    <row r="18" spans="1:20" s="9" customFormat="1" ht="12" customHeight="1" x14ac:dyDescent="0.2">
      <c r="A18" s="8">
        <v>1</v>
      </c>
      <c r="B18" s="57" t="e">
        <f t="shared" ref="B18:D19" si="0">B5*0.85</f>
        <v>#REF!</v>
      </c>
      <c r="C18" s="19" t="e">
        <f t="shared" si="0"/>
        <v>#REF!</v>
      </c>
      <c r="D18" s="19" t="e">
        <f t="shared" si="0"/>
        <v>#REF!</v>
      </c>
      <c r="E18" s="1"/>
      <c r="F18" s="1"/>
      <c r="G18" s="1"/>
      <c r="H18" s="1"/>
      <c r="I18" s="1"/>
      <c r="J18" s="1"/>
      <c r="K18" s="1"/>
      <c r="L18" s="1"/>
      <c r="M18" s="6"/>
      <c r="N18" s="6"/>
      <c r="O18" s="6"/>
      <c r="P18" s="6"/>
      <c r="Q18" s="6"/>
      <c r="R18" s="6"/>
      <c r="S18" s="6"/>
      <c r="T18" s="6"/>
    </row>
    <row r="19" spans="1:20" s="9" customFormat="1" ht="12" customHeight="1" x14ac:dyDescent="0.2">
      <c r="A19" s="8">
        <v>2</v>
      </c>
      <c r="B19" s="19" t="e">
        <f t="shared" si="0"/>
        <v>#REF!</v>
      </c>
      <c r="C19" s="19" t="e">
        <f t="shared" si="0"/>
        <v>#REF!</v>
      </c>
      <c r="D19" s="19" t="e">
        <f t="shared" si="0"/>
        <v>#REF!</v>
      </c>
      <c r="E19" s="1"/>
      <c r="F19" s="1"/>
      <c r="G19" s="1"/>
      <c r="H19" s="1"/>
      <c r="I19" s="1"/>
      <c r="J19" s="1"/>
      <c r="K19" s="1"/>
      <c r="L19" s="1"/>
      <c r="M19" s="6"/>
      <c r="N19" s="6"/>
      <c r="O19" s="6"/>
      <c r="P19" s="6"/>
      <c r="Q19" s="6"/>
      <c r="R19" s="6"/>
      <c r="S19" s="6"/>
      <c r="T19" s="6"/>
    </row>
    <row r="20" spans="1:20" s="7" customFormat="1" ht="12" customHeight="1" x14ac:dyDescent="0.2">
      <c r="A20" s="4" t="s">
        <v>27</v>
      </c>
      <c r="B20" s="19"/>
      <c r="C20" s="19"/>
      <c r="D20" s="19"/>
      <c r="E20" s="1"/>
      <c r="F20" s="1"/>
      <c r="G20" s="1"/>
      <c r="H20" s="1"/>
      <c r="I20" s="1"/>
      <c r="J20" s="1"/>
      <c r="K20" s="1"/>
      <c r="L20" s="1"/>
      <c r="M20" s="6"/>
      <c r="N20" s="6"/>
      <c r="O20" s="6"/>
      <c r="P20" s="6"/>
      <c r="Q20" s="6"/>
      <c r="R20" s="6"/>
      <c r="S20" s="6"/>
      <c r="T20" s="6"/>
    </row>
    <row r="21" spans="1:20" s="9" customFormat="1" ht="12" customHeight="1" x14ac:dyDescent="0.2">
      <c r="A21" s="8">
        <v>1</v>
      </c>
      <c r="B21" s="19" t="e">
        <f t="shared" ref="B21:D22" si="1">B8*0.85</f>
        <v>#REF!</v>
      </c>
      <c r="C21" s="19" t="e">
        <f t="shared" si="1"/>
        <v>#REF!</v>
      </c>
      <c r="D21" s="19" t="e">
        <f t="shared" si="1"/>
        <v>#REF!</v>
      </c>
      <c r="E21" s="1"/>
      <c r="F21" s="1"/>
      <c r="G21" s="1"/>
      <c r="H21" s="1"/>
      <c r="I21" s="1"/>
      <c r="J21" s="1"/>
      <c r="K21" s="1"/>
      <c r="L21" s="1"/>
      <c r="M21" s="6"/>
      <c r="N21" s="6"/>
      <c r="O21" s="6"/>
      <c r="P21" s="6"/>
      <c r="Q21" s="6"/>
      <c r="R21" s="6"/>
      <c r="S21" s="6"/>
      <c r="T21" s="6"/>
    </row>
    <row r="22" spans="1:20" s="9" customFormat="1" ht="12" customHeight="1" x14ac:dyDescent="0.2">
      <c r="A22" s="8">
        <v>2</v>
      </c>
      <c r="B22" s="19" t="e">
        <f t="shared" si="1"/>
        <v>#REF!</v>
      </c>
      <c r="C22" s="19" t="e">
        <f t="shared" si="1"/>
        <v>#REF!</v>
      </c>
      <c r="D22" s="19" t="e">
        <f t="shared" si="1"/>
        <v>#REF!</v>
      </c>
      <c r="E22" s="1"/>
      <c r="F22" s="1"/>
      <c r="G22" s="1"/>
      <c r="H22" s="1"/>
      <c r="I22" s="1"/>
      <c r="J22" s="1"/>
      <c r="K22" s="1"/>
      <c r="L22" s="1"/>
      <c r="M22" s="6"/>
      <c r="N22" s="6"/>
      <c r="O22" s="6"/>
      <c r="P22" s="6"/>
      <c r="Q22" s="6"/>
      <c r="R22" s="6"/>
      <c r="S22" s="6"/>
      <c r="T22" s="6"/>
    </row>
    <row r="23" spans="1:20" s="7" customFormat="1" ht="12" customHeight="1" x14ac:dyDescent="0.2">
      <c r="A23" s="4" t="s">
        <v>3</v>
      </c>
      <c r="B23" s="19"/>
      <c r="C23" s="19"/>
      <c r="D23" s="19"/>
      <c r="E23" s="1"/>
      <c r="F23" s="1"/>
      <c r="G23" s="1"/>
      <c r="H23" s="1"/>
      <c r="I23" s="1"/>
      <c r="J23" s="1"/>
      <c r="K23" s="1"/>
      <c r="L23" s="1"/>
      <c r="M23" s="6"/>
      <c r="N23" s="6"/>
      <c r="O23" s="6"/>
      <c r="P23" s="6"/>
      <c r="Q23" s="6"/>
      <c r="R23" s="6"/>
      <c r="S23" s="6"/>
      <c r="T23" s="6"/>
    </row>
    <row r="24" spans="1:20" s="9" customFormat="1" ht="12" customHeight="1" x14ac:dyDescent="0.2">
      <c r="A24" s="8">
        <v>1</v>
      </c>
      <c r="B24" s="19" t="e">
        <f t="shared" ref="B24:D25" si="2">B11*0.85</f>
        <v>#REF!</v>
      </c>
      <c r="C24" s="19" t="e">
        <f t="shared" si="2"/>
        <v>#REF!</v>
      </c>
      <c r="D24" s="19" t="e">
        <f t="shared" si="2"/>
        <v>#REF!</v>
      </c>
      <c r="E24" s="1"/>
      <c r="F24" s="1"/>
      <c r="G24" s="1"/>
      <c r="H24" s="1"/>
      <c r="I24" s="1"/>
      <c r="J24" s="1"/>
      <c r="K24" s="1"/>
      <c r="L24" s="1"/>
      <c r="M24" s="6"/>
      <c r="N24" s="6"/>
      <c r="O24" s="6"/>
      <c r="P24" s="6"/>
      <c r="Q24" s="6"/>
      <c r="R24" s="6"/>
      <c r="S24" s="6"/>
      <c r="T24" s="6"/>
    </row>
    <row r="25" spans="1:20" s="9" customFormat="1" ht="12" customHeight="1" x14ac:dyDescent="0.2">
      <c r="A25" s="8">
        <v>2</v>
      </c>
      <c r="B25" s="19" t="e">
        <f t="shared" si="2"/>
        <v>#REF!</v>
      </c>
      <c r="C25" s="19" t="e">
        <f t="shared" si="2"/>
        <v>#REF!</v>
      </c>
      <c r="D25" s="19" t="e">
        <f t="shared" si="2"/>
        <v>#REF!</v>
      </c>
      <c r="E25" s="1"/>
      <c r="F25" s="1"/>
      <c r="G25" s="1"/>
      <c r="H25" s="1"/>
      <c r="I25" s="1"/>
      <c r="J25" s="1"/>
      <c r="K25" s="1"/>
      <c r="L25" s="1"/>
      <c r="M25" s="6"/>
      <c r="N25" s="6"/>
      <c r="O25" s="6"/>
      <c r="P25" s="6"/>
      <c r="Q25" s="6"/>
      <c r="R25" s="6"/>
      <c r="S25" s="6"/>
      <c r="T25" s="6"/>
    </row>
    <row r="26" spans="1:20" ht="13.5" thickBot="1" x14ac:dyDescent="0.25"/>
    <row r="27" spans="1:20" s="45" customFormat="1" ht="23.25" customHeight="1" x14ac:dyDescent="0.2">
      <c r="A27" s="327" t="s">
        <v>54</v>
      </c>
      <c r="B27" s="328"/>
    </row>
    <row r="28" spans="1:20" customFormat="1" ht="15" customHeight="1" x14ac:dyDescent="0.2">
      <c r="A28" s="329"/>
      <c r="B28" s="330"/>
    </row>
    <row r="29" spans="1:20" s="31" customFormat="1" ht="54.75" customHeight="1" thickBot="1" x14ac:dyDescent="0.25">
      <c r="A29" s="331"/>
      <c r="B29" s="332"/>
    </row>
    <row r="30" spans="1:20" customFormat="1" ht="12.75" customHeight="1" x14ac:dyDescent="0.2">
      <c r="A30" s="48" t="s">
        <v>47</v>
      </c>
    </row>
    <row r="31" spans="1:20" customFormat="1" ht="12.75" customHeight="1" x14ac:dyDescent="0.2">
      <c r="A31" s="48" t="s">
        <v>48</v>
      </c>
    </row>
    <row r="32" spans="1:20" customFormat="1" ht="13.5" customHeight="1" x14ac:dyDescent="0.25">
      <c r="A32" s="46"/>
    </row>
    <row r="33" spans="1:3" customFormat="1" ht="15" customHeight="1" x14ac:dyDescent="0.2"/>
    <row r="34" spans="1:3" customFormat="1" x14ac:dyDescent="0.2">
      <c r="A34" s="325" t="s">
        <v>50</v>
      </c>
      <c r="B34" s="326"/>
      <c r="C34" s="326"/>
    </row>
    <row r="35" spans="1:3" customFormat="1" x14ac:dyDescent="0.2">
      <c r="A35" s="326"/>
      <c r="B35" s="326"/>
      <c r="C35" s="326"/>
    </row>
    <row r="36" spans="1:3" customFormat="1" x14ac:dyDescent="0.2">
      <c r="A36" s="326"/>
      <c r="B36" s="326"/>
      <c r="C36" s="326"/>
    </row>
    <row r="37" spans="1:3" customFormat="1" x14ac:dyDescent="0.2">
      <c r="A37" s="326"/>
      <c r="B37" s="326"/>
      <c r="C37" s="326"/>
    </row>
    <row r="38" spans="1:3" customFormat="1" x14ac:dyDescent="0.2">
      <c r="A38" s="326"/>
      <c r="B38" s="326"/>
      <c r="C38" s="326"/>
    </row>
    <row r="39" spans="1:3" customFormat="1" x14ac:dyDescent="0.2">
      <c r="A39" s="326"/>
      <c r="B39" s="326"/>
      <c r="C39" s="326"/>
    </row>
    <row r="40" spans="1:3" customFormat="1" x14ac:dyDescent="0.2">
      <c r="A40" s="326"/>
      <c r="B40" s="326"/>
      <c r="C40" s="326"/>
    </row>
    <row r="41" spans="1:3" customFormat="1" ht="270.75" customHeight="1" x14ac:dyDescent="0.2">
      <c r="A41" s="326"/>
      <c r="B41" s="326"/>
      <c r="C41" s="326"/>
    </row>
  </sheetData>
  <mergeCells count="2">
    <mergeCell ref="A34:C41"/>
    <mergeCell ref="A27:B29"/>
  </mergeCells>
  <pageMargins left="0.75" right="0.75" top="1" bottom="1" header="0.5" footer="0.5"/>
  <pageSetup paperSize="9" orientation="portrait" horizontalDpi="4294967295" verticalDpi="4294967295"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92D050"/>
  </sheetPr>
  <dimension ref="A1:F666"/>
  <sheetViews>
    <sheetView workbookViewId="0">
      <pane xSplit="1" ySplit="4" topLeftCell="B5" activePane="bottomRight" state="frozen"/>
      <selection pane="topRight" activeCell="B1" sqref="B1"/>
      <selection pane="bottomLeft" activeCell="A5" sqref="A5"/>
      <selection pane="bottomRight" activeCell="F5" sqref="F5"/>
    </sheetView>
  </sheetViews>
  <sheetFormatPr defaultColWidth="9.85546875" defaultRowHeight="12.75" x14ac:dyDescent="0.2"/>
  <cols>
    <col min="1" max="1" width="36.7109375" style="32" customWidth="1"/>
    <col min="2" max="16384" width="9.85546875" style="32"/>
  </cols>
  <sheetData>
    <row r="1" spans="1:6" x14ac:dyDescent="0.2">
      <c r="A1" s="63" t="s">
        <v>61</v>
      </c>
    </row>
    <row r="2" spans="1:6" x14ac:dyDescent="0.2">
      <c r="A2" s="11" t="s">
        <v>197</v>
      </c>
    </row>
    <row r="3" spans="1:6" s="33" customFormat="1" ht="24.75" customHeight="1" x14ac:dyDescent="0.2">
      <c r="A3" s="88" t="s">
        <v>62</v>
      </c>
      <c r="B3" s="115" t="e">
        <f>'BAR BB| Open rates'!#REF!</f>
        <v>#REF!</v>
      </c>
      <c r="C3" s="115" t="e">
        <f>'BAR BB| Open rates'!#REF!</f>
        <v>#REF!</v>
      </c>
      <c r="D3" s="115" t="e">
        <f>'BAR BB| Open rates'!#REF!</f>
        <v>#REF!</v>
      </c>
      <c r="E3" s="115" t="e">
        <f>'BAR BB| Open rates'!#REF!</f>
        <v>#REF!</v>
      </c>
      <c r="F3" s="115" t="e">
        <f>'BAR BB| Open rates'!#REF!</f>
        <v>#REF!</v>
      </c>
    </row>
    <row r="4" spans="1:6" s="33" customFormat="1" ht="24.75" customHeight="1" x14ac:dyDescent="0.2">
      <c r="A4" s="104"/>
      <c r="B4" s="115" t="e">
        <f>'BAR BB| Open rates'!#REF!</f>
        <v>#REF!</v>
      </c>
      <c r="C4" s="115" t="e">
        <f>'BAR BB| Open rates'!#REF!</f>
        <v>#REF!</v>
      </c>
      <c r="D4" s="115" t="e">
        <f>'BAR BB| Open rates'!#REF!</f>
        <v>#REF!</v>
      </c>
      <c r="E4" s="115" t="e">
        <f>'BAR BB| Open rates'!#REF!</f>
        <v>#REF!</v>
      </c>
      <c r="F4" s="115" t="e">
        <f>'BAR BB| Open rates'!#REF!</f>
        <v>#REF!</v>
      </c>
    </row>
    <row r="5" spans="1:6" s="36" customFormat="1" ht="12" customHeight="1" x14ac:dyDescent="0.2">
      <c r="A5" s="184" t="s">
        <v>63</v>
      </c>
    </row>
    <row r="6" spans="1:6" s="36" customFormat="1" ht="12" customHeight="1" x14ac:dyDescent="0.2">
      <c r="A6" s="183">
        <v>1</v>
      </c>
      <c r="B6" s="43" t="e">
        <f>'BAR BB| Open rates'!#REF!*0.85</f>
        <v>#REF!</v>
      </c>
      <c r="C6" s="43" t="e">
        <f>'BAR BB| Open rates'!#REF!*0.85</f>
        <v>#REF!</v>
      </c>
      <c r="D6" s="43" t="e">
        <f>'BAR BB| Open rates'!#REF!*0.85</f>
        <v>#REF!</v>
      </c>
      <c r="E6" s="43" t="e">
        <f>'BAR BB| Open rates'!#REF!*0.85</f>
        <v>#REF!</v>
      </c>
      <c r="F6" s="43" t="e">
        <f>'BAR BB| Open rates'!#REF!*0.85</f>
        <v>#REF!</v>
      </c>
    </row>
    <row r="7" spans="1:6" s="36" customFormat="1" ht="12" customHeight="1" x14ac:dyDescent="0.2">
      <c r="A7" s="183">
        <v>2</v>
      </c>
      <c r="B7" s="43" t="e">
        <f>'BAR BB| Open rates'!#REF!*0.85</f>
        <v>#REF!</v>
      </c>
      <c r="C7" s="43" t="e">
        <f>'BAR BB| Open rates'!#REF!*0.85</f>
        <v>#REF!</v>
      </c>
      <c r="D7" s="43" t="e">
        <f>'BAR BB| Open rates'!#REF!*0.85</f>
        <v>#REF!</v>
      </c>
      <c r="E7" s="43" t="e">
        <f>'BAR BB| Open rates'!#REF!*0.85</f>
        <v>#REF!</v>
      </c>
      <c r="F7" s="43" t="e">
        <f>'BAR BB| Open rates'!#REF!*0.85</f>
        <v>#REF!</v>
      </c>
    </row>
    <row r="8" spans="1:6" s="36" customFormat="1" ht="12" customHeight="1" x14ac:dyDescent="0.2">
      <c r="A8" s="236" t="s">
        <v>175</v>
      </c>
      <c r="B8" s="43"/>
      <c r="C8" s="43"/>
      <c r="D8" s="43"/>
      <c r="E8" s="43"/>
      <c r="F8" s="43"/>
    </row>
    <row r="9" spans="1:6" s="36" customFormat="1" ht="12" customHeight="1" x14ac:dyDescent="0.2">
      <c r="A9" s="237">
        <v>1</v>
      </c>
      <c r="B9" s="43" t="e">
        <f>'BAR BB| Open rates'!#REF!*0.85</f>
        <v>#REF!</v>
      </c>
      <c r="C9" s="43" t="e">
        <f>'BAR BB| Open rates'!#REF!*0.85</f>
        <v>#REF!</v>
      </c>
      <c r="D9" s="43" t="e">
        <f>'BAR BB| Open rates'!#REF!*0.85</f>
        <v>#REF!</v>
      </c>
      <c r="E9" s="43" t="e">
        <f>'BAR BB| Open rates'!#REF!*0.85</f>
        <v>#REF!</v>
      </c>
      <c r="F9" s="43" t="e">
        <f>'BAR BB| Open rates'!#REF!*0.85</f>
        <v>#REF!</v>
      </c>
    </row>
    <row r="10" spans="1:6" s="36" customFormat="1" ht="12" customHeight="1" x14ac:dyDescent="0.2">
      <c r="A10" s="237">
        <v>2</v>
      </c>
      <c r="B10" s="43" t="e">
        <f>'BAR BB| Open rates'!#REF!*0.85</f>
        <v>#REF!</v>
      </c>
      <c r="C10" s="43" t="e">
        <f>'BAR BB| Open rates'!#REF!*0.85</f>
        <v>#REF!</v>
      </c>
      <c r="D10" s="43" t="e">
        <f>'BAR BB| Open rates'!#REF!*0.85</f>
        <v>#REF!</v>
      </c>
      <c r="E10" s="43" t="e">
        <f>'BAR BB| Open rates'!#REF!*0.85</f>
        <v>#REF!</v>
      </c>
      <c r="F10" s="43" t="e">
        <f>'BAR BB| Open rates'!#REF!*0.85</f>
        <v>#REF!</v>
      </c>
    </row>
    <row r="11" spans="1:6" s="36" customFormat="1" ht="12" customHeight="1" x14ac:dyDescent="0.2">
      <c r="A11" s="236" t="s">
        <v>176</v>
      </c>
      <c r="B11" s="43"/>
      <c r="C11" s="43"/>
      <c r="D11" s="43"/>
      <c r="E11" s="43"/>
      <c r="F11" s="43"/>
    </row>
    <row r="12" spans="1:6" s="36" customFormat="1" ht="12" customHeight="1" x14ac:dyDescent="0.2">
      <c r="A12" s="237">
        <v>1</v>
      </c>
      <c r="B12" s="43" t="e">
        <f>'BAR BB| Open rates'!#REF!*0.85</f>
        <v>#REF!</v>
      </c>
      <c r="C12" s="43" t="e">
        <f>'BAR BB| Open rates'!#REF!*0.85</f>
        <v>#REF!</v>
      </c>
      <c r="D12" s="43" t="e">
        <f>'BAR BB| Open rates'!#REF!*0.85</f>
        <v>#REF!</v>
      </c>
      <c r="E12" s="43" t="e">
        <f>'BAR BB| Open rates'!#REF!*0.85</f>
        <v>#REF!</v>
      </c>
      <c r="F12" s="43" t="e">
        <f>'BAR BB| Open rates'!#REF!*0.85</f>
        <v>#REF!</v>
      </c>
    </row>
    <row r="13" spans="1:6" s="36" customFormat="1" ht="12" customHeight="1" x14ac:dyDescent="0.2">
      <c r="A13" s="237">
        <v>2</v>
      </c>
      <c r="B13" s="43" t="e">
        <f>'BAR BB| Open rates'!#REF!*0.85</f>
        <v>#REF!</v>
      </c>
      <c r="C13" s="43" t="e">
        <f>'BAR BB| Open rates'!#REF!*0.85</f>
        <v>#REF!</v>
      </c>
      <c r="D13" s="43" t="e">
        <f>'BAR BB| Open rates'!#REF!*0.85</f>
        <v>#REF!</v>
      </c>
      <c r="E13" s="43" t="e">
        <f>'BAR BB| Open rates'!#REF!*0.85</f>
        <v>#REF!</v>
      </c>
      <c r="F13" s="43" t="e">
        <f>'BAR BB| Open rates'!#REF!*0.85</f>
        <v>#REF!</v>
      </c>
    </row>
    <row r="14" spans="1:6" s="36" customFormat="1" ht="12" customHeight="1" x14ac:dyDescent="0.2">
      <c r="A14" s="236" t="s">
        <v>177</v>
      </c>
      <c r="B14" s="43"/>
      <c r="C14" s="43"/>
      <c r="D14" s="43"/>
      <c r="E14" s="43"/>
      <c r="F14" s="43"/>
    </row>
    <row r="15" spans="1:6" s="36" customFormat="1" ht="12" customHeight="1" x14ac:dyDescent="0.2">
      <c r="A15" s="237">
        <v>1</v>
      </c>
      <c r="B15" s="43" t="e">
        <f>'BAR BB| Open rates'!#REF!*0.85</f>
        <v>#REF!</v>
      </c>
      <c r="C15" s="43" t="e">
        <f>'BAR BB| Open rates'!#REF!*0.85</f>
        <v>#REF!</v>
      </c>
      <c r="D15" s="43" t="e">
        <f>'BAR BB| Open rates'!#REF!*0.85</f>
        <v>#REF!</v>
      </c>
      <c r="E15" s="43" t="e">
        <f>'BAR BB| Open rates'!#REF!*0.85</f>
        <v>#REF!</v>
      </c>
      <c r="F15" s="43" t="e">
        <f>'BAR BB| Open rates'!#REF!*0.85</f>
        <v>#REF!</v>
      </c>
    </row>
    <row r="16" spans="1:6" s="36" customFormat="1" ht="12" customHeight="1" x14ac:dyDescent="0.2">
      <c r="A16" s="237">
        <v>2</v>
      </c>
      <c r="B16" s="43" t="e">
        <f>'BAR BB| Open rates'!#REF!*0.85</f>
        <v>#REF!</v>
      </c>
      <c r="C16" s="43" t="e">
        <f>'BAR BB| Open rates'!#REF!*0.85</f>
        <v>#REF!</v>
      </c>
      <c r="D16" s="43" t="e">
        <f>'BAR BB| Open rates'!#REF!*0.85</f>
        <v>#REF!</v>
      </c>
      <c r="E16" s="43" t="e">
        <f>'BAR BB| Open rates'!#REF!*0.85</f>
        <v>#REF!</v>
      </c>
      <c r="F16" s="43" t="e">
        <f>'BAR BB| Open rates'!#REF!*0.85</f>
        <v>#REF!</v>
      </c>
    </row>
    <row r="17" spans="1:6" s="36" customFormat="1" ht="12" customHeight="1" x14ac:dyDescent="0.2">
      <c r="A17" s="236" t="s">
        <v>178</v>
      </c>
      <c r="B17" s="43"/>
      <c r="C17" s="43"/>
      <c r="D17" s="43"/>
      <c r="E17" s="43"/>
      <c r="F17" s="43"/>
    </row>
    <row r="18" spans="1:6" s="36" customFormat="1" ht="12" customHeight="1" x14ac:dyDescent="0.2">
      <c r="A18" s="237">
        <v>1</v>
      </c>
      <c r="B18" s="43" t="e">
        <f>'BAR BB| Open rates'!#REF!*0.85</f>
        <v>#REF!</v>
      </c>
      <c r="C18" s="43" t="e">
        <f>'BAR BB| Open rates'!#REF!*0.85</f>
        <v>#REF!</v>
      </c>
      <c r="D18" s="43" t="e">
        <f>'BAR BB| Open rates'!#REF!*0.85</f>
        <v>#REF!</v>
      </c>
      <c r="E18" s="43" t="e">
        <f>'BAR BB| Open rates'!#REF!*0.85</f>
        <v>#REF!</v>
      </c>
      <c r="F18" s="43" t="e">
        <f>'BAR BB| Open rates'!#REF!*0.85</f>
        <v>#REF!</v>
      </c>
    </row>
    <row r="19" spans="1:6" s="36" customFormat="1" ht="12" customHeight="1" x14ac:dyDescent="0.2">
      <c r="A19" s="237">
        <v>2</v>
      </c>
      <c r="B19" s="43" t="e">
        <f>'BAR BB| Open rates'!#REF!*0.85</f>
        <v>#REF!</v>
      </c>
      <c r="C19" s="43" t="e">
        <f>'BAR BB| Open rates'!#REF!*0.85</f>
        <v>#REF!</v>
      </c>
      <c r="D19" s="43" t="e">
        <f>'BAR BB| Open rates'!#REF!*0.85</f>
        <v>#REF!</v>
      </c>
      <c r="E19" s="43" t="e">
        <f>'BAR BB| Open rates'!#REF!*0.85</f>
        <v>#REF!</v>
      </c>
      <c r="F19" s="43" t="e">
        <f>'BAR BB| Open rates'!#REF!*0.85</f>
        <v>#REF!</v>
      </c>
    </row>
    <row r="20" spans="1:6" s="36" customFormat="1" ht="12" customHeight="1" x14ac:dyDescent="0.2">
      <c r="A20" s="236" t="s">
        <v>179</v>
      </c>
      <c r="B20" s="43"/>
      <c r="C20" s="43"/>
      <c r="D20" s="43"/>
      <c r="E20" s="43"/>
      <c r="F20" s="43"/>
    </row>
    <row r="21" spans="1:6" s="36" customFormat="1" ht="12" customHeight="1" x14ac:dyDescent="0.2">
      <c r="A21" s="237">
        <v>1</v>
      </c>
      <c r="B21" s="43" t="e">
        <f>'BAR BB| Open rates'!#REF!*0.85</f>
        <v>#REF!</v>
      </c>
      <c r="C21" s="43" t="e">
        <f>'BAR BB| Open rates'!#REF!*0.85</f>
        <v>#REF!</v>
      </c>
      <c r="D21" s="43" t="e">
        <f>'BAR BB| Open rates'!#REF!*0.85</f>
        <v>#REF!</v>
      </c>
      <c r="E21" s="43" t="e">
        <f>'BAR BB| Open rates'!#REF!*0.85</f>
        <v>#REF!</v>
      </c>
      <c r="F21" s="43" t="e">
        <f>'BAR BB| Open rates'!#REF!*0.85</f>
        <v>#REF!</v>
      </c>
    </row>
    <row r="22" spans="1:6" s="36" customFormat="1" ht="12" customHeight="1" x14ac:dyDescent="0.2">
      <c r="A22" s="237">
        <v>2</v>
      </c>
      <c r="B22" s="43" t="e">
        <f>'BAR BB| Open rates'!#REF!*0.85</f>
        <v>#REF!</v>
      </c>
      <c r="C22" s="43" t="e">
        <f>'BAR BB| Open rates'!#REF!*0.85</f>
        <v>#REF!</v>
      </c>
      <c r="D22" s="43" t="e">
        <f>'BAR BB| Open rates'!#REF!*0.85</f>
        <v>#REF!</v>
      </c>
      <c r="E22" s="43" t="e">
        <f>'BAR BB| Open rates'!#REF!*0.85</f>
        <v>#REF!</v>
      </c>
      <c r="F22" s="43" t="e">
        <f>'BAR BB| Open rates'!#REF!*0.85</f>
        <v>#REF!</v>
      </c>
    </row>
    <row r="23" spans="1:6" s="36" customFormat="1" ht="12" customHeight="1" x14ac:dyDescent="0.2">
      <c r="A23" s="236" t="s">
        <v>180</v>
      </c>
      <c r="B23" s="43"/>
      <c r="C23" s="43"/>
      <c r="D23" s="43"/>
      <c r="E23" s="43"/>
      <c r="F23" s="43"/>
    </row>
    <row r="24" spans="1:6" s="36" customFormat="1" ht="12" customHeight="1" x14ac:dyDescent="0.2">
      <c r="A24" s="237">
        <v>1</v>
      </c>
      <c r="B24" s="43" t="e">
        <f>'BAR BB| Open rates'!#REF!*0.85</f>
        <v>#REF!</v>
      </c>
      <c r="C24" s="43" t="e">
        <f>'BAR BB| Open rates'!#REF!*0.85</f>
        <v>#REF!</v>
      </c>
      <c r="D24" s="43" t="e">
        <f>'BAR BB| Open rates'!#REF!*0.85</f>
        <v>#REF!</v>
      </c>
      <c r="E24" s="43" t="e">
        <f>'BAR BB| Open rates'!#REF!*0.85</f>
        <v>#REF!</v>
      </c>
      <c r="F24" s="43" t="e">
        <f>'BAR BB| Open rates'!#REF!*0.85</f>
        <v>#REF!</v>
      </c>
    </row>
    <row r="25" spans="1:6" s="36" customFormat="1" ht="12" customHeight="1" x14ac:dyDescent="0.2">
      <c r="A25" s="237">
        <v>2</v>
      </c>
      <c r="B25" s="43" t="e">
        <f>'BAR BB| Open rates'!#REF!*0.85</f>
        <v>#REF!</v>
      </c>
      <c r="C25" s="43" t="e">
        <f>'BAR BB| Open rates'!#REF!*0.85</f>
        <v>#REF!</v>
      </c>
      <c r="D25" s="43" t="e">
        <f>'BAR BB| Open rates'!#REF!*0.85</f>
        <v>#REF!</v>
      </c>
      <c r="E25" s="43" t="e">
        <f>'BAR BB| Open rates'!#REF!*0.85</f>
        <v>#REF!</v>
      </c>
      <c r="F25" s="43" t="e">
        <f>'BAR BB| Open rates'!#REF!*0.85</f>
        <v>#REF!</v>
      </c>
    </row>
    <row r="26" spans="1:6" s="36" customFormat="1" ht="12" customHeight="1" x14ac:dyDescent="0.2">
      <c r="A26" s="237">
        <v>3</v>
      </c>
      <c r="B26" s="43" t="e">
        <f>'BAR BB| Open rates'!#REF!*0.85</f>
        <v>#REF!</v>
      </c>
      <c r="C26" s="43" t="e">
        <f>'BAR BB| Open rates'!#REF!*0.85</f>
        <v>#REF!</v>
      </c>
      <c r="D26" s="43" t="e">
        <f>'BAR BB| Open rates'!#REF!*0.85</f>
        <v>#REF!</v>
      </c>
      <c r="E26" s="43" t="e">
        <f>'BAR BB| Open rates'!#REF!*0.85</f>
        <v>#REF!</v>
      </c>
      <c r="F26" s="43" t="e">
        <f>'BAR BB| Open rates'!#REF!*0.85</f>
        <v>#REF!</v>
      </c>
    </row>
    <row r="27" spans="1:6" s="36" customFormat="1" ht="12" customHeight="1" x14ac:dyDescent="0.2">
      <c r="A27" s="237">
        <v>4</v>
      </c>
      <c r="B27" s="43" t="e">
        <f>'BAR BB| Open rates'!#REF!*0.85</f>
        <v>#REF!</v>
      </c>
      <c r="C27" s="43" t="e">
        <f>'BAR BB| Open rates'!#REF!*0.85</f>
        <v>#REF!</v>
      </c>
      <c r="D27" s="43" t="e">
        <f>'BAR BB| Open rates'!#REF!*0.85</f>
        <v>#REF!</v>
      </c>
      <c r="E27" s="43" t="e">
        <f>'BAR BB| Open rates'!#REF!*0.85</f>
        <v>#REF!</v>
      </c>
      <c r="F27" s="43" t="e">
        <f>'BAR BB| Open rates'!#REF!*0.85</f>
        <v>#REF!</v>
      </c>
    </row>
    <row r="28" spans="1:6" s="36" customFormat="1" ht="12" customHeight="1" x14ac:dyDescent="0.2">
      <c r="A28" s="236" t="s">
        <v>181</v>
      </c>
      <c r="B28" s="43"/>
      <c r="C28" s="43"/>
      <c r="D28" s="43"/>
      <c r="E28" s="43"/>
      <c r="F28" s="43"/>
    </row>
    <row r="29" spans="1:6" s="36" customFormat="1" ht="12" customHeight="1" x14ac:dyDescent="0.2">
      <c r="A29" s="237">
        <v>1</v>
      </c>
      <c r="B29" s="43" t="e">
        <f>'BAR BB| Open rates'!#REF!*0.85</f>
        <v>#REF!</v>
      </c>
      <c r="C29" s="43" t="e">
        <f>'BAR BB| Open rates'!#REF!*0.85</f>
        <v>#REF!</v>
      </c>
      <c r="D29" s="43" t="e">
        <f>'BAR BB| Open rates'!#REF!*0.85</f>
        <v>#REF!</v>
      </c>
      <c r="E29" s="43" t="e">
        <f>'BAR BB| Open rates'!#REF!*0.85</f>
        <v>#REF!</v>
      </c>
      <c r="F29" s="43" t="e">
        <f>'BAR BB| Open rates'!#REF!*0.85</f>
        <v>#REF!</v>
      </c>
    </row>
    <row r="30" spans="1:6" s="36" customFormat="1" ht="12" customHeight="1" x14ac:dyDescent="0.2">
      <c r="A30" s="237">
        <v>2</v>
      </c>
      <c r="B30" s="43" t="e">
        <f>'BAR BB| Open rates'!#REF!*0.85</f>
        <v>#REF!</v>
      </c>
      <c r="C30" s="43" t="e">
        <f>'BAR BB| Open rates'!#REF!*0.85</f>
        <v>#REF!</v>
      </c>
      <c r="D30" s="43" t="e">
        <f>'BAR BB| Open rates'!#REF!*0.85</f>
        <v>#REF!</v>
      </c>
      <c r="E30" s="43" t="e">
        <f>'BAR BB| Open rates'!#REF!*0.85</f>
        <v>#REF!</v>
      </c>
      <c r="F30" s="43" t="e">
        <f>'BAR BB| Open rates'!#REF!*0.85</f>
        <v>#REF!</v>
      </c>
    </row>
    <row r="31" spans="1:6" s="36" customFormat="1" ht="12" customHeight="1" x14ac:dyDescent="0.2">
      <c r="A31" s="237">
        <v>3</v>
      </c>
      <c r="B31" s="43" t="e">
        <f>'BAR BB| Open rates'!#REF!*0.85</f>
        <v>#REF!</v>
      </c>
      <c r="C31" s="43" t="e">
        <f>'BAR BB| Open rates'!#REF!*0.85</f>
        <v>#REF!</v>
      </c>
      <c r="D31" s="43" t="e">
        <f>'BAR BB| Open rates'!#REF!*0.85</f>
        <v>#REF!</v>
      </c>
      <c r="E31" s="43" t="e">
        <f>'BAR BB| Open rates'!#REF!*0.85</f>
        <v>#REF!</v>
      </c>
      <c r="F31" s="43" t="e">
        <f>'BAR BB| Open rates'!#REF!*0.85</f>
        <v>#REF!</v>
      </c>
    </row>
    <row r="32" spans="1:6" s="36" customFormat="1" ht="12" customHeight="1" x14ac:dyDescent="0.2">
      <c r="A32" s="237">
        <v>4</v>
      </c>
      <c r="B32" s="43" t="e">
        <f>'BAR BB| Open rates'!#REF!*0.85</f>
        <v>#REF!</v>
      </c>
      <c r="C32" s="43" t="e">
        <f>'BAR BB| Open rates'!#REF!*0.85</f>
        <v>#REF!</v>
      </c>
      <c r="D32" s="43" t="e">
        <f>'BAR BB| Open rates'!#REF!*0.85</f>
        <v>#REF!</v>
      </c>
      <c r="E32" s="43" t="e">
        <f>'BAR BB| Open rates'!#REF!*0.85</f>
        <v>#REF!</v>
      </c>
      <c r="F32" s="43" t="e">
        <f>'BAR BB| Open rates'!#REF!*0.85</f>
        <v>#REF!</v>
      </c>
    </row>
    <row r="33" spans="1:6" s="36" customFormat="1" ht="12" customHeight="1" x14ac:dyDescent="0.2">
      <c r="A33" s="236" t="s">
        <v>182</v>
      </c>
      <c r="B33" s="43"/>
      <c r="C33" s="43"/>
      <c r="D33" s="43"/>
      <c r="E33" s="43"/>
      <c r="F33" s="43"/>
    </row>
    <row r="34" spans="1:6" s="36" customFormat="1" ht="12" customHeight="1" x14ac:dyDescent="0.2">
      <c r="A34" s="237">
        <v>1</v>
      </c>
      <c r="B34" s="43" t="e">
        <f>'BAR BB| Open rates'!#REF!*0.85</f>
        <v>#REF!</v>
      </c>
      <c r="C34" s="43" t="e">
        <f>'BAR BB| Open rates'!#REF!*0.85</f>
        <v>#REF!</v>
      </c>
      <c r="D34" s="43" t="e">
        <f>'BAR BB| Open rates'!#REF!*0.85</f>
        <v>#REF!</v>
      </c>
      <c r="E34" s="43" t="e">
        <f>'BAR BB| Open rates'!#REF!*0.85</f>
        <v>#REF!</v>
      </c>
      <c r="F34" s="43" t="e">
        <f>'BAR BB| Open rates'!#REF!*0.85</f>
        <v>#REF!</v>
      </c>
    </row>
    <row r="35" spans="1:6" s="36" customFormat="1" ht="12" customHeight="1" x14ac:dyDescent="0.2">
      <c r="A35" s="237">
        <v>2</v>
      </c>
      <c r="B35" s="43" t="e">
        <f>'BAR BB| Open rates'!#REF!*0.85</f>
        <v>#REF!</v>
      </c>
      <c r="C35" s="43" t="e">
        <f>'BAR BB| Open rates'!#REF!*0.85</f>
        <v>#REF!</v>
      </c>
      <c r="D35" s="43" t="e">
        <f>'BAR BB| Open rates'!#REF!*0.85</f>
        <v>#REF!</v>
      </c>
      <c r="E35" s="43" t="e">
        <f>'BAR BB| Open rates'!#REF!*0.85</f>
        <v>#REF!</v>
      </c>
      <c r="F35" s="43" t="e">
        <f>'BAR BB| Open rates'!#REF!*0.85</f>
        <v>#REF!</v>
      </c>
    </row>
    <row r="36" spans="1:6" s="36" customFormat="1" ht="12" customHeight="1" x14ac:dyDescent="0.2">
      <c r="A36" s="237">
        <v>3</v>
      </c>
      <c r="B36" s="43" t="e">
        <f>'BAR BB| Open rates'!#REF!*0.85</f>
        <v>#REF!</v>
      </c>
      <c r="C36" s="43" t="e">
        <f>'BAR BB| Open rates'!#REF!*0.85</f>
        <v>#REF!</v>
      </c>
      <c r="D36" s="43" t="e">
        <f>'BAR BB| Open rates'!#REF!*0.85</f>
        <v>#REF!</v>
      </c>
      <c r="E36" s="43" t="e">
        <f>'BAR BB| Open rates'!#REF!*0.85</f>
        <v>#REF!</v>
      </c>
      <c r="F36" s="43" t="e">
        <f>'BAR BB| Open rates'!#REF!*0.85</f>
        <v>#REF!</v>
      </c>
    </row>
    <row r="37" spans="1:6" s="36" customFormat="1" ht="12" customHeight="1" x14ac:dyDescent="0.2">
      <c r="A37" s="237">
        <v>4</v>
      </c>
      <c r="B37" s="43" t="e">
        <f>'BAR BB| Open rates'!#REF!*0.85</f>
        <v>#REF!</v>
      </c>
      <c r="C37" s="43" t="e">
        <f>'BAR BB| Open rates'!#REF!*0.85</f>
        <v>#REF!</v>
      </c>
      <c r="D37" s="43" t="e">
        <f>'BAR BB| Open rates'!#REF!*0.85</f>
        <v>#REF!</v>
      </c>
      <c r="E37" s="43" t="e">
        <f>'BAR BB| Open rates'!#REF!*0.85</f>
        <v>#REF!</v>
      </c>
      <c r="F37" s="43" t="e">
        <f>'BAR BB| Open rates'!#REF!*0.85</f>
        <v>#REF!</v>
      </c>
    </row>
    <row r="38" spans="1:6" s="36" customFormat="1" ht="12" customHeight="1" x14ac:dyDescent="0.2">
      <c r="A38" s="237">
        <v>5</v>
      </c>
      <c r="B38" s="43" t="e">
        <f>'BAR BB| Open rates'!#REF!*0.85</f>
        <v>#REF!</v>
      </c>
      <c r="C38" s="43" t="e">
        <f>'BAR BB| Open rates'!#REF!*0.85</f>
        <v>#REF!</v>
      </c>
      <c r="D38" s="43" t="e">
        <f>'BAR BB| Open rates'!#REF!*0.85</f>
        <v>#REF!</v>
      </c>
      <c r="E38" s="43" t="e">
        <f>'BAR BB| Open rates'!#REF!*0.85</f>
        <v>#REF!</v>
      </c>
      <c r="F38" s="43" t="e">
        <f>'BAR BB| Open rates'!#REF!*0.85</f>
        <v>#REF!</v>
      </c>
    </row>
    <row r="39" spans="1:6" s="36" customFormat="1" ht="12" customHeight="1" x14ac:dyDescent="0.2">
      <c r="A39" s="237">
        <v>6</v>
      </c>
      <c r="B39" s="43" t="e">
        <f>'BAR BB| Open rates'!#REF!*0.85</f>
        <v>#REF!</v>
      </c>
      <c r="C39" s="43" t="e">
        <f>'BAR BB| Open rates'!#REF!*0.85</f>
        <v>#REF!</v>
      </c>
      <c r="D39" s="43" t="e">
        <f>'BAR BB| Open rates'!#REF!*0.85</f>
        <v>#REF!</v>
      </c>
      <c r="E39" s="43" t="e">
        <f>'BAR BB| Open rates'!#REF!*0.85</f>
        <v>#REF!</v>
      </c>
      <c r="F39" s="43" t="e">
        <f>'BAR BB| Open rates'!#REF!*0.85</f>
        <v>#REF!</v>
      </c>
    </row>
    <row r="40" spans="1:6" s="36" customFormat="1" ht="12" customHeight="1" x14ac:dyDescent="0.2">
      <c r="A40" s="236" t="s">
        <v>183</v>
      </c>
      <c r="B40" s="43"/>
      <c r="C40" s="43"/>
      <c r="D40" s="43"/>
      <c r="E40" s="43"/>
      <c r="F40" s="43"/>
    </row>
    <row r="41" spans="1:6" s="36" customFormat="1" ht="12" customHeight="1" x14ac:dyDescent="0.2">
      <c r="A41" s="237">
        <v>1</v>
      </c>
      <c r="B41" s="43" t="e">
        <f>'BAR BB| Open rates'!#REF!*0.85</f>
        <v>#REF!</v>
      </c>
      <c r="C41" s="43" t="e">
        <f>'BAR BB| Open rates'!#REF!*0.85</f>
        <v>#REF!</v>
      </c>
      <c r="D41" s="43" t="e">
        <f>'BAR BB| Open rates'!#REF!*0.85</f>
        <v>#REF!</v>
      </c>
      <c r="E41" s="43" t="e">
        <f>'BAR BB| Open rates'!#REF!*0.85</f>
        <v>#REF!</v>
      </c>
      <c r="F41" s="43" t="e">
        <f>'BAR BB| Open rates'!#REF!*0.85</f>
        <v>#REF!</v>
      </c>
    </row>
    <row r="42" spans="1:6" s="36" customFormat="1" ht="12" customHeight="1" x14ac:dyDescent="0.2">
      <c r="A42" s="237">
        <v>2</v>
      </c>
      <c r="B42" s="43" t="e">
        <f>'BAR BB| Open rates'!#REF!*0.85</f>
        <v>#REF!</v>
      </c>
      <c r="C42" s="43" t="e">
        <f>'BAR BB| Open rates'!#REF!*0.85</f>
        <v>#REF!</v>
      </c>
      <c r="D42" s="43" t="e">
        <f>'BAR BB| Open rates'!#REF!*0.85</f>
        <v>#REF!</v>
      </c>
      <c r="E42" s="43" t="e">
        <f>'BAR BB| Open rates'!#REF!*0.85</f>
        <v>#REF!</v>
      </c>
      <c r="F42" s="43" t="e">
        <f>'BAR BB| Open rates'!#REF!*0.85</f>
        <v>#REF!</v>
      </c>
    </row>
    <row r="43" spans="1:6" s="36" customFormat="1" ht="12" customHeight="1" x14ac:dyDescent="0.2">
      <c r="A43" s="237">
        <v>3</v>
      </c>
      <c r="B43" s="43" t="e">
        <f>'BAR BB| Open rates'!#REF!*0.85</f>
        <v>#REF!</v>
      </c>
      <c r="C43" s="43" t="e">
        <f>'BAR BB| Open rates'!#REF!*0.85</f>
        <v>#REF!</v>
      </c>
      <c r="D43" s="43" t="e">
        <f>'BAR BB| Open rates'!#REF!*0.85</f>
        <v>#REF!</v>
      </c>
      <c r="E43" s="43" t="e">
        <f>'BAR BB| Open rates'!#REF!*0.85</f>
        <v>#REF!</v>
      </c>
      <c r="F43" s="43" t="e">
        <f>'BAR BB| Open rates'!#REF!*0.85</f>
        <v>#REF!</v>
      </c>
    </row>
    <row r="44" spans="1:6" s="36" customFormat="1" ht="12" customHeight="1" x14ac:dyDescent="0.2">
      <c r="A44" s="237">
        <v>4</v>
      </c>
      <c r="B44" s="43" t="e">
        <f>'BAR BB| Open rates'!#REF!*0.85</f>
        <v>#REF!</v>
      </c>
      <c r="C44" s="43" t="e">
        <f>'BAR BB| Open rates'!#REF!*0.85</f>
        <v>#REF!</v>
      </c>
      <c r="D44" s="43" t="e">
        <f>'BAR BB| Open rates'!#REF!*0.85</f>
        <v>#REF!</v>
      </c>
      <c r="E44" s="43" t="e">
        <f>'BAR BB| Open rates'!#REF!*0.85</f>
        <v>#REF!</v>
      </c>
      <c r="F44" s="43" t="e">
        <f>'BAR BB| Open rates'!#REF!*0.85</f>
        <v>#REF!</v>
      </c>
    </row>
    <row r="45" spans="1:6" s="36" customFormat="1" ht="12" customHeight="1" x14ac:dyDescent="0.2">
      <c r="A45" s="237">
        <v>5</v>
      </c>
      <c r="B45" s="43" t="e">
        <f>'BAR BB| Open rates'!#REF!*0.85</f>
        <v>#REF!</v>
      </c>
      <c r="C45" s="43" t="e">
        <f>'BAR BB| Open rates'!#REF!*0.85</f>
        <v>#REF!</v>
      </c>
      <c r="D45" s="43" t="e">
        <f>'BAR BB| Open rates'!#REF!*0.85</f>
        <v>#REF!</v>
      </c>
      <c r="E45" s="43" t="e">
        <f>'BAR BB| Open rates'!#REF!*0.85</f>
        <v>#REF!</v>
      </c>
      <c r="F45" s="43" t="e">
        <f>'BAR BB| Open rates'!#REF!*0.85</f>
        <v>#REF!</v>
      </c>
    </row>
    <row r="46" spans="1:6" s="36" customFormat="1" ht="12" customHeight="1" x14ac:dyDescent="0.2">
      <c r="A46" s="237">
        <v>6</v>
      </c>
      <c r="B46" s="43" t="e">
        <f>'BAR BB| Open rates'!#REF!*0.85</f>
        <v>#REF!</v>
      </c>
      <c r="C46" s="43" t="e">
        <f>'BAR BB| Open rates'!#REF!*0.85</f>
        <v>#REF!</v>
      </c>
      <c r="D46" s="43" t="e">
        <f>'BAR BB| Open rates'!#REF!*0.85</f>
        <v>#REF!</v>
      </c>
      <c r="E46" s="43" t="e">
        <f>'BAR BB| Open rates'!#REF!*0.85</f>
        <v>#REF!</v>
      </c>
      <c r="F46" s="43" t="e">
        <f>'BAR BB| Open rates'!#REF!*0.85</f>
        <v>#REF!</v>
      </c>
    </row>
    <row r="47" spans="1:6" s="36" customFormat="1" ht="12" customHeight="1" x14ac:dyDescent="0.2">
      <c r="A47" s="237">
        <v>7</v>
      </c>
      <c r="B47" s="43" t="e">
        <f>'BAR BB| Open rates'!#REF!*0.85</f>
        <v>#REF!</v>
      </c>
      <c r="C47" s="43" t="e">
        <f>'BAR BB| Open rates'!#REF!*0.85</f>
        <v>#REF!</v>
      </c>
      <c r="D47" s="43" t="e">
        <f>'BAR BB| Open rates'!#REF!*0.85</f>
        <v>#REF!</v>
      </c>
      <c r="E47" s="43" t="e">
        <f>'BAR BB| Open rates'!#REF!*0.85</f>
        <v>#REF!</v>
      </c>
      <c r="F47" s="43" t="e">
        <f>'BAR BB| Open rates'!#REF!*0.85</f>
        <v>#REF!</v>
      </c>
    </row>
    <row r="48" spans="1:6" s="36" customFormat="1" ht="12" customHeight="1" x14ac:dyDescent="0.2">
      <c r="A48" s="237">
        <v>8</v>
      </c>
      <c r="B48" s="43" t="e">
        <f>'BAR BB| Open rates'!#REF!*0.85</f>
        <v>#REF!</v>
      </c>
      <c r="C48" s="43" t="e">
        <f>'BAR BB| Open rates'!#REF!*0.85</f>
        <v>#REF!</v>
      </c>
      <c r="D48" s="43" t="e">
        <f>'BAR BB| Open rates'!#REF!*0.85</f>
        <v>#REF!</v>
      </c>
      <c r="E48" s="43" t="e">
        <f>'BAR BB| Open rates'!#REF!*0.85</f>
        <v>#REF!</v>
      </c>
      <c r="F48" s="43" t="e">
        <f>'BAR BB| Open rates'!#REF!*0.85</f>
        <v>#REF!</v>
      </c>
    </row>
    <row r="49" spans="1:6" s="36" customFormat="1" ht="12" customHeight="1" x14ac:dyDescent="0.2">
      <c r="A49" s="236" t="s">
        <v>72</v>
      </c>
      <c r="B49" s="43"/>
      <c r="C49" s="43"/>
      <c r="D49" s="43"/>
      <c r="E49" s="43"/>
      <c r="F49" s="43"/>
    </row>
    <row r="50" spans="1:6" s="36" customFormat="1" ht="12" customHeight="1" x14ac:dyDescent="0.2">
      <c r="A50" s="237">
        <v>1</v>
      </c>
      <c r="B50" s="43" t="e">
        <f>'BAR BB| Open rates'!#REF!*0.85</f>
        <v>#REF!</v>
      </c>
      <c r="C50" s="43" t="e">
        <f>'BAR BB| Open rates'!#REF!*0.85</f>
        <v>#REF!</v>
      </c>
      <c r="D50" s="43" t="e">
        <f>'BAR BB| Open rates'!#REF!*0.85</f>
        <v>#REF!</v>
      </c>
      <c r="E50" s="43" t="e">
        <f>'BAR BB| Open rates'!#REF!*0.85</f>
        <v>#REF!</v>
      </c>
      <c r="F50" s="43" t="e">
        <f>'BAR BB| Open rates'!#REF!*0.85</f>
        <v>#REF!</v>
      </c>
    </row>
    <row r="51" spans="1:6" s="36" customFormat="1" ht="12" customHeight="1" x14ac:dyDescent="0.2">
      <c r="A51" s="237">
        <v>2</v>
      </c>
      <c r="B51" s="43" t="e">
        <f>'BAR BB| Open rates'!#REF!*0.85</f>
        <v>#REF!</v>
      </c>
      <c r="C51" s="43" t="e">
        <f>'BAR BB| Open rates'!#REF!*0.85</f>
        <v>#REF!</v>
      </c>
      <c r="D51" s="43" t="e">
        <f>'BAR BB| Open rates'!#REF!*0.85</f>
        <v>#REF!</v>
      </c>
      <c r="E51" s="43" t="e">
        <f>'BAR BB| Open rates'!#REF!*0.85</f>
        <v>#REF!</v>
      </c>
      <c r="F51" s="43" t="e">
        <f>'BAR BB| Open rates'!#REF!*0.85</f>
        <v>#REF!</v>
      </c>
    </row>
    <row r="52" spans="1:6" s="36" customFormat="1" ht="12" customHeight="1" x14ac:dyDescent="0.2">
      <c r="A52" s="236" t="s">
        <v>184</v>
      </c>
      <c r="B52" s="43"/>
      <c r="C52" s="43"/>
      <c r="D52" s="43"/>
      <c r="E52" s="43"/>
      <c r="F52" s="43"/>
    </row>
    <row r="53" spans="1:6" s="36" customFormat="1" ht="12" customHeight="1" x14ac:dyDescent="0.2">
      <c r="A53" s="237">
        <v>1</v>
      </c>
      <c r="B53" s="43" t="e">
        <f>'BAR BB| Open rates'!#REF!*0.85</f>
        <v>#REF!</v>
      </c>
      <c r="C53" s="43" t="e">
        <f>'BAR BB| Open rates'!#REF!*0.85</f>
        <v>#REF!</v>
      </c>
      <c r="D53" s="43" t="e">
        <f>'BAR BB| Open rates'!#REF!*0.85</f>
        <v>#REF!</v>
      </c>
      <c r="E53" s="43" t="e">
        <f>'BAR BB| Open rates'!#REF!*0.85</f>
        <v>#REF!</v>
      </c>
      <c r="F53" s="43" t="e">
        <f>'BAR BB| Open rates'!#REF!*0.85</f>
        <v>#REF!</v>
      </c>
    </row>
    <row r="54" spans="1:6" s="36" customFormat="1" ht="12" customHeight="1" x14ac:dyDescent="0.2">
      <c r="A54" s="237">
        <v>2</v>
      </c>
      <c r="B54" s="43" t="e">
        <f>'BAR BB| Open rates'!#REF!*0.85</f>
        <v>#REF!</v>
      </c>
      <c r="C54" s="43" t="e">
        <f>'BAR BB| Open rates'!#REF!*0.85</f>
        <v>#REF!</v>
      </c>
      <c r="D54" s="43" t="e">
        <f>'BAR BB| Open rates'!#REF!*0.85</f>
        <v>#REF!</v>
      </c>
      <c r="E54" s="43" t="e">
        <f>'BAR BB| Open rates'!#REF!*0.85</f>
        <v>#REF!</v>
      </c>
      <c r="F54" s="43" t="e">
        <f>'BAR BB| Open rates'!#REF!*0.85</f>
        <v>#REF!</v>
      </c>
    </row>
    <row r="55" spans="1:6" s="36" customFormat="1" ht="12" customHeight="1" x14ac:dyDescent="0.2">
      <c r="A55" s="237">
        <v>3</v>
      </c>
      <c r="B55" s="43" t="e">
        <f>'BAR BB| Open rates'!#REF!*0.85</f>
        <v>#REF!</v>
      </c>
      <c r="C55" s="43" t="e">
        <f>'BAR BB| Open rates'!#REF!*0.85</f>
        <v>#REF!</v>
      </c>
      <c r="D55" s="43" t="e">
        <f>'BAR BB| Open rates'!#REF!*0.85</f>
        <v>#REF!</v>
      </c>
      <c r="E55" s="43" t="e">
        <f>'BAR BB| Open rates'!#REF!*0.85</f>
        <v>#REF!</v>
      </c>
      <c r="F55" s="43" t="e">
        <f>'BAR BB| Open rates'!#REF!*0.85</f>
        <v>#REF!</v>
      </c>
    </row>
    <row r="56" spans="1:6" s="36" customFormat="1" ht="12" customHeight="1" x14ac:dyDescent="0.2">
      <c r="A56" s="237">
        <v>4</v>
      </c>
      <c r="B56" s="43" t="e">
        <f>'BAR BB| Open rates'!#REF!*0.85</f>
        <v>#REF!</v>
      </c>
      <c r="C56" s="43" t="e">
        <f>'BAR BB| Open rates'!#REF!*0.85</f>
        <v>#REF!</v>
      </c>
      <c r="D56" s="43" t="e">
        <f>'BAR BB| Open rates'!#REF!*0.85</f>
        <v>#REF!</v>
      </c>
      <c r="E56" s="43" t="e">
        <f>'BAR BB| Open rates'!#REF!*0.85</f>
        <v>#REF!</v>
      </c>
      <c r="F56" s="43" t="e">
        <f>'BAR BB| Open rates'!#REF!*0.85</f>
        <v>#REF!</v>
      </c>
    </row>
    <row r="57" spans="1:6" s="36" customFormat="1" ht="12" customHeight="1" x14ac:dyDescent="0.2">
      <c r="A57" s="237">
        <v>5</v>
      </c>
      <c r="B57" s="43" t="e">
        <f>'BAR BB| Open rates'!#REF!*0.85</f>
        <v>#REF!</v>
      </c>
      <c r="C57" s="43" t="e">
        <f>'BAR BB| Open rates'!#REF!*0.85</f>
        <v>#REF!</v>
      </c>
      <c r="D57" s="43" t="e">
        <f>'BAR BB| Open rates'!#REF!*0.85</f>
        <v>#REF!</v>
      </c>
      <c r="E57" s="43" t="e">
        <f>'BAR BB| Open rates'!#REF!*0.85</f>
        <v>#REF!</v>
      </c>
      <c r="F57" s="43" t="e">
        <f>'BAR BB| Open rates'!#REF!*0.85</f>
        <v>#REF!</v>
      </c>
    </row>
    <row r="58" spans="1:6" s="36" customFormat="1" ht="12" customHeight="1" x14ac:dyDescent="0.2">
      <c r="A58" s="237">
        <v>6</v>
      </c>
      <c r="B58" s="43" t="e">
        <f>'BAR BB| Open rates'!#REF!*0.85</f>
        <v>#REF!</v>
      </c>
      <c r="C58" s="43" t="e">
        <f>'BAR BB| Open rates'!#REF!*0.85</f>
        <v>#REF!</v>
      </c>
      <c r="D58" s="43" t="e">
        <f>'BAR BB| Open rates'!#REF!*0.85</f>
        <v>#REF!</v>
      </c>
      <c r="E58" s="43" t="e">
        <f>'BAR BB| Open rates'!#REF!*0.85</f>
        <v>#REF!</v>
      </c>
      <c r="F58" s="43" t="e">
        <f>'BAR BB| Open rates'!#REF!*0.85</f>
        <v>#REF!</v>
      </c>
    </row>
    <row r="59" spans="1:6" s="36" customFormat="1" ht="12" customHeight="1" x14ac:dyDescent="0.2">
      <c r="A59" s="252"/>
    </row>
    <row r="60" spans="1:6" s="33" customFormat="1" x14ac:dyDescent="0.2">
      <c r="A60" s="89"/>
    </row>
    <row r="61" spans="1:6" s="33" customFormat="1" x14ac:dyDescent="0.2">
      <c r="A61" s="340" t="s">
        <v>172</v>
      </c>
    </row>
    <row r="62" spans="1:6" s="33" customFormat="1" x14ac:dyDescent="0.2">
      <c r="A62" s="340"/>
    </row>
    <row r="63" spans="1:6" s="31" customFormat="1" ht="13.5" customHeight="1" x14ac:dyDescent="0.2"/>
    <row r="64" spans="1:6" s="6" customFormat="1" ht="12.75" customHeight="1" x14ac:dyDescent="0.2">
      <c r="A64" s="174" t="s">
        <v>74</v>
      </c>
    </row>
    <row r="65" spans="1:1" s="6" customFormat="1" ht="12.75" customHeight="1" x14ac:dyDescent="0.2">
      <c r="A65" s="172" t="s">
        <v>75</v>
      </c>
    </row>
    <row r="66" spans="1:1" s="6" customFormat="1" ht="21" customHeight="1" x14ac:dyDescent="0.2">
      <c r="A66" s="261" t="s">
        <v>382</v>
      </c>
    </row>
    <row r="67" spans="1:1" s="6" customFormat="1" ht="21" customHeight="1" x14ac:dyDescent="0.2">
      <c r="A67" s="173" t="s">
        <v>76</v>
      </c>
    </row>
    <row r="68" spans="1:1" s="6" customFormat="1" ht="21" customHeight="1" x14ac:dyDescent="0.2">
      <c r="A68" s="173" t="s">
        <v>77</v>
      </c>
    </row>
    <row r="69" spans="1:1" s="6" customFormat="1" ht="21" customHeight="1" x14ac:dyDescent="0.2">
      <c r="A69" s="173" t="s">
        <v>78</v>
      </c>
    </row>
    <row r="70" spans="1:1" s="36" customFormat="1" ht="21" customHeight="1" x14ac:dyDescent="0.2">
      <c r="A70" s="175" t="s">
        <v>79</v>
      </c>
    </row>
    <row r="71" spans="1:1" s="36" customFormat="1" ht="21" customHeight="1" x14ac:dyDescent="0.2">
      <c r="A71" s="175" t="s">
        <v>187</v>
      </c>
    </row>
    <row r="72" spans="1:1" s="33" customFormat="1" x14ac:dyDescent="0.2">
      <c r="A72" s="89"/>
    </row>
    <row r="73" spans="1:1" s="33" customFormat="1" x14ac:dyDescent="0.2">
      <c r="A73" s="171" t="s">
        <v>81</v>
      </c>
    </row>
    <row r="74" spans="1:1" s="33" customFormat="1" ht="96" x14ac:dyDescent="0.2">
      <c r="A74" s="176" t="s">
        <v>96</v>
      </c>
    </row>
    <row r="75" spans="1:1" s="33" customFormat="1" x14ac:dyDescent="0.2"/>
    <row r="76" spans="1:1" s="33" customFormat="1" x14ac:dyDescent="0.2">
      <c r="A76" s="171" t="s">
        <v>83</v>
      </c>
    </row>
    <row r="77" spans="1:1" s="33" customFormat="1" ht="30" customHeight="1" x14ac:dyDescent="0.2">
      <c r="A77" s="262" t="s">
        <v>385</v>
      </c>
    </row>
    <row r="78" spans="1:1" s="33" customFormat="1" ht="72" x14ac:dyDescent="0.2">
      <c r="A78" s="213" t="s">
        <v>386</v>
      </c>
    </row>
    <row r="79" spans="1:1" s="33" customFormat="1" x14ac:dyDescent="0.2"/>
    <row r="80" spans="1:1" s="33" customFormat="1" ht="24" x14ac:dyDescent="0.2">
      <c r="A80" s="179" t="s">
        <v>174</v>
      </c>
    </row>
    <row r="81" s="33" customFormat="1" x14ac:dyDescent="0.2"/>
    <row r="82" s="33" customFormat="1" x14ac:dyDescent="0.2"/>
    <row r="83" s="33" customFormat="1" x14ac:dyDescent="0.2"/>
    <row r="84" s="33" customFormat="1" x14ac:dyDescent="0.2"/>
    <row r="85" s="33" customFormat="1" x14ac:dyDescent="0.2"/>
    <row r="86" s="33" customFormat="1" x14ac:dyDescent="0.2"/>
    <row r="87" s="33" customFormat="1" x14ac:dyDescent="0.2"/>
    <row r="88" s="33" customFormat="1" x14ac:dyDescent="0.2"/>
    <row r="89" s="33" customFormat="1" x14ac:dyDescent="0.2"/>
    <row r="90" s="33" customFormat="1" x14ac:dyDescent="0.2"/>
    <row r="91" s="33" customFormat="1" x14ac:dyDescent="0.2"/>
    <row r="92" s="33" customFormat="1" x14ac:dyDescent="0.2"/>
    <row r="93" s="33" customFormat="1" x14ac:dyDescent="0.2"/>
    <row r="94" s="33" customFormat="1" x14ac:dyDescent="0.2"/>
    <row r="95" s="33" customFormat="1" x14ac:dyDescent="0.2"/>
    <row r="96" s="33" customFormat="1" x14ac:dyDescent="0.2"/>
    <row r="97" s="33" customFormat="1" x14ac:dyDescent="0.2"/>
    <row r="98" s="33" customFormat="1" x14ac:dyDescent="0.2"/>
    <row r="99" s="33" customFormat="1" x14ac:dyDescent="0.2"/>
    <row r="100" s="33" customFormat="1" x14ac:dyDescent="0.2"/>
    <row r="101" s="33" customFormat="1" x14ac:dyDescent="0.2"/>
    <row r="102" s="33" customFormat="1" x14ac:dyDescent="0.2"/>
    <row r="103" s="33" customFormat="1" x14ac:dyDescent="0.2"/>
    <row r="104" s="33" customFormat="1" x14ac:dyDescent="0.2"/>
    <row r="105" s="33" customFormat="1" x14ac:dyDescent="0.2"/>
    <row r="106" s="33" customFormat="1" x14ac:dyDescent="0.2"/>
    <row r="107" s="33" customFormat="1" x14ac:dyDescent="0.2"/>
    <row r="108" s="33" customFormat="1" x14ac:dyDescent="0.2"/>
    <row r="109" s="33" customFormat="1" x14ac:dyDescent="0.2"/>
    <row r="110" s="33" customFormat="1" x14ac:dyDescent="0.2"/>
    <row r="111" s="33" customFormat="1" x14ac:dyDescent="0.2"/>
    <row r="112" s="33" customFormat="1" x14ac:dyDescent="0.2"/>
    <row r="113" s="33" customFormat="1" x14ac:dyDescent="0.2"/>
    <row r="114" s="33" customFormat="1" x14ac:dyDescent="0.2"/>
    <row r="115" s="33" customFormat="1" x14ac:dyDescent="0.2"/>
    <row r="116" s="33" customFormat="1" x14ac:dyDescent="0.2"/>
    <row r="117" s="33" customFormat="1" x14ac:dyDescent="0.2"/>
    <row r="118" s="33" customFormat="1" x14ac:dyDescent="0.2"/>
    <row r="119" s="33" customFormat="1" x14ac:dyDescent="0.2"/>
    <row r="120" s="33" customFormat="1" x14ac:dyDescent="0.2"/>
    <row r="121" s="33" customFormat="1" x14ac:dyDescent="0.2"/>
    <row r="122" s="33" customFormat="1" x14ac:dyDescent="0.2"/>
    <row r="123" s="33" customFormat="1" x14ac:dyDescent="0.2"/>
    <row r="124" s="33" customFormat="1" x14ac:dyDescent="0.2"/>
    <row r="125" s="33" customFormat="1" x14ac:dyDescent="0.2"/>
    <row r="126" s="33" customFormat="1" x14ac:dyDescent="0.2"/>
    <row r="127" s="33" customFormat="1" x14ac:dyDescent="0.2"/>
    <row r="128" s="33" customFormat="1" x14ac:dyDescent="0.2"/>
    <row r="129" s="33" customFormat="1" x14ac:dyDescent="0.2"/>
    <row r="130" s="33" customFormat="1" x14ac:dyDescent="0.2"/>
    <row r="131" s="33" customFormat="1" x14ac:dyDescent="0.2"/>
    <row r="132" s="33" customFormat="1" x14ac:dyDescent="0.2"/>
    <row r="133" s="33" customFormat="1" x14ac:dyDescent="0.2"/>
    <row r="134" s="33" customFormat="1" x14ac:dyDescent="0.2"/>
    <row r="135" s="33" customFormat="1" x14ac:dyDescent="0.2"/>
    <row r="136" s="33" customFormat="1" x14ac:dyDescent="0.2"/>
    <row r="137" s="33" customFormat="1" x14ac:dyDescent="0.2"/>
    <row r="138" s="33" customFormat="1" x14ac:dyDescent="0.2"/>
    <row r="139" s="33" customFormat="1" x14ac:dyDescent="0.2"/>
    <row r="140" s="33" customFormat="1" x14ac:dyDescent="0.2"/>
    <row r="141" s="33" customFormat="1" x14ac:dyDescent="0.2"/>
    <row r="142" s="33" customFormat="1" x14ac:dyDescent="0.2"/>
    <row r="143" s="33" customFormat="1" x14ac:dyDescent="0.2"/>
    <row r="144" s="33" customFormat="1" x14ac:dyDescent="0.2"/>
    <row r="145" s="33" customFormat="1" x14ac:dyDescent="0.2"/>
    <row r="146" s="33" customFormat="1" x14ac:dyDescent="0.2"/>
    <row r="147" s="33" customFormat="1" x14ac:dyDescent="0.2"/>
    <row r="148" s="33" customFormat="1" x14ac:dyDescent="0.2"/>
    <row r="149" s="33" customFormat="1" x14ac:dyDescent="0.2"/>
    <row r="150" s="33" customFormat="1" x14ac:dyDescent="0.2"/>
    <row r="151" s="33" customFormat="1" x14ac:dyDescent="0.2"/>
    <row r="152" s="33" customFormat="1" x14ac:dyDescent="0.2"/>
    <row r="153" s="33" customFormat="1" x14ac:dyDescent="0.2"/>
    <row r="154" s="33" customFormat="1" x14ac:dyDescent="0.2"/>
    <row r="155" s="33" customFormat="1" x14ac:dyDescent="0.2"/>
    <row r="156" s="33" customFormat="1" x14ac:dyDescent="0.2"/>
    <row r="157" s="33" customFormat="1" x14ac:dyDescent="0.2"/>
    <row r="158" s="33" customFormat="1" x14ac:dyDescent="0.2"/>
    <row r="159" s="33" customFormat="1" x14ac:dyDescent="0.2"/>
    <row r="160" s="33" customFormat="1" x14ac:dyDescent="0.2"/>
    <row r="161" s="33" customFormat="1" x14ac:dyDescent="0.2"/>
    <row r="162" s="33" customFormat="1" x14ac:dyDescent="0.2"/>
    <row r="163" s="33" customFormat="1" x14ac:dyDescent="0.2"/>
    <row r="164" s="33" customFormat="1" x14ac:dyDescent="0.2"/>
    <row r="165" s="33" customFormat="1" x14ac:dyDescent="0.2"/>
    <row r="166" s="33" customFormat="1" x14ac:dyDescent="0.2"/>
    <row r="167" s="33" customFormat="1" x14ac:dyDescent="0.2"/>
    <row r="168" s="33" customFormat="1" x14ac:dyDescent="0.2"/>
    <row r="169" s="33" customFormat="1" x14ac:dyDescent="0.2"/>
    <row r="170" s="33" customFormat="1" x14ac:dyDescent="0.2"/>
    <row r="171" s="33" customFormat="1" x14ac:dyDescent="0.2"/>
    <row r="172" s="33" customFormat="1" x14ac:dyDescent="0.2"/>
    <row r="173" s="33" customFormat="1" x14ac:dyDescent="0.2"/>
    <row r="174" s="33" customFormat="1" x14ac:dyDescent="0.2"/>
    <row r="175" s="33" customFormat="1" x14ac:dyDescent="0.2"/>
    <row r="176" s="33" customFormat="1" x14ac:dyDescent="0.2"/>
    <row r="177" s="33" customFormat="1" x14ac:dyDescent="0.2"/>
    <row r="178" s="33" customFormat="1" x14ac:dyDescent="0.2"/>
    <row r="179" s="33" customFormat="1" x14ac:dyDescent="0.2"/>
    <row r="180" s="33" customFormat="1" x14ac:dyDescent="0.2"/>
    <row r="181" s="33" customFormat="1" x14ac:dyDescent="0.2"/>
    <row r="182" s="33" customFormat="1" x14ac:dyDescent="0.2"/>
    <row r="183" s="33" customFormat="1" x14ac:dyDescent="0.2"/>
    <row r="184" s="33" customFormat="1" x14ac:dyDescent="0.2"/>
    <row r="185" s="33" customFormat="1" x14ac:dyDescent="0.2"/>
    <row r="186" s="33" customFormat="1" x14ac:dyDescent="0.2"/>
    <row r="187" s="33" customFormat="1" x14ac:dyDescent="0.2"/>
    <row r="188" s="33" customFormat="1" x14ac:dyDescent="0.2"/>
    <row r="189" s="33" customFormat="1" x14ac:dyDescent="0.2"/>
    <row r="190" s="33" customFormat="1" x14ac:dyDescent="0.2"/>
    <row r="191" s="33" customFormat="1" x14ac:dyDescent="0.2"/>
    <row r="192" s="33" customFormat="1" x14ac:dyDescent="0.2"/>
    <row r="193" s="33" customFormat="1" x14ac:dyDescent="0.2"/>
    <row r="194" s="33" customFormat="1" x14ac:dyDescent="0.2"/>
    <row r="195" s="33" customFormat="1" x14ac:dyDescent="0.2"/>
    <row r="196" s="33" customFormat="1" x14ac:dyDescent="0.2"/>
    <row r="197" s="33" customFormat="1" x14ac:dyDescent="0.2"/>
    <row r="198" s="33" customFormat="1" x14ac:dyDescent="0.2"/>
    <row r="199" s="33" customFormat="1" x14ac:dyDescent="0.2"/>
    <row r="200" s="33" customFormat="1" x14ac:dyDescent="0.2"/>
    <row r="201" s="33" customFormat="1" x14ac:dyDescent="0.2"/>
    <row r="202" s="33" customFormat="1" x14ac:dyDescent="0.2"/>
    <row r="203" s="33" customFormat="1" x14ac:dyDescent="0.2"/>
    <row r="204" s="33" customFormat="1" x14ac:dyDescent="0.2"/>
    <row r="205" s="33" customFormat="1" x14ac:dyDescent="0.2"/>
    <row r="206" s="33" customFormat="1" x14ac:dyDescent="0.2"/>
    <row r="207" s="33" customFormat="1" x14ac:dyDescent="0.2"/>
    <row r="208" s="33" customFormat="1" x14ac:dyDescent="0.2"/>
    <row r="209" s="33" customFormat="1" x14ac:dyDescent="0.2"/>
    <row r="210" s="33" customFormat="1" x14ac:dyDescent="0.2"/>
    <row r="211" s="33" customFormat="1" x14ac:dyDescent="0.2"/>
    <row r="212" s="33" customFormat="1" x14ac:dyDescent="0.2"/>
    <row r="213" s="33" customFormat="1" x14ac:dyDescent="0.2"/>
    <row r="214" s="33" customFormat="1" x14ac:dyDescent="0.2"/>
    <row r="215" s="33" customFormat="1" x14ac:dyDescent="0.2"/>
    <row r="216" s="33" customFormat="1" x14ac:dyDescent="0.2"/>
    <row r="217" s="33" customFormat="1" x14ac:dyDescent="0.2"/>
    <row r="218" s="33" customFormat="1" x14ac:dyDescent="0.2"/>
    <row r="219" s="33" customFormat="1" x14ac:dyDescent="0.2"/>
    <row r="220" s="33" customFormat="1" x14ac:dyDescent="0.2"/>
    <row r="221" s="33" customFormat="1" x14ac:dyDescent="0.2"/>
    <row r="222" s="33" customFormat="1" x14ac:dyDescent="0.2"/>
    <row r="223" s="33" customFormat="1" x14ac:dyDescent="0.2"/>
    <row r="224" s="33" customFormat="1" x14ac:dyDescent="0.2"/>
    <row r="225" s="33" customFormat="1" x14ac:dyDescent="0.2"/>
    <row r="226" s="33" customFormat="1" x14ac:dyDescent="0.2"/>
    <row r="227" s="33" customFormat="1" x14ac:dyDescent="0.2"/>
    <row r="228" s="33" customFormat="1" x14ac:dyDescent="0.2"/>
    <row r="229" s="33" customFormat="1" x14ac:dyDescent="0.2"/>
    <row r="230" s="33" customFormat="1" x14ac:dyDescent="0.2"/>
    <row r="231" s="33" customFormat="1" x14ac:dyDescent="0.2"/>
    <row r="232" s="33" customFormat="1" x14ac:dyDescent="0.2"/>
    <row r="233" s="33" customFormat="1" x14ac:dyDescent="0.2"/>
    <row r="234" s="33" customFormat="1" x14ac:dyDescent="0.2"/>
    <row r="235" s="33" customFormat="1" x14ac:dyDescent="0.2"/>
    <row r="236" s="33" customFormat="1" x14ac:dyDescent="0.2"/>
    <row r="237" s="33" customFormat="1" x14ac:dyDescent="0.2"/>
    <row r="238" s="33" customFormat="1" x14ac:dyDescent="0.2"/>
    <row r="239" s="33" customFormat="1" x14ac:dyDescent="0.2"/>
    <row r="240" s="33" customFormat="1" x14ac:dyDescent="0.2"/>
    <row r="241" s="33" customFormat="1" x14ac:dyDescent="0.2"/>
    <row r="242" s="33" customFormat="1" x14ac:dyDescent="0.2"/>
    <row r="243" s="33" customFormat="1" x14ac:dyDescent="0.2"/>
    <row r="244" s="33" customFormat="1" x14ac:dyDescent="0.2"/>
    <row r="245" s="33" customFormat="1" x14ac:dyDescent="0.2"/>
    <row r="246" s="33" customFormat="1" x14ac:dyDescent="0.2"/>
    <row r="247" s="33" customFormat="1" x14ac:dyDescent="0.2"/>
    <row r="248" s="33" customFormat="1" x14ac:dyDescent="0.2"/>
    <row r="249" s="33" customFormat="1" x14ac:dyDescent="0.2"/>
    <row r="250" s="33" customFormat="1" x14ac:dyDescent="0.2"/>
    <row r="251" s="33" customFormat="1" x14ac:dyDescent="0.2"/>
    <row r="252" s="33" customFormat="1" x14ac:dyDescent="0.2"/>
    <row r="253" s="33" customFormat="1" x14ac:dyDescent="0.2"/>
    <row r="254" s="33" customFormat="1" x14ac:dyDescent="0.2"/>
    <row r="255" s="33" customFormat="1" x14ac:dyDescent="0.2"/>
    <row r="256" s="33" customFormat="1" x14ac:dyDescent="0.2"/>
    <row r="257" s="33" customFormat="1" x14ac:dyDescent="0.2"/>
    <row r="258" s="33" customFormat="1" x14ac:dyDescent="0.2"/>
    <row r="259" s="33" customFormat="1" x14ac:dyDescent="0.2"/>
    <row r="260" s="33" customFormat="1" x14ac:dyDescent="0.2"/>
    <row r="261" s="33" customFormat="1" x14ac:dyDescent="0.2"/>
    <row r="262" s="33" customFormat="1" x14ac:dyDescent="0.2"/>
    <row r="263" s="33" customFormat="1" x14ac:dyDescent="0.2"/>
    <row r="264" s="33" customFormat="1" x14ac:dyDescent="0.2"/>
    <row r="265" s="33" customFormat="1" x14ac:dyDescent="0.2"/>
    <row r="266" s="33" customFormat="1" x14ac:dyDescent="0.2"/>
    <row r="267" s="33" customFormat="1" x14ac:dyDescent="0.2"/>
    <row r="268" s="33" customFormat="1" x14ac:dyDescent="0.2"/>
    <row r="269" s="33" customFormat="1" x14ac:dyDescent="0.2"/>
    <row r="270" s="33" customFormat="1" x14ac:dyDescent="0.2"/>
    <row r="271" s="33" customFormat="1" x14ac:dyDescent="0.2"/>
    <row r="272" s="33" customFormat="1" x14ac:dyDescent="0.2"/>
    <row r="273" s="33" customFormat="1" x14ac:dyDescent="0.2"/>
    <row r="274" s="33" customFormat="1" x14ac:dyDescent="0.2"/>
    <row r="275" s="33" customFormat="1" x14ac:dyDescent="0.2"/>
    <row r="276" s="33" customFormat="1" x14ac:dyDescent="0.2"/>
    <row r="277" s="33" customFormat="1" x14ac:dyDescent="0.2"/>
    <row r="278" s="33" customFormat="1" x14ac:dyDescent="0.2"/>
    <row r="279" s="33" customFormat="1" x14ac:dyDescent="0.2"/>
    <row r="280" s="33" customFormat="1" x14ac:dyDescent="0.2"/>
    <row r="281" s="33" customFormat="1" x14ac:dyDescent="0.2"/>
    <row r="282" s="33" customFormat="1" x14ac:dyDescent="0.2"/>
    <row r="283" s="33" customFormat="1" x14ac:dyDescent="0.2"/>
    <row r="284" s="33" customFormat="1" x14ac:dyDescent="0.2"/>
    <row r="285" s="33" customFormat="1" x14ac:dyDescent="0.2"/>
    <row r="286" s="33" customFormat="1" x14ac:dyDescent="0.2"/>
    <row r="287" s="33" customFormat="1" x14ac:dyDescent="0.2"/>
    <row r="288" s="33" customFormat="1" x14ac:dyDescent="0.2"/>
    <row r="289" s="33" customFormat="1" x14ac:dyDescent="0.2"/>
    <row r="290" s="33" customFormat="1" x14ac:dyDescent="0.2"/>
    <row r="291" s="33" customFormat="1" x14ac:dyDescent="0.2"/>
    <row r="292" s="33" customFormat="1" x14ac:dyDescent="0.2"/>
    <row r="293" s="33" customFormat="1" x14ac:dyDescent="0.2"/>
    <row r="294" s="33" customFormat="1" x14ac:dyDescent="0.2"/>
    <row r="295" s="33" customFormat="1" x14ac:dyDescent="0.2"/>
    <row r="296" s="33" customFormat="1" x14ac:dyDescent="0.2"/>
    <row r="297" s="33" customFormat="1" x14ac:dyDescent="0.2"/>
    <row r="298" s="33" customFormat="1" x14ac:dyDescent="0.2"/>
    <row r="299" s="33" customFormat="1" x14ac:dyDescent="0.2"/>
    <row r="300" s="33" customFormat="1" x14ac:dyDescent="0.2"/>
    <row r="301" s="33" customFormat="1" x14ac:dyDescent="0.2"/>
    <row r="302" s="33" customFormat="1" x14ac:dyDescent="0.2"/>
    <row r="303" s="33" customFormat="1" x14ac:dyDescent="0.2"/>
    <row r="304" s="33" customFormat="1" x14ac:dyDescent="0.2"/>
    <row r="305" s="33" customFormat="1" x14ac:dyDescent="0.2"/>
    <row r="306" s="33" customFormat="1" x14ac:dyDescent="0.2"/>
    <row r="307" s="33" customFormat="1" x14ac:dyDescent="0.2"/>
    <row r="308" s="33" customFormat="1" x14ac:dyDescent="0.2"/>
    <row r="309" s="33" customFormat="1" x14ac:dyDescent="0.2"/>
    <row r="310" s="33" customFormat="1" x14ac:dyDescent="0.2"/>
    <row r="311" s="33" customFormat="1" x14ac:dyDescent="0.2"/>
    <row r="312" s="33" customFormat="1" x14ac:dyDescent="0.2"/>
    <row r="313" s="33" customFormat="1" x14ac:dyDescent="0.2"/>
    <row r="314" s="33" customFormat="1" x14ac:dyDescent="0.2"/>
    <row r="315" s="33" customFormat="1" x14ac:dyDescent="0.2"/>
    <row r="316" s="33" customFormat="1" x14ac:dyDescent="0.2"/>
    <row r="317" s="33" customFormat="1" x14ac:dyDescent="0.2"/>
    <row r="318" s="33" customFormat="1" x14ac:dyDescent="0.2"/>
    <row r="319" s="33" customFormat="1" x14ac:dyDescent="0.2"/>
    <row r="320" s="33" customFormat="1" x14ac:dyDescent="0.2"/>
    <row r="321" s="33" customFormat="1" x14ac:dyDescent="0.2"/>
    <row r="322" s="33" customFormat="1" x14ac:dyDescent="0.2"/>
    <row r="323" s="33" customFormat="1" x14ac:dyDescent="0.2"/>
    <row r="324" s="33" customFormat="1" x14ac:dyDescent="0.2"/>
    <row r="325" s="33" customFormat="1" x14ac:dyDescent="0.2"/>
    <row r="326" s="33" customFormat="1" x14ac:dyDescent="0.2"/>
    <row r="327" s="33" customFormat="1" x14ac:dyDescent="0.2"/>
    <row r="328" s="33" customFormat="1" x14ac:dyDescent="0.2"/>
    <row r="329" s="33" customFormat="1" x14ac:dyDescent="0.2"/>
    <row r="330" s="33" customFormat="1" x14ac:dyDescent="0.2"/>
    <row r="331" s="33" customFormat="1" x14ac:dyDescent="0.2"/>
    <row r="332" s="33" customFormat="1" x14ac:dyDescent="0.2"/>
    <row r="333" s="33" customFormat="1" x14ac:dyDescent="0.2"/>
    <row r="334" s="33" customFormat="1" x14ac:dyDescent="0.2"/>
    <row r="335" s="33" customFormat="1" x14ac:dyDescent="0.2"/>
    <row r="336" s="33" customFormat="1" x14ac:dyDescent="0.2"/>
    <row r="337" s="33" customFormat="1" x14ac:dyDescent="0.2"/>
    <row r="338" s="33" customFormat="1" x14ac:dyDescent="0.2"/>
    <row r="339" s="33" customFormat="1" x14ac:dyDescent="0.2"/>
    <row r="340" s="33" customFormat="1" x14ac:dyDescent="0.2"/>
    <row r="341" s="33" customFormat="1" x14ac:dyDescent="0.2"/>
    <row r="342" s="33" customFormat="1" x14ac:dyDescent="0.2"/>
    <row r="343" s="33" customFormat="1" x14ac:dyDescent="0.2"/>
    <row r="344" s="33" customFormat="1" x14ac:dyDescent="0.2"/>
    <row r="345" s="33" customFormat="1" x14ac:dyDescent="0.2"/>
    <row r="346" s="33" customFormat="1" x14ac:dyDescent="0.2"/>
    <row r="347" s="33" customFormat="1" x14ac:dyDescent="0.2"/>
    <row r="348" s="33" customFormat="1" x14ac:dyDescent="0.2"/>
    <row r="349" s="33" customFormat="1" x14ac:dyDescent="0.2"/>
    <row r="350" s="33" customFormat="1" x14ac:dyDescent="0.2"/>
    <row r="351" s="33" customFormat="1" x14ac:dyDescent="0.2"/>
    <row r="352" s="33" customFormat="1" x14ac:dyDescent="0.2"/>
    <row r="353" s="33" customFormat="1" x14ac:dyDescent="0.2"/>
    <row r="354" s="33" customFormat="1" x14ac:dyDescent="0.2"/>
    <row r="355" s="33" customFormat="1" x14ac:dyDescent="0.2"/>
    <row r="356" s="33" customFormat="1" x14ac:dyDescent="0.2"/>
    <row r="357" s="33" customFormat="1" x14ac:dyDescent="0.2"/>
    <row r="358" s="33" customFormat="1" x14ac:dyDescent="0.2"/>
    <row r="359" s="33" customFormat="1" x14ac:dyDescent="0.2"/>
    <row r="360" s="33" customFormat="1" x14ac:dyDescent="0.2"/>
    <row r="361" s="33" customFormat="1" x14ac:dyDescent="0.2"/>
    <row r="362" s="33" customFormat="1" x14ac:dyDescent="0.2"/>
    <row r="363" s="33" customFormat="1" x14ac:dyDescent="0.2"/>
    <row r="364" s="33" customFormat="1" x14ac:dyDescent="0.2"/>
    <row r="365" s="33" customFormat="1" x14ac:dyDescent="0.2"/>
    <row r="366" s="33" customFormat="1" x14ac:dyDescent="0.2"/>
    <row r="367" s="33" customFormat="1" x14ac:dyDescent="0.2"/>
    <row r="368" s="33" customFormat="1" x14ac:dyDescent="0.2"/>
    <row r="369" s="33" customFormat="1" x14ac:dyDescent="0.2"/>
    <row r="370" s="33" customFormat="1" x14ac:dyDescent="0.2"/>
    <row r="371" s="33" customFormat="1" x14ac:dyDescent="0.2"/>
    <row r="372" s="33" customFormat="1" x14ac:dyDescent="0.2"/>
    <row r="373" s="33" customFormat="1" x14ac:dyDescent="0.2"/>
    <row r="374" s="33" customFormat="1" x14ac:dyDescent="0.2"/>
    <row r="375" s="33" customFormat="1" x14ac:dyDescent="0.2"/>
    <row r="376" s="33" customFormat="1" x14ac:dyDescent="0.2"/>
    <row r="377" s="33" customFormat="1" x14ac:dyDescent="0.2"/>
    <row r="378" s="33" customFormat="1" x14ac:dyDescent="0.2"/>
    <row r="379" s="33" customFormat="1" x14ac:dyDescent="0.2"/>
    <row r="380" s="33" customFormat="1" x14ac:dyDescent="0.2"/>
    <row r="381" s="33" customFormat="1" x14ac:dyDescent="0.2"/>
    <row r="382" s="33" customFormat="1" x14ac:dyDescent="0.2"/>
    <row r="383" s="33" customFormat="1" x14ac:dyDescent="0.2"/>
    <row r="384" s="33" customFormat="1" x14ac:dyDescent="0.2"/>
    <row r="385" s="33" customFormat="1" x14ac:dyDescent="0.2"/>
    <row r="386" s="33" customFormat="1" x14ac:dyDescent="0.2"/>
    <row r="387" s="33" customFormat="1" x14ac:dyDescent="0.2"/>
    <row r="388" s="33" customFormat="1" x14ac:dyDescent="0.2"/>
    <row r="389" s="33" customFormat="1" x14ac:dyDescent="0.2"/>
    <row r="390" s="33" customFormat="1" x14ac:dyDescent="0.2"/>
    <row r="391" s="33" customFormat="1" x14ac:dyDescent="0.2"/>
    <row r="392" s="33" customFormat="1" x14ac:dyDescent="0.2"/>
    <row r="393" s="33" customFormat="1" x14ac:dyDescent="0.2"/>
    <row r="394" s="33" customFormat="1" x14ac:dyDescent="0.2"/>
    <row r="395" s="33" customFormat="1" x14ac:dyDescent="0.2"/>
    <row r="396" s="33" customFormat="1" x14ac:dyDescent="0.2"/>
    <row r="397" s="33" customFormat="1" x14ac:dyDescent="0.2"/>
    <row r="398" s="33" customFormat="1" x14ac:dyDescent="0.2"/>
    <row r="399" s="33" customFormat="1" x14ac:dyDescent="0.2"/>
    <row r="400" s="33" customFormat="1" x14ac:dyDescent="0.2"/>
    <row r="401" s="33" customFormat="1" x14ac:dyDescent="0.2"/>
    <row r="402" s="33" customFormat="1" x14ac:dyDescent="0.2"/>
    <row r="403" s="33" customFormat="1" x14ac:dyDescent="0.2"/>
    <row r="404" s="33" customFormat="1" x14ac:dyDescent="0.2"/>
    <row r="405" s="33" customFormat="1" x14ac:dyDescent="0.2"/>
    <row r="406" s="33" customFormat="1" x14ac:dyDescent="0.2"/>
    <row r="407" s="33" customFormat="1" x14ac:dyDescent="0.2"/>
    <row r="408" s="33" customFormat="1" x14ac:dyDescent="0.2"/>
    <row r="409" s="33" customFormat="1" x14ac:dyDescent="0.2"/>
    <row r="410" s="33" customFormat="1" x14ac:dyDescent="0.2"/>
    <row r="411" s="33" customFormat="1" x14ac:dyDescent="0.2"/>
    <row r="412" s="33" customFormat="1" x14ac:dyDescent="0.2"/>
    <row r="413" s="33" customFormat="1" x14ac:dyDescent="0.2"/>
    <row r="414" s="33" customFormat="1" x14ac:dyDescent="0.2"/>
    <row r="415" s="33" customFormat="1" x14ac:dyDescent="0.2"/>
    <row r="416" s="33" customFormat="1" x14ac:dyDescent="0.2"/>
    <row r="417" s="33" customFormat="1" x14ac:dyDescent="0.2"/>
    <row r="418" s="33" customFormat="1" x14ac:dyDescent="0.2"/>
    <row r="419" s="33" customFormat="1" x14ac:dyDescent="0.2"/>
    <row r="420" s="33" customFormat="1" x14ac:dyDescent="0.2"/>
    <row r="421" s="33" customFormat="1" x14ac:dyDescent="0.2"/>
    <row r="422" s="33" customFormat="1" x14ac:dyDescent="0.2"/>
    <row r="423" s="33" customFormat="1" x14ac:dyDescent="0.2"/>
    <row r="424" s="33" customFormat="1" x14ac:dyDescent="0.2"/>
    <row r="425" s="33" customFormat="1" x14ac:dyDescent="0.2"/>
    <row r="426" s="33" customFormat="1" x14ac:dyDescent="0.2"/>
    <row r="427" s="33" customFormat="1" x14ac:dyDescent="0.2"/>
    <row r="428" s="33" customFormat="1" x14ac:dyDescent="0.2"/>
    <row r="429" s="33" customFormat="1" x14ac:dyDescent="0.2"/>
    <row r="430" s="33" customFormat="1" x14ac:dyDescent="0.2"/>
    <row r="431" s="33" customFormat="1" x14ac:dyDescent="0.2"/>
    <row r="432" s="33" customFormat="1" x14ac:dyDescent="0.2"/>
    <row r="433" s="33" customFormat="1" x14ac:dyDescent="0.2"/>
    <row r="434" s="33" customFormat="1" x14ac:dyDescent="0.2"/>
    <row r="435" s="33" customFormat="1" x14ac:dyDescent="0.2"/>
    <row r="436" s="33" customFormat="1" x14ac:dyDescent="0.2"/>
    <row r="437" s="33" customFormat="1" x14ac:dyDescent="0.2"/>
    <row r="438" s="33" customFormat="1" x14ac:dyDescent="0.2"/>
    <row r="439" s="33" customFormat="1" x14ac:dyDescent="0.2"/>
    <row r="440" s="33" customFormat="1" x14ac:dyDescent="0.2"/>
    <row r="441" s="33" customFormat="1" x14ac:dyDescent="0.2"/>
    <row r="442" s="33" customFormat="1" x14ac:dyDescent="0.2"/>
    <row r="443" s="33" customFormat="1" x14ac:dyDescent="0.2"/>
    <row r="444" s="33" customFormat="1" x14ac:dyDescent="0.2"/>
    <row r="445" s="33" customFormat="1" x14ac:dyDescent="0.2"/>
    <row r="446" s="33" customFormat="1" x14ac:dyDescent="0.2"/>
    <row r="447" s="33" customFormat="1" x14ac:dyDescent="0.2"/>
    <row r="448" s="33" customFormat="1" x14ac:dyDescent="0.2"/>
    <row r="449" s="33" customFormat="1" x14ac:dyDescent="0.2"/>
    <row r="450" s="33" customFormat="1" x14ac:dyDescent="0.2"/>
    <row r="451" s="33" customFormat="1" x14ac:dyDescent="0.2"/>
    <row r="452" s="33" customFormat="1" x14ac:dyDescent="0.2"/>
    <row r="453" s="33" customFormat="1" x14ac:dyDescent="0.2"/>
    <row r="454" s="33" customFormat="1" x14ac:dyDescent="0.2"/>
    <row r="455" s="33" customFormat="1" x14ac:dyDescent="0.2"/>
    <row r="456" s="33" customFormat="1" x14ac:dyDescent="0.2"/>
    <row r="457" s="33" customFormat="1" x14ac:dyDescent="0.2"/>
    <row r="458" s="33" customFormat="1" x14ac:dyDescent="0.2"/>
    <row r="459" s="33" customFormat="1" x14ac:dyDescent="0.2"/>
    <row r="460" s="33" customFormat="1" x14ac:dyDescent="0.2"/>
    <row r="461" s="33" customFormat="1" x14ac:dyDescent="0.2"/>
    <row r="462" s="33" customFormat="1" x14ac:dyDescent="0.2"/>
    <row r="463" s="33" customFormat="1" x14ac:dyDescent="0.2"/>
    <row r="464" s="33" customFormat="1" x14ac:dyDescent="0.2"/>
    <row r="465" s="33" customFormat="1" x14ac:dyDescent="0.2"/>
    <row r="466" s="33" customFormat="1" x14ac:dyDescent="0.2"/>
    <row r="467" s="33" customFormat="1" x14ac:dyDescent="0.2"/>
    <row r="468" s="33" customFormat="1" x14ac:dyDescent="0.2"/>
    <row r="469" s="33" customFormat="1" x14ac:dyDescent="0.2"/>
    <row r="470" s="33" customFormat="1" x14ac:dyDescent="0.2"/>
    <row r="471" s="33" customFormat="1" x14ac:dyDescent="0.2"/>
    <row r="472" s="33" customFormat="1" x14ac:dyDescent="0.2"/>
    <row r="473" s="33" customFormat="1" x14ac:dyDescent="0.2"/>
    <row r="474" s="33" customFormat="1" x14ac:dyDescent="0.2"/>
    <row r="475" s="33" customFormat="1" x14ac:dyDescent="0.2"/>
    <row r="476" s="33" customFormat="1" x14ac:dyDescent="0.2"/>
    <row r="477" s="33" customFormat="1" x14ac:dyDescent="0.2"/>
    <row r="478" s="33" customFormat="1" x14ac:dyDescent="0.2"/>
    <row r="479" s="33" customFormat="1" x14ac:dyDescent="0.2"/>
    <row r="480" s="33" customFormat="1" x14ac:dyDescent="0.2"/>
    <row r="481" s="33" customFormat="1" x14ac:dyDescent="0.2"/>
    <row r="482" s="33" customFormat="1" x14ac:dyDescent="0.2"/>
    <row r="483" s="33" customFormat="1" x14ac:dyDescent="0.2"/>
    <row r="484" s="33" customFormat="1" x14ac:dyDescent="0.2"/>
    <row r="485" s="33" customFormat="1" x14ac:dyDescent="0.2"/>
    <row r="486" s="33" customFormat="1" x14ac:dyDescent="0.2"/>
    <row r="487" s="33" customFormat="1" x14ac:dyDescent="0.2"/>
    <row r="488" s="33" customFormat="1" x14ac:dyDescent="0.2"/>
    <row r="489" s="33" customFormat="1" x14ac:dyDescent="0.2"/>
    <row r="490" s="33" customFormat="1" x14ac:dyDescent="0.2"/>
    <row r="491" s="33" customFormat="1" x14ac:dyDescent="0.2"/>
    <row r="492" s="33" customFormat="1" x14ac:dyDescent="0.2"/>
    <row r="493" s="33" customFormat="1" x14ac:dyDescent="0.2"/>
    <row r="494" s="33" customFormat="1" x14ac:dyDescent="0.2"/>
    <row r="495" s="33" customFormat="1" x14ac:dyDescent="0.2"/>
    <row r="496" s="33" customFormat="1" x14ac:dyDescent="0.2"/>
    <row r="497" s="33" customFormat="1" x14ac:dyDescent="0.2"/>
    <row r="498" s="33" customFormat="1" x14ac:dyDescent="0.2"/>
    <row r="499" s="33" customFormat="1" x14ac:dyDescent="0.2"/>
    <row r="500" s="33" customFormat="1" x14ac:dyDescent="0.2"/>
    <row r="501" s="33" customFormat="1" x14ac:dyDescent="0.2"/>
    <row r="502" s="33" customFormat="1" x14ac:dyDescent="0.2"/>
    <row r="503" s="33" customFormat="1" x14ac:dyDescent="0.2"/>
    <row r="504" s="33" customFormat="1" x14ac:dyDescent="0.2"/>
    <row r="505" s="33" customFormat="1" x14ac:dyDescent="0.2"/>
    <row r="506" s="33" customFormat="1" x14ac:dyDescent="0.2"/>
    <row r="507" s="33" customFormat="1" x14ac:dyDescent="0.2"/>
    <row r="508" s="33" customFormat="1" x14ac:dyDescent="0.2"/>
    <row r="509" s="33" customFormat="1" x14ac:dyDescent="0.2"/>
    <row r="510" s="33" customFormat="1" x14ac:dyDescent="0.2"/>
    <row r="511" s="33" customFormat="1" x14ac:dyDescent="0.2"/>
    <row r="512" s="33" customFormat="1" x14ac:dyDescent="0.2"/>
    <row r="513" s="33" customFormat="1" x14ac:dyDescent="0.2"/>
    <row r="514" s="33" customFormat="1" x14ac:dyDescent="0.2"/>
    <row r="515" s="33" customFormat="1" x14ac:dyDescent="0.2"/>
    <row r="516" s="33" customFormat="1" x14ac:dyDescent="0.2"/>
    <row r="517" s="33" customFormat="1" x14ac:dyDescent="0.2"/>
    <row r="518" s="33" customFormat="1" x14ac:dyDescent="0.2"/>
    <row r="519" s="33" customFormat="1" x14ac:dyDescent="0.2"/>
    <row r="520" s="33" customFormat="1" x14ac:dyDescent="0.2"/>
    <row r="521" s="33" customFormat="1" x14ac:dyDescent="0.2"/>
    <row r="522" s="33" customFormat="1" x14ac:dyDescent="0.2"/>
    <row r="523" s="33" customFormat="1" x14ac:dyDescent="0.2"/>
    <row r="524" s="33" customFormat="1" x14ac:dyDescent="0.2"/>
    <row r="525" s="33" customFormat="1" x14ac:dyDescent="0.2"/>
    <row r="526" s="33" customFormat="1" x14ac:dyDescent="0.2"/>
    <row r="527" s="33" customFormat="1" x14ac:dyDescent="0.2"/>
    <row r="528" s="33" customFormat="1" x14ac:dyDescent="0.2"/>
    <row r="529" s="33" customFormat="1" x14ac:dyDescent="0.2"/>
    <row r="530" s="33" customFormat="1" x14ac:dyDescent="0.2"/>
    <row r="531" s="33" customFormat="1" x14ac:dyDescent="0.2"/>
    <row r="532" s="33" customFormat="1" x14ac:dyDescent="0.2"/>
    <row r="533" s="33" customFormat="1" x14ac:dyDescent="0.2"/>
    <row r="534" s="33" customFormat="1" x14ac:dyDescent="0.2"/>
    <row r="535" s="33" customFormat="1" x14ac:dyDescent="0.2"/>
    <row r="536" s="33" customFormat="1" x14ac:dyDescent="0.2"/>
    <row r="537" s="33" customFormat="1" x14ac:dyDescent="0.2"/>
    <row r="538" s="33" customFormat="1" x14ac:dyDescent="0.2"/>
    <row r="539" s="33" customFormat="1" x14ac:dyDescent="0.2"/>
    <row r="540" s="33" customFormat="1" x14ac:dyDescent="0.2"/>
    <row r="541" s="33" customFormat="1" x14ac:dyDescent="0.2"/>
    <row r="542" s="33" customFormat="1" x14ac:dyDescent="0.2"/>
    <row r="543" s="33" customFormat="1" x14ac:dyDescent="0.2"/>
    <row r="544" s="33" customFormat="1" x14ac:dyDescent="0.2"/>
    <row r="545" s="33" customFormat="1" x14ac:dyDescent="0.2"/>
    <row r="546" s="33" customFormat="1" x14ac:dyDescent="0.2"/>
    <row r="547" s="33" customFormat="1" x14ac:dyDescent="0.2"/>
    <row r="548" s="33" customFormat="1" x14ac:dyDescent="0.2"/>
    <row r="549" s="33" customFormat="1" x14ac:dyDescent="0.2"/>
    <row r="550" s="33" customFormat="1" x14ac:dyDescent="0.2"/>
    <row r="551" s="33" customFormat="1" x14ac:dyDescent="0.2"/>
    <row r="552" s="33" customFormat="1" x14ac:dyDescent="0.2"/>
    <row r="553" s="33" customFormat="1" x14ac:dyDescent="0.2"/>
    <row r="554" s="33" customFormat="1" x14ac:dyDescent="0.2"/>
    <row r="555" s="33" customFormat="1" x14ac:dyDescent="0.2"/>
    <row r="556" s="33" customFormat="1" x14ac:dyDescent="0.2"/>
    <row r="557" s="33" customFormat="1" x14ac:dyDescent="0.2"/>
    <row r="558" s="33" customFormat="1" x14ac:dyDescent="0.2"/>
    <row r="559" s="33" customFormat="1" x14ac:dyDescent="0.2"/>
    <row r="560" s="33" customFormat="1" x14ac:dyDescent="0.2"/>
    <row r="561" s="33" customFormat="1" x14ac:dyDescent="0.2"/>
    <row r="562" s="33" customFormat="1" x14ac:dyDescent="0.2"/>
    <row r="563" s="33" customFormat="1" x14ac:dyDescent="0.2"/>
    <row r="564" s="33" customFormat="1" x14ac:dyDescent="0.2"/>
    <row r="565" s="33" customFormat="1" x14ac:dyDescent="0.2"/>
    <row r="566" s="33" customFormat="1" x14ac:dyDescent="0.2"/>
    <row r="567" s="33" customFormat="1" x14ac:dyDescent="0.2"/>
    <row r="568" s="33" customFormat="1" x14ac:dyDescent="0.2"/>
    <row r="569" s="33" customFormat="1" x14ac:dyDescent="0.2"/>
    <row r="570" s="33" customFormat="1" x14ac:dyDescent="0.2"/>
    <row r="571" s="33" customFormat="1" x14ac:dyDescent="0.2"/>
    <row r="572" s="33" customFormat="1" x14ac:dyDescent="0.2"/>
    <row r="573" s="33" customFormat="1" x14ac:dyDescent="0.2"/>
    <row r="574" s="33" customFormat="1" x14ac:dyDescent="0.2"/>
    <row r="575" s="33" customFormat="1" x14ac:dyDescent="0.2"/>
    <row r="576" s="33" customFormat="1" x14ac:dyDescent="0.2"/>
    <row r="577" s="33" customFormat="1" x14ac:dyDescent="0.2"/>
    <row r="578" s="33" customFormat="1" x14ac:dyDescent="0.2"/>
    <row r="579" s="33" customFormat="1" x14ac:dyDescent="0.2"/>
    <row r="580" s="33" customFormat="1" x14ac:dyDescent="0.2"/>
    <row r="581" s="33" customFormat="1" x14ac:dyDescent="0.2"/>
    <row r="582" s="33" customFormat="1" x14ac:dyDescent="0.2"/>
    <row r="583" s="33" customFormat="1" x14ac:dyDescent="0.2"/>
    <row r="584" s="33" customFormat="1" x14ac:dyDescent="0.2"/>
    <row r="585" s="33" customFormat="1" x14ac:dyDescent="0.2"/>
    <row r="586" s="33" customFormat="1" x14ac:dyDescent="0.2"/>
    <row r="587" s="33" customFormat="1" x14ac:dyDescent="0.2"/>
    <row r="588" s="33" customFormat="1" x14ac:dyDescent="0.2"/>
    <row r="589" s="33" customFormat="1" x14ac:dyDescent="0.2"/>
    <row r="590" s="33" customFormat="1" x14ac:dyDescent="0.2"/>
    <row r="591" s="33" customFormat="1" x14ac:dyDescent="0.2"/>
    <row r="592" s="33" customFormat="1" x14ac:dyDescent="0.2"/>
    <row r="593" s="33" customFormat="1" x14ac:dyDescent="0.2"/>
    <row r="594" s="33" customFormat="1" x14ac:dyDescent="0.2"/>
    <row r="595" s="33" customFormat="1" x14ac:dyDescent="0.2"/>
    <row r="596" s="33" customFormat="1" x14ac:dyDescent="0.2"/>
    <row r="597" s="33" customFormat="1" x14ac:dyDescent="0.2"/>
    <row r="598" s="33" customFormat="1" x14ac:dyDescent="0.2"/>
    <row r="599" s="33" customFormat="1" x14ac:dyDescent="0.2"/>
    <row r="600" s="33" customFormat="1" x14ac:dyDescent="0.2"/>
    <row r="601" s="33" customFormat="1" x14ac:dyDescent="0.2"/>
    <row r="602" s="33" customFormat="1" x14ac:dyDescent="0.2"/>
    <row r="603" s="33" customFormat="1" x14ac:dyDescent="0.2"/>
    <row r="604" s="33" customFormat="1" x14ac:dyDescent="0.2"/>
    <row r="605" s="33" customFormat="1" x14ac:dyDescent="0.2"/>
    <row r="606" s="33" customFormat="1" x14ac:dyDescent="0.2"/>
    <row r="607" s="33" customFormat="1" x14ac:dyDescent="0.2"/>
    <row r="608" s="33" customFormat="1" x14ac:dyDescent="0.2"/>
    <row r="609" s="33" customFormat="1" x14ac:dyDescent="0.2"/>
    <row r="610" s="33" customFormat="1" x14ac:dyDescent="0.2"/>
    <row r="611" s="33" customFormat="1" x14ac:dyDescent="0.2"/>
    <row r="612" s="33" customFormat="1" x14ac:dyDescent="0.2"/>
    <row r="613" s="33" customFormat="1" x14ac:dyDescent="0.2"/>
    <row r="614" s="33" customFormat="1" x14ac:dyDescent="0.2"/>
    <row r="615" s="33" customFormat="1" x14ac:dyDescent="0.2"/>
    <row r="616" s="33" customFormat="1" x14ac:dyDescent="0.2"/>
    <row r="617" s="33" customFormat="1" x14ac:dyDescent="0.2"/>
    <row r="618" s="33" customFormat="1" x14ac:dyDescent="0.2"/>
    <row r="619" s="33" customFormat="1" x14ac:dyDescent="0.2"/>
    <row r="620" s="33" customFormat="1" x14ac:dyDescent="0.2"/>
    <row r="621" s="33" customFormat="1" x14ac:dyDescent="0.2"/>
    <row r="622" s="33" customFormat="1" x14ac:dyDescent="0.2"/>
    <row r="623" s="33" customFormat="1" x14ac:dyDescent="0.2"/>
    <row r="624" s="33" customFormat="1" x14ac:dyDescent="0.2"/>
    <row r="625" s="33" customFormat="1" x14ac:dyDescent="0.2"/>
    <row r="626" s="33" customFormat="1" x14ac:dyDescent="0.2"/>
    <row r="627" s="33" customFormat="1" x14ac:dyDescent="0.2"/>
    <row r="628" s="33" customFormat="1" x14ac:dyDescent="0.2"/>
    <row r="629" s="33" customFormat="1" x14ac:dyDescent="0.2"/>
    <row r="630" s="33" customFormat="1" x14ac:dyDescent="0.2"/>
    <row r="631" s="33" customFormat="1" x14ac:dyDescent="0.2"/>
    <row r="632" s="33" customFormat="1" x14ac:dyDescent="0.2"/>
    <row r="633" s="33" customFormat="1" x14ac:dyDescent="0.2"/>
    <row r="634" s="33" customFormat="1" x14ac:dyDescent="0.2"/>
    <row r="635" s="33" customFormat="1" x14ac:dyDescent="0.2"/>
    <row r="636" s="33" customFormat="1" x14ac:dyDescent="0.2"/>
    <row r="637" s="33" customFormat="1" x14ac:dyDescent="0.2"/>
    <row r="638" s="33" customFormat="1" x14ac:dyDescent="0.2"/>
    <row r="639" s="33" customFormat="1" x14ac:dyDescent="0.2"/>
    <row r="640" s="33" customFormat="1" x14ac:dyDescent="0.2"/>
    <row r="641" s="33" customFormat="1" x14ac:dyDescent="0.2"/>
    <row r="642" s="33" customFormat="1" x14ac:dyDescent="0.2"/>
    <row r="643" s="33" customFormat="1" x14ac:dyDescent="0.2"/>
    <row r="644" s="33" customFormat="1" x14ac:dyDescent="0.2"/>
    <row r="645" s="33" customFormat="1" x14ac:dyDescent="0.2"/>
    <row r="646" s="33" customFormat="1" x14ac:dyDescent="0.2"/>
    <row r="647" s="33" customFormat="1" x14ac:dyDescent="0.2"/>
    <row r="648" s="33" customFormat="1" x14ac:dyDescent="0.2"/>
    <row r="649" s="33" customFormat="1" x14ac:dyDescent="0.2"/>
    <row r="650" s="33" customFormat="1" x14ac:dyDescent="0.2"/>
    <row r="651" s="33" customFormat="1" x14ac:dyDescent="0.2"/>
    <row r="652" s="33" customFormat="1" x14ac:dyDescent="0.2"/>
    <row r="653" s="33" customFormat="1" x14ac:dyDescent="0.2"/>
    <row r="654" s="33" customFormat="1" x14ac:dyDescent="0.2"/>
    <row r="655" s="33" customFormat="1" x14ac:dyDescent="0.2"/>
    <row r="656" s="33" customFormat="1" x14ac:dyDescent="0.2"/>
    <row r="657" s="33" customFormat="1" x14ac:dyDescent="0.2"/>
    <row r="658" s="33" customFormat="1" x14ac:dyDescent="0.2"/>
    <row r="659" s="33" customFormat="1" x14ac:dyDescent="0.2"/>
    <row r="660" s="33" customFormat="1" x14ac:dyDescent="0.2"/>
    <row r="661" s="33" customFormat="1" x14ac:dyDescent="0.2"/>
    <row r="662" s="33" customFormat="1" x14ac:dyDescent="0.2"/>
    <row r="663" s="33" customFormat="1" x14ac:dyDescent="0.2"/>
    <row r="664" s="33" customFormat="1" x14ac:dyDescent="0.2"/>
    <row r="665" s="33" customFormat="1" x14ac:dyDescent="0.2"/>
    <row r="666" s="33" customFormat="1" x14ac:dyDescent="0.2"/>
  </sheetData>
  <mergeCells count="1">
    <mergeCell ref="A61:A62"/>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E185"/>
  <sheetViews>
    <sheetView showGridLines="0" zoomScaleNormal="100" workbookViewId="0">
      <pane xSplit="1" ySplit="1" topLeftCell="B2" activePane="bottomRight" state="frozen"/>
      <selection pane="topRight" activeCell="B1" sqref="B1"/>
      <selection pane="bottomLeft" activeCell="A3" sqref="A3"/>
      <selection pane="bottomRight" activeCell="B1" sqref="B1:D1048576"/>
    </sheetView>
  </sheetViews>
  <sheetFormatPr defaultColWidth="9.140625" defaultRowHeight="12.75" x14ac:dyDescent="0.2"/>
  <cols>
    <col min="1" max="1" width="36.85546875" style="32" customWidth="1"/>
    <col min="2" max="4" width="9.85546875" style="32" customWidth="1"/>
    <col min="5" max="5" width="10.42578125" style="32" customWidth="1"/>
    <col min="6" max="16384" width="9.140625" style="32"/>
  </cols>
  <sheetData>
    <row r="1" spans="1:5" x14ac:dyDescent="0.2">
      <c r="A1" s="63" t="s">
        <v>61</v>
      </c>
    </row>
    <row r="2" spans="1:5" x14ac:dyDescent="0.2">
      <c r="A2" s="222" t="s">
        <v>306</v>
      </c>
    </row>
    <row r="3" spans="1:5" x14ac:dyDescent="0.2">
      <c r="A3" s="222" t="s">
        <v>307</v>
      </c>
    </row>
    <row r="4" spans="1:5" s="33" customFormat="1" ht="26.25" customHeight="1" x14ac:dyDescent="0.2">
      <c r="A4" s="88" t="s">
        <v>62</v>
      </c>
      <c r="B4" s="115" t="e">
        <f>'BAR BB| Open rates'!#REF!</f>
        <v>#REF!</v>
      </c>
      <c r="C4" s="115" t="e">
        <f>'BAR BB| Open rates'!#REF!</f>
        <v>#REF!</v>
      </c>
      <c r="D4" s="115" t="e">
        <f>'BAR BB| Open rates'!#REF!</f>
        <v>#REF!</v>
      </c>
      <c r="E4" s="115" t="e">
        <f>'BAR BB| Open rates'!#REF!</f>
        <v>#REF!</v>
      </c>
    </row>
    <row r="5" spans="1:5" s="33" customFormat="1" ht="26.25" customHeight="1" x14ac:dyDescent="0.2">
      <c r="A5" s="104"/>
      <c r="B5" s="115" t="e">
        <f>'BAR BB| Open rates'!#REF!</f>
        <v>#REF!</v>
      </c>
      <c r="C5" s="115" t="e">
        <f>'BAR BB| Open rates'!#REF!</f>
        <v>#REF!</v>
      </c>
      <c r="D5" s="115" t="e">
        <f>'BAR BB| Open rates'!#REF!</f>
        <v>#REF!</v>
      </c>
      <c r="E5" s="115" t="e">
        <f>'BAR BB| Open rates'!#REF!</f>
        <v>#REF!</v>
      </c>
    </row>
    <row r="6" spans="1:5" s="36" customFormat="1" ht="12" customHeight="1" x14ac:dyDescent="0.2">
      <c r="A6" s="163" t="s">
        <v>63</v>
      </c>
    </row>
    <row r="7" spans="1:5" s="36" customFormat="1" ht="12" customHeight="1" x14ac:dyDescent="0.2">
      <c r="A7" s="163">
        <v>1</v>
      </c>
      <c r="B7" s="57" t="e">
        <f>'BAR BB| Open rates'!#REF!*0.87*0.9</f>
        <v>#REF!</v>
      </c>
      <c r="C7" s="57" t="e">
        <f>'BAR BB| Open rates'!#REF!*0.87*0.9</f>
        <v>#REF!</v>
      </c>
      <c r="D7" s="57" t="e">
        <f>'BAR BB| Open rates'!#REF!*0.87*0.9</f>
        <v>#REF!</v>
      </c>
      <c r="E7" s="57" t="e">
        <f>'BAR BB| Open rates'!#REF!*0.87*0.9</f>
        <v>#REF!</v>
      </c>
    </row>
    <row r="8" spans="1:5" s="36" customFormat="1" ht="12" customHeight="1" x14ac:dyDescent="0.2">
      <c r="A8" s="163">
        <v>2</v>
      </c>
      <c r="B8" s="57" t="e">
        <f>'BAR BB| Open rates'!#REF!*0.87*0.9</f>
        <v>#REF!</v>
      </c>
      <c r="C8" s="57" t="e">
        <f>'BAR BB| Open rates'!#REF!*0.87*0.9</f>
        <v>#REF!</v>
      </c>
      <c r="D8" s="57" t="e">
        <f>'BAR BB| Open rates'!#REF!*0.87*0.9</f>
        <v>#REF!</v>
      </c>
      <c r="E8" s="57" t="e">
        <f>'BAR BB| Open rates'!#REF!*0.87*0.9</f>
        <v>#REF!</v>
      </c>
    </row>
    <row r="9" spans="1:5" s="36" customFormat="1" ht="12" customHeight="1" x14ac:dyDescent="0.2">
      <c r="A9" s="163" t="s">
        <v>175</v>
      </c>
      <c r="B9" s="57"/>
      <c r="C9" s="57"/>
      <c r="D9" s="57"/>
      <c r="E9" s="57"/>
    </row>
    <row r="10" spans="1:5" s="36" customFormat="1" ht="12" customHeight="1" x14ac:dyDescent="0.2">
      <c r="A10" s="163">
        <v>1</v>
      </c>
      <c r="B10" s="57" t="e">
        <f>'BAR BB| Open rates'!#REF!*0.87*0.9</f>
        <v>#REF!</v>
      </c>
      <c r="C10" s="57" t="e">
        <f>'BAR BB| Open rates'!#REF!*0.87*0.9</f>
        <v>#REF!</v>
      </c>
      <c r="D10" s="57" t="e">
        <f>'BAR BB| Open rates'!#REF!*0.87*0.9</f>
        <v>#REF!</v>
      </c>
      <c r="E10" s="57" t="e">
        <f>'BAR BB| Open rates'!#REF!*0.87*0.9</f>
        <v>#REF!</v>
      </c>
    </row>
    <row r="11" spans="1:5" s="36" customFormat="1" ht="12" customHeight="1" x14ac:dyDescent="0.2">
      <c r="A11" s="163">
        <v>2</v>
      </c>
      <c r="B11" s="57" t="e">
        <f>'BAR BB| Open rates'!#REF!*0.87*0.9</f>
        <v>#REF!</v>
      </c>
      <c r="C11" s="57" t="e">
        <f>'BAR BB| Open rates'!#REF!*0.87*0.9</f>
        <v>#REF!</v>
      </c>
      <c r="D11" s="57" t="e">
        <f>'BAR BB| Open rates'!#REF!*0.87*0.9</f>
        <v>#REF!</v>
      </c>
      <c r="E11" s="57" t="e">
        <f>'BAR BB| Open rates'!#REF!*0.87*0.9</f>
        <v>#REF!</v>
      </c>
    </row>
    <row r="12" spans="1:5" s="36" customFormat="1" ht="12" customHeight="1" x14ac:dyDescent="0.2">
      <c r="A12" s="163" t="s">
        <v>176</v>
      </c>
      <c r="B12" s="57"/>
      <c r="C12" s="57"/>
      <c r="D12" s="57"/>
      <c r="E12" s="57"/>
    </row>
    <row r="13" spans="1:5" s="36" customFormat="1" ht="12" customHeight="1" x14ac:dyDescent="0.2">
      <c r="A13" s="163">
        <v>1</v>
      </c>
      <c r="B13" s="57" t="e">
        <f>'BAR BB| Open rates'!#REF!*0.87*0.9</f>
        <v>#REF!</v>
      </c>
      <c r="C13" s="57" t="e">
        <f>'BAR BB| Open rates'!#REF!*0.87*0.9</f>
        <v>#REF!</v>
      </c>
      <c r="D13" s="57" t="e">
        <f>'BAR BB| Open rates'!#REF!*0.87*0.9</f>
        <v>#REF!</v>
      </c>
      <c r="E13" s="57" t="e">
        <f>'BAR BB| Open rates'!#REF!*0.87*0.9</f>
        <v>#REF!</v>
      </c>
    </row>
    <row r="14" spans="1:5" s="36" customFormat="1" ht="12" customHeight="1" x14ac:dyDescent="0.2">
      <c r="A14" s="163">
        <v>2</v>
      </c>
      <c r="B14" s="57" t="e">
        <f>'BAR BB| Open rates'!#REF!*0.87*0.9</f>
        <v>#REF!</v>
      </c>
      <c r="C14" s="57" t="e">
        <f>'BAR BB| Open rates'!#REF!*0.87*0.9</f>
        <v>#REF!</v>
      </c>
      <c r="D14" s="57" t="e">
        <f>'BAR BB| Open rates'!#REF!*0.87*0.9</f>
        <v>#REF!</v>
      </c>
      <c r="E14" s="57" t="e">
        <f>'BAR BB| Open rates'!#REF!*0.87*0.9</f>
        <v>#REF!</v>
      </c>
    </row>
    <row r="15" spans="1:5" s="36" customFormat="1" ht="12" customHeight="1" x14ac:dyDescent="0.2">
      <c r="A15" s="193"/>
      <c r="B15" s="194"/>
      <c r="C15" s="194"/>
      <c r="D15" s="194"/>
    </row>
    <row r="16" spans="1:5" s="36" customFormat="1" ht="12" customHeight="1" x14ac:dyDescent="0.2">
      <c r="A16" s="340" t="s">
        <v>172</v>
      </c>
    </row>
    <row r="17" spans="1:1" s="36" customFormat="1" ht="12" customHeight="1" x14ac:dyDescent="0.2">
      <c r="A17" s="340"/>
    </row>
    <row r="18" spans="1:1" ht="13.5" thickBot="1" x14ac:dyDescent="0.25"/>
    <row r="19" spans="1:1" ht="147.75" customHeight="1" thickBot="1" x14ac:dyDescent="0.25">
      <c r="A19" s="243" t="s">
        <v>366</v>
      </c>
    </row>
    <row r="20" spans="1:1" ht="12" customHeight="1" x14ac:dyDescent="0.2"/>
    <row r="21" spans="1:1" x14ac:dyDescent="0.2">
      <c r="A21" s="97" t="s">
        <v>83</v>
      </c>
    </row>
    <row r="22" spans="1:1" ht="34.5" customHeight="1" x14ac:dyDescent="0.2">
      <c r="A22" s="138" t="s">
        <v>367</v>
      </c>
    </row>
    <row r="23" spans="1:1" ht="24" x14ac:dyDescent="0.2">
      <c r="A23" s="138" t="s">
        <v>368</v>
      </c>
    </row>
    <row r="24" spans="1:1" x14ac:dyDescent="0.2">
      <c r="A24" s="6"/>
    </row>
    <row r="25" spans="1:1" x14ac:dyDescent="0.2">
      <c r="A25" s="94" t="s">
        <v>74</v>
      </c>
    </row>
    <row r="26" spans="1:1" ht="12.75" customHeight="1" x14ac:dyDescent="0.2">
      <c r="A26" s="178" t="s">
        <v>75</v>
      </c>
    </row>
    <row r="27" spans="1:1" ht="24" x14ac:dyDescent="0.2">
      <c r="A27" s="175" t="s">
        <v>76</v>
      </c>
    </row>
    <row r="28" spans="1:1" ht="24" x14ac:dyDescent="0.2">
      <c r="A28" s="175" t="s">
        <v>89</v>
      </c>
    </row>
    <row r="29" spans="1:1" ht="24" x14ac:dyDescent="0.2">
      <c r="A29" s="175" t="s">
        <v>78</v>
      </c>
    </row>
    <row r="30" spans="1:1" ht="36" x14ac:dyDescent="0.2">
      <c r="A30" s="175" t="s">
        <v>79</v>
      </c>
    </row>
    <row r="31" spans="1:1" ht="24" x14ac:dyDescent="0.2">
      <c r="A31" s="175" t="s">
        <v>187</v>
      </c>
    </row>
    <row r="32" spans="1:1" x14ac:dyDescent="0.2">
      <c r="A32" s="175" t="s">
        <v>105</v>
      </c>
    </row>
    <row r="33" spans="1:1" x14ac:dyDescent="0.2">
      <c r="A33" s="223" t="s">
        <v>310</v>
      </c>
    </row>
    <row r="34" spans="1:1" ht="24" x14ac:dyDescent="0.2">
      <c r="A34" s="175" t="s">
        <v>203</v>
      </c>
    </row>
    <row r="35" spans="1:1" ht="48" x14ac:dyDescent="0.2">
      <c r="A35" s="223" t="s">
        <v>384</v>
      </c>
    </row>
    <row r="36" spans="1:1" x14ac:dyDescent="0.2">
      <c r="A36" s="357" t="s">
        <v>101</v>
      </c>
    </row>
    <row r="37" spans="1:1" x14ac:dyDescent="0.2">
      <c r="A37" s="358"/>
    </row>
    <row r="38" spans="1:1" x14ac:dyDescent="0.2">
      <c r="A38" s="359"/>
    </row>
    <row r="39" spans="1:1" x14ac:dyDescent="0.2">
      <c r="A39" s="223"/>
    </row>
    <row r="40" spans="1:1" ht="25.5" customHeight="1" x14ac:dyDescent="0.2">
      <c r="A40" s="206" t="s">
        <v>204</v>
      </c>
    </row>
    <row r="41" spans="1:1" x14ac:dyDescent="0.2">
      <c r="A41" s="244" t="s">
        <v>369</v>
      </c>
    </row>
    <row r="42" spans="1:1" x14ac:dyDescent="0.2">
      <c r="A42" s="223"/>
    </row>
    <row r="43" spans="1:1" x14ac:dyDescent="0.2">
      <c r="A43" s="174" t="s">
        <v>81</v>
      </c>
    </row>
    <row r="44" spans="1:1" ht="48" x14ac:dyDescent="0.2">
      <c r="A44" s="176" t="s">
        <v>102</v>
      </c>
    </row>
    <row r="45" spans="1:1" ht="48" x14ac:dyDescent="0.2">
      <c r="A45" s="176" t="s">
        <v>104</v>
      </c>
    </row>
    <row r="46" spans="1:1" x14ac:dyDescent="0.2">
      <c r="A46" s="223"/>
    </row>
    <row r="47" spans="1:1" ht="25.5" x14ac:dyDescent="0.2">
      <c r="A47" s="174" t="s">
        <v>311</v>
      </c>
    </row>
    <row r="48" spans="1:1" ht="24" x14ac:dyDescent="0.2">
      <c r="A48" s="207" t="s">
        <v>377</v>
      </c>
    </row>
    <row r="49" spans="1:1" x14ac:dyDescent="0.2">
      <c r="A49" s="225" t="s">
        <v>205</v>
      </c>
    </row>
    <row r="50" spans="1:1" x14ac:dyDescent="0.2">
      <c r="A50" s="225"/>
    </row>
    <row r="51" spans="1:1" x14ac:dyDescent="0.2">
      <c r="A51" s="224" t="s">
        <v>313</v>
      </c>
    </row>
    <row r="52" spans="1:1" x14ac:dyDescent="0.2">
      <c r="A52" s="225" t="s">
        <v>314</v>
      </c>
    </row>
    <row r="53" spans="1:1" x14ac:dyDescent="0.2">
      <c r="A53" s="15"/>
    </row>
    <row r="54" spans="1:1" x14ac:dyDescent="0.2">
      <c r="A54" s="224" t="s">
        <v>370</v>
      </c>
    </row>
    <row r="55" spans="1:1" x14ac:dyDescent="0.2">
      <c r="A55" s="226" t="s">
        <v>317</v>
      </c>
    </row>
    <row r="56" spans="1:1" x14ac:dyDescent="0.2">
      <c r="A56" s="15"/>
    </row>
    <row r="57" spans="1:1" ht="37.5" customHeight="1" x14ac:dyDescent="0.2">
      <c r="A57" s="260" t="s">
        <v>371</v>
      </c>
    </row>
    <row r="58" spans="1:1" x14ac:dyDescent="0.2">
      <c r="A58" s="225" t="s">
        <v>317</v>
      </c>
    </row>
    <row r="59" spans="1:1" x14ac:dyDescent="0.2">
      <c r="A59" s="227"/>
    </row>
    <row r="60" spans="1:1" ht="13.5" thickBot="1" x14ac:dyDescent="0.25">
      <c r="A60" s="228"/>
    </row>
    <row r="61" spans="1:1" ht="120" x14ac:dyDescent="0.2">
      <c r="A61" s="232" t="s">
        <v>372</v>
      </c>
    </row>
    <row r="62" spans="1:1" ht="24.75" thickBot="1" x14ac:dyDescent="0.25">
      <c r="A62" s="233" t="s">
        <v>141</v>
      </c>
    </row>
    <row r="64" spans="1:1" ht="24" x14ac:dyDescent="0.2">
      <c r="A64" s="177" t="s">
        <v>319</v>
      </c>
    </row>
    <row r="65" spans="1:1" ht="24" x14ac:dyDescent="0.2">
      <c r="A65" s="207" t="s">
        <v>373</v>
      </c>
    </row>
    <row r="66" spans="1:1" x14ac:dyDescent="0.2">
      <c r="A66" s="205" t="s">
        <v>206</v>
      </c>
    </row>
    <row r="67" spans="1:1" x14ac:dyDescent="0.2">
      <c r="A67" s="176"/>
    </row>
    <row r="68" spans="1:1" x14ac:dyDescent="0.2">
      <c r="A68" s="207" t="s">
        <v>249</v>
      </c>
    </row>
    <row r="69" spans="1:1" x14ac:dyDescent="0.2">
      <c r="A69" s="205" t="s">
        <v>320</v>
      </c>
    </row>
    <row r="70" spans="1:1" s="31" customFormat="1" x14ac:dyDescent="0.2">
      <c r="A70" s="176"/>
    </row>
    <row r="71" spans="1:1" s="31" customFormat="1" x14ac:dyDescent="0.2">
      <c r="A71" s="207" t="s">
        <v>374</v>
      </c>
    </row>
    <row r="72" spans="1:1" s="31" customFormat="1" x14ac:dyDescent="0.2">
      <c r="A72" s="205" t="s">
        <v>375</v>
      </c>
    </row>
    <row r="73" spans="1:1" s="31" customFormat="1" x14ac:dyDescent="0.2">
      <c r="A73" s="176"/>
    </row>
    <row r="74" spans="1:1" s="31" customFormat="1" ht="48" x14ac:dyDescent="0.2">
      <c r="A74" s="260" t="s">
        <v>376</v>
      </c>
    </row>
    <row r="75" spans="1:1" s="31" customFormat="1" x14ac:dyDescent="0.2">
      <c r="A75" s="205" t="s">
        <v>375</v>
      </c>
    </row>
    <row r="76" spans="1:1" s="31" customFormat="1" ht="15.75" customHeight="1" thickBot="1" x14ac:dyDescent="0.25">
      <c r="A76" s="230"/>
    </row>
    <row r="77" spans="1:1" s="31" customFormat="1" ht="54.75" customHeight="1" x14ac:dyDescent="0.2">
      <c r="A77" s="234" t="s">
        <v>378</v>
      </c>
    </row>
    <row r="78" spans="1:1" s="154" customFormat="1" ht="17.25" customHeight="1" thickBot="1" x14ac:dyDescent="0.25">
      <c r="A78" s="235" t="s">
        <v>330</v>
      </c>
    </row>
    <row r="79" spans="1:1" s="31" customFormat="1" x14ac:dyDescent="0.2">
      <c r="A79" s="230"/>
    </row>
    <row r="80" spans="1:1" s="31" customFormat="1" x14ac:dyDescent="0.2">
      <c r="A80" s="230"/>
    </row>
    <row r="81" spans="1:1" s="31" customFormat="1" x14ac:dyDescent="0.2">
      <c r="A81" s="230"/>
    </row>
    <row r="82" spans="1:1" s="31" customFormat="1" x14ac:dyDescent="0.2">
      <c r="A82" s="230"/>
    </row>
    <row r="83" spans="1:1" s="31" customFormat="1" x14ac:dyDescent="0.2">
      <c r="A83" s="230"/>
    </row>
    <row r="84" spans="1:1" s="31" customFormat="1" x14ac:dyDescent="0.2">
      <c r="A84" s="230"/>
    </row>
    <row r="85" spans="1:1" s="31" customFormat="1" x14ac:dyDescent="0.2">
      <c r="A85" s="230"/>
    </row>
    <row r="86" spans="1:1" s="154" customFormat="1" x14ac:dyDescent="0.2">
      <c r="A86" s="231"/>
    </row>
    <row r="87" spans="1:1" s="154" customFormat="1" x14ac:dyDescent="0.2">
      <c r="A87" s="231"/>
    </row>
    <row r="88" spans="1:1" s="154" customFormat="1" ht="12.75" customHeight="1" x14ac:dyDescent="0.2">
      <c r="A88" s="231"/>
    </row>
    <row r="89" spans="1:1" s="154" customFormat="1" x14ac:dyDescent="0.2">
      <c r="A89" s="231"/>
    </row>
    <row r="90" spans="1:1" s="154" customFormat="1" x14ac:dyDescent="0.2">
      <c r="A90" s="231"/>
    </row>
    <row r="91" spans="1:1" s="154" customFormat="1" ht="13.5" customHeight="1" x14ac:dyDescent="0.2">
      <c r="A91" s="231"/>
    </row>
    <row r="92" spans="1:1" s="154" customFormat="1" x14ac:dyDescent="0.2">
      <c r="A92" s="231"/>
    </row>
    <row r="93" spans="1:1" s="154" customFormat="1" x14ac:dyDescent="0.2">
      <c r="A93" s="231"/>
    </row>
    <row r="94" spans="1:1" s="154" customFormat="1" ht="12.75" customHeight="1" x14ac:dyDescent="0.2">
      <c r="A94" s="231"/>
    </row>
    <row r="95" spans="1:1" s="154" customFormat="1" x14ac:dyDescent="0.2">
      <c r="A95" s="231"/>
    </row>
    <row r="96" spans="1:1" s="154" customFormat="1" x14ac:dyDescent="0.2">
      <c r="A96" s="231"/>
    </row>
    <row r="97" spans="1:1" s="154" customFormat="1" x14ac:dyDescent="0.2">
      <c r="A97" s="231"/>
    </row>
    <row r="98" spans="1:1" s="154" customFormat="1" ht="23.25" customHeight="1" x14ac:dyDescent="0.2">
      <c r="A98" s="231"/>
    </row>
    <row r="99" spans="1:1" s="154" customFormat="1" x14ac:dyDescent="0.2"/>
    <row r="100" spans="1:1" s="154" customFormat="1" x14ac:dyDescent="0.2"/>
    <row r="101" spans="1:1" s="154" customFormat="1" x14ac:dyDescent="0.2"/>
    <row r="102" spans="1:1" s="154" customFormat="1" x14ac:dyDescent="0.2"/>
    <row r="103" spans="1:1" s="154" customFormat="1" x14ac:dyDescent="0.2"/>
    <row r="104" spans="1:1" s="31" customFormat="1" x14ac:dyDescent="0.2"/>
    <row r="105" spans="1:1" s="154" customFormat="1" x14ac:dyDescent="0.2"/>
    <row r="106" spans="1:1" s="154" customFormat="1" x14ac:dyDescent="0.2"/>
    <row r="107" spans="1:1" s="154" customFormat="1" x14ac:dyDescent="0.2"/>
    <row r="108" spans="1:1" s="154" customFormat="1" ht="30" customHeight="1" x14ac:dyDescent="0.2"/>
    <row r="109" spans="1:1" s="154" customFormat="1" x14ac:dyDescent="0.2"/>
    <row r="110" spans="1:1" s="154" customFormat="1" x14ac:dyDescent="0.2"/>
    <row r="111" spans="1:1" s="154" customFormat="1" x14ac:dyDescent="0.2"/>
    <row r="112" spans="1:1" s="154" customFormat="1" x14ac:dyDescent="0.2"/>
    <row r="113" spans="1:1" s="154" customFormat="1" x14ac:dyDescent="0.2"/>
    <row r="114" spans="1:1" s="154" customFormat="1" x14ac:dyDescent="0.2"/>
    <row r="115" spans="1:1" s="154" customFormat="1" x14ac:dyDescent="0.2"/>
    <row r="116" spans="1:1" s="154" customFormat="1" x14ac:dyDescent="0.2"/>
    <row r="117" spans="1:1" s="154" customFormat="1" x14ac:dyDescent="0.2"/>
    <row r="118" spans="1:1" s="154" customFormat="1" x14ac:dyDescent="0.2"/>
    <row r="119" spans="1:1" s="31" customFormat="1" x14ac:dyDescent="0.2"/>
    <row r="120" spans="1:1" s="31" customFormat="1" x14ac:dyDescent="0.2"/>
    <row r="121" spans="1:1" s="31" customFormat="1" x14ac:dyDescent="0.2"/>
    <row r="122" spans="1:1" s="31" customFormat="1" x14ac:dyDescent="0.2">
      <c r="A122" s="137"/>
    </row>
    <row r="123" spans="1:1" s="31" customFormat="1" x14ac:dyDescent="0.2">
      <c r="A123" s="137"/>
    </row>
    <row r="124" spans="1:1" s="31" customFormat="1" x14ac:dyDescent="0.2">
      <c r="A124" s="137"/>
    </row>
    <row r="125" spans="1:1" s="31" customFormat="1" x14ac:dyDescent="0.2">
      <c r="A125" s="137"/>
    </row>
    <row r="126" spans="1:1" s="31" customFormat="1" x14ac:dyDescent="0.2">
      <c r="A126" s="137"/>
    </row>
    <row r="127" spans="1:1" s="31" customFormat="1" x14ac:dyDescent="0.2">
      <c r="A127" s="137"/>
    </row>
    <row r="128" spans="1:1" s="31" customFormat="1" x14ac:dyDescent="0.2">
      <c r="A128" s="137"/>
    </row>
    <row r="129" spans="1:1" s="31" customFormat="1" x14ac:dyDescent="0.2">
      <c r="A129" s="137"/>
    </row>
    <row r="130" spans="1:1" s="31" customFormat="1" x14ac:dyDescent="0.2">
      <c r="A130" s="137"/>
    </row>
    <row r="131" spans="1:1" s="31" customFormat="1" x14ac:dyDescent="0.2">
      <c r="A131" s="137"/>
    </row>
    <row r="132" spans="1:1" s="31" customFormat="1" x14ac:dyDescent="0.2">
      <c r="A132" s="137"/>
    </row>
    <row r="133" spans="1:1" s="31" customFormat="1" x14ac:dyDescent="0.2">
      <c r="A133" s="137"/>
    </row>
    <row r="134" spans="1:1" s="31" customFormat="1" x14ac:dyDescent="0.2">
      <c r="A134" s="137"/>
    </row>
    <row r="135" spans="1:1" s="31" customFormat="1" x14ac:dyDescent="0.2">
      <c r="A135" s="137"/>
    </row>
    <row r="136" spans="1:1" s="31" customFormat="1" x14ac:dyDescent="0.2">
      <c r="A136" s="137"/>
    </row>
    <row r="137" spans="1:1" s="31" customFormat="1" x14ac:dyDescent="0.2">
      <c r="A137" s="137"/>
    </row>
    <row r="142" spans="1:1" s="31" customFormat="1" x14ac:dyDescent="0.2">
      <c r="A142" s="137"/>
    </row>
    <row r="143" spans="1:1" s="31" customFormat="1" x14ac:dyDescent="0.2">
      <c r="A143" s="137"/>
    </row>
    <row r="144" spans="1:1" s="31" customFormat="1" x14ac:dyDescent="0.2">
      <c r="A144" s="137"/>
    </row>
    <row r="145" spans="1:1" s="31" customFormat="1" x14ac:dyDescent="0.2">
      <c r="A145" s="137"/>
    </row>
    <row r="146" spans="1:1" s="31" customFormat="1" x14ac:dyDescent="0.2">
      <c r="A146" s="137"/>
    </row>
    <row r="147" spans="1:1" s="31" customFormat="1" x14ac:dyDescent="0.2">
      <c r="A147" s="137"/>
    </row>
    <row r="148" spans="1:1" s="31" customFormat="1" x14ac:dyDescent="0.2">
      <c r="A148" s="137"/>
    </row>
    <row r="149" spans="1:1" s="31" customFormat="1" x14ac:dyDescent="0.2">
      <c r="A149" s="137"/>
    </row>
    <row r="150" spans="1:1" s="31" customFormat="1" x14ac:dyDescent="0.2">
      <c r="A150" s="137"/>
    </row>
    <row r="151" spans="1:1" s="31" customFormat="1" x14ac:dyDescent="0.2">
      <c r="A151" s="137"/>
    </row>
    <row r="152" spans="1:1" s="31" customFormat="1" x14ac:dyDescent="0.2">
      <c r="A152" s="137"/>
    </row>
    <row r="153" spans="1:1" s="31" customFormat="1" x14ac:dyDescent="0.2">
      <c r="A153" s="137"/>
    </row>
    <row r="154" spans="1:1" s="31" customFormat="1" x14ac:dyDescent="0.2">
      <c r="A154" s="137"/>
    </row>
    <row r="155" spans="1:1" s="31" customFormat="1" x14ac:dyDescent="0.2">
      <c r="A155" s="137"/>
    </row>
    <row r="156" spans="1:1" s="31" customFormat="1" x14ac:dyDescent="0.2">
      <c r="A156" s="137"/>
    </row>
    <row r="157" spans="1:1" s="31" customFormat="1" x14ac:dyDescent="0.2">
      <c r="A157" s="137"/>
    </row>
    <row r="158" spans="1:1" s="31" customFormat="1" x14ac:dyDescent="0.2">
      <c r="A158" s="137"/>
    </row>
    <row r="159" spans="1:1" s="31" customFormat="1" x14ac:dyDescent="0.2">
      <c r="A159" s="137"/>
    </row>
    <row r="160" spans="1:1" s="31" customFormat="1" x14ac:dyDescent="0.2">
      <c r="A160" s="137"/>
    </row>
    <row r="161" spans="1:1" s="31" customFormat="1" x14ac:dyDescent="0.2">
      <c r="A161" s="137"/>
    </row>
    <row r="162" spans="1:1" s="31" customFormat="1" x14ac:dyDescent="0.2">
      <c r="A162" s="137"/>
    </row>
    <row r="163" spans="1:1" s="31" customFormat="1" x14ac:dyDescent="0.2">
      <c r="A163" s="137"/>
    </row>
    <row r="164" spans="1:1" s="31" customFormat="1" x14ac:dyDescent="0.2">
      <c r="A164" s="137"/>
    </row>
    <row r="165" spans="1:1" s="31" customFormat="1" x14ac:dyDescent="0.2">
      <c r="A165" s="137"/>
    </row>
    <row r="166" spans="1:1" s="31" customFormat="1" x14ac:dyDescent="0.2">
      <c r="A166" s="137"/>
    </row>
    <row r="167" spans="1:1" s="31" customFormat="1" x14ac:dyDescent="0.2">
      <c r="A167" s="137"/>
    </row>
    <row r="168" spans="1:1" s="31" customFormat="1" x14ac:dyDescent="0.2">
      <c r="A168" s="137"/>
    </row>
    <row r="169" spans="1:1" s="31" customFormat="1" x14ac:dyDescent="0.2">
      <c r="A169" s="137"/>
    </row>
    <row r="170" spans="1:1" s="31" customFormat="1" x14ac:dyDescent="0.2">
      <c r="A170" s="137"/>
    </row>
    <row r="171" spans="1:1" s="31" customFormat="1" x14ac:dyDescent="0.2">
      <c r="A171" s="137"/>
    </row>
    <row r="172" spans="1:1" s="31" customFormat="1" x14ac:dyDescent="0.2">
      <c r="A172" s="137"/>
    </row>
    <row r="173" spans="1:1" s="31" customFormat="1" x14ac:dyDescent="0.2">
      <c r="A173" s="137"/>
    </row>
    <row r="174" spans="1:1" s="31" customFormat="1" x14ac:dyDescent="0.2">
      <c r="A174" s="137"/>
    </row>
    <row r="175" spans="1:1" s="31" customFormat="1" x14ac:dyDescent="0.2">
      <c r="A175" s="137"/>
    </row>
    <row r="176" spans="1:1" s="31" customFormat="1" x14ac:dyDescent="0.2">
      <c r="A176" s="137"/>
    </row>
    <row r="177" spans="1:1" s="31" customFormat="1" x14ac:dyDescent="0.2">
      <c r="A177" s="137"/>
    </row>
    <row r="178" spans="1:1" s="31" customFormat="1" x14ac:dyDescent="0.2">
      <c r="A178" s="137"/>
    </row>
    <row r="179" spans="1:1" s="31" customFormat="1" x14ac:dyDescent="0.2">
      <c r="A179" s="137"/>
    </row>
    <row r="180" spans="1:1" s="31" customFormat="1" x14ac:dyDescent="0.2">
      <c r="A180" s="137"/>
    </row>
    <row r="181" spans="1:1" s="31" customFormat="1" x14ac:dyDescent="0.2">
      <c r="A181" s="137"/>
    </row>
    <row r="182" spans="1:1" s="31" customFormat="1" x14ac:dyDescent="0.2">
      <c r="A182" s="137"/>
    </row>
    <row r="183" spans="1:1" s="31" customFormat="1" x14ac:dyDescent="0.2">
      <c r="A183" s="137"/>
    </row>
    <row r="184" spans="1:1" s="31" customFormat="1" x14ac:dyDescent="0.2">
      <c r="A184" s="137"/>
    </row>
    <row r="185" spans="1:1" s="31" customFormat="1" x14ac:dyDescent="0.2">
      <c r="A185" s="137"/>
    </row>
  </sheetData>
  <mergeCells count="2">
    <mergeCell ref="A36:A38"/>
    <mergeCell ref="A16:A17"/>
  </mergeCells>
  <pageMargins left="0.75" right="0.75" top="1" bottom="1" header="0.5" footer="0.5"/>
  <pageSetup paperSize="9" orientation="portrait" horizontalDpi="4294967295" verticalDpi="4294967295"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E193"/>
  <sheetViews>
    <sheetView showGridLines="0" zoomScaleNormal="100" workbookViewId="0">
      <pane xSplit="1" ySplit="1" topLeftCell="B2" activePane="bottomRight" state="frozen"/>
      <selection pane="topRight" activeCell="B1" sqref="B1"/>
      <selection pane="bottomLeft" activeCell="A3" sqref="A3"/>
      <selection pane="bottomRight" activeCell="B1" sqref="B1:D1048576"/>
    </sheetView>
  </sheetViews>
  <sheetFormatPr defaultColWidth="9.140625" defaultRowHeight="12.75" x14ac:dyDescent="0.2"/>
  <cols>
    <col min="1" max="1" width="36.28515625" style="32" customWidth="1"/>
    <col min="2" max="4" width="10" style="32" customWidth="1"/>
    <col min="5" max="5" width="10.28515625" style="32" customWidth="1"/>
    <col min="6" max="16384" width="9.140625" style="32"/>
  </cols>
  <sheetData>
    <row r="1" spans="1:5" x14ac:dyDescent="0.2">
      <c r="A1" s="63" t="s">
        <v>61</v>
      </c>
    </row>
    <row r="2" spans="1:5" x14ac:dyDescent="0.2">
      <c r="A2" s="222" t="s">
        <v>306</v>
      </c>
    </row>
    <row r="3" spans="1:5" x14ac:dyDescent="0.2">
      <c r="A3" s="222" t="s">
        <v>327</v>
      </c>
    </row>
    <row r="4" spans="1:5" s="33" customFormat="1" ht="26.25" customHeight="1" x14ac:dyDescent="0.2">
      <c r="A4" s="88" t="s">
        <v>62</v>
      </c>
      <c r="B4" s="115" t="e">
        <f>'BAR BB| Open rates'!#REF!</f>
        <v>#REF!</v>
      </c>
      <c r="C4" s="115" t="e">
        <f>'BAR BB| Open rates'!#REF!</f>
        <v>#REF!</v>
      </c>
      <c r="D4" s="115" t="e">
        <f>'BAR BB| Open rates'!#REF!</f>
        <v>#REF!</v>
      </c>
      <c r="E4" s="115" t="e">
        <f>'BAR BB| Open rates'!#REF!</f>
        <v>#REF!</v>
      </c>
    </row>
    <row r="5" spans="1:5" s="33" customFormat="1" ht="26.25" customHeight="1" x14ac:dyDescent="0.2">
      <c r="A5" s="104"/>
      <c r="B5" s="115" t="e">
        <f>'BAR BB| Open rates'!#REF!</f>
        <v>#REF!</v>
      </c>
      <c r="C5" s="115" t="e">
        <f>'BAR BB| Open rates'!#REF!</f>
        <v>#REF!</v>
      </c>
      <c r="D5" s="115" t="e">
        <f>'BAR BB| Open rates'!#REF!</f>
        <v>#REF!</v>
      </c>
      <c r="E5" s="115" t="e">
        <f>'BAR BB| Open rates'!#REF!</f>
        <v>#REF!</v>
      </c>
    </row>
    <row r="6" spans="1:5" s="36" customFormat="1" ht="12" customHeight="1" x14ac:dyDescent="0.2">
      <c r="A6" s="163" t="s">
        <v>63</v>
      </c>
    </row>
    <row r="7" spans="1:5" s="36" customFormat="1" ht="12" customHeight="1" x14ac:dyDescent="0.2">
      <c r="A7" s="163">
        <v>1</v>
      </c>
      <c r="B7" s="57" t="e">
        <f>'BAR BB| Open rates'!#REF!*0.87*0.9+25</f>
        <v>#REF!</v>
      </c>
      <c r="C7" s="57" t="e">
        <f>'BAR BB| Open rates'!#REF!*0.87*0.9+25</f>
        <v>#REF!</v>
      </c>
      <c r="D7" s="57" t="e">
        <f>'BAR BB| Open rates'!#REF!*0.87*0.9+25</f>
        <v>#REF!</v>
      </c>
      <c r="E7" s="57" t="e">
        <f>'BAR BB| Open rates'!#REF!*0.87*0.9+25</f>
        <v>#REF!</v>
      </c>
    </row>
    <row r="8" spans="1:5" s="36" customFormat="1" ht="12" customHeight="1" x14ac:dyDescent="0.2">
      <c r="A8" s="163">
        <v>2</v>
      </c>
      <c r="B8" s="57" t="e">
        <f>'BAR BB| Open rates'!#REF!*0.87*0.9+25</f>
        <v>#REF!</v>
      </c>
      <c r="C8" s="57" t="e">
        <f>'BAR BB| Open rates'!#REF!*0.87*0.9+25</f>
        <v>#REF!</v>
      </c>
      <c r="D8" s="57" t="e">
        <f>'BAR BB| Open rates'!#REF!*0.87*0.9+25</f>
        <v>#REF!</v>
      </c>
      <c r="E8" s="57" t="e">
        <f>'BAR BB| Open rates'!#REF!*0.87*0.9+25</f>
        <v>#REF!</v>
      </c>
    </row>
    <row r="9" spans="1:5" s="36" customFormat="1" ht="12" customHeight="1" x14ac:dyDescent="0.2">
      <c r="A9" s="163" t="s">
        <v>175</v>
      </c>
      <c r="B9" s="57"/>
      <c r="C9" s="57"/>
      <c r="D9" s="57"/>
      <c r="E9" s="57"/>
    </row>
    <row r="10" spans="1:5" s="36" customFormat="1" ht="12" customHeight="1" x14ac:dyDescent="0.2">
      <c r="A10" s="163">
        <v>1</v>
      </c>
      <c r="B10" s="57" t="e">
        <f>'BAR BB| Open rates'!#REF!*0.87*0.9+25</f>
        <v>#REF!</v>
      </c>
      <c r="C10" s="57" t="e">
        <f>'BAR BB| Open rates'!#REF!*0.87*0.9+25</f>
        <v>#REF!</v>
      </c>
      <c r="D10" s="57" t="e">
        <f>'BAR BB| Open rates'!#REF!*0.87*0.9+25</f>
        <v>#REF!</v>
      </c>
      <c r="E10" s="57" t="e">
        <f>'BAR BB| Open rates'!#REF!*0.87*0.9+25</f>
        <v>#REF!</v>
      </c>
    </row>
    <row r="11" spans="1:5" s="36" customFormat="1" ht="12" customHeight="1" x14ac:dyDescent="0.2">
      <c r="A11" s="163">
        <v>2</v>
      </c>
      <c r="B11" s="57" t="e">
        <f>'BAR BB| Open rates'!#REF!*0.87*0.9+25</f>
        <v>#REF!</v>
      </c>
      <c r="C11" s="57" t="e">
        <f>'BAR BB| Open rates'!#REF!*0.87*0.9+25</f>
        <v>#REF!</v>
      </c>
      <c r="D11" s="57" t="e">
        <f>'BAR BB| Open rates'!#REF!*0.87*0.9+25</f>
        <v>#REF!</v>
      </c>
      <c r="E11" s="57" t="e">
        <f>'BAR BB| Open rates'!#REF!*0.87*0.9+25</f>
        <v>#REF!</v>
      </c>
    </row>
    <row r="12" spans="1:5" s="36" customFormat="1" ht="12" customHeight="1" x14ac:dyDescent="0.2">
      <c r="A12" s="163" t="s">
        <v>176</v>
      </c>
      <c r="B12" s="57"/>
      <c r="C12" s="57"/>
      <c r="D12" s="57"/>
      <c r="E12" s="57"/>
    </row>
    <row r="13" spans="1:5" s="36" customFormat="1" ht="12" customHeight="1" x14ac:dyDescent="0.2">
      <c r="A13" s="163">
        <v>1</v>
      </c>
      <c r="B13" s="57" t="e">
        <f>'BAR BB| Open rates'!#REF!*0.87*0.9+25</f>
        <v>#REF!</v>
      </c>
      <c r="C13" s="57" t="e">
        <f>'BAR BB| Open rates'!#REF!*0.87*0.9+25</f>
        <v>#REF!</v>
      </c>
      <c r="D13" s="57" t="e">
        <f>'BAR BB| Open rates'!#REF!*0.87*0.9+25</f>
        <v>#REF!</v>
      </c>
      <c r="E13" s="57" t="e">
        <f>'BAR BB| Open rates'!#REF!*0.87*0.9+25</f>
        <v>#REF!</v>
      </c>
    </row>
    <row r="14" spans="1:5" s="36" customFormat="1" ht="12" customHeight="1" x14ac:dyDescent="0.2">
      <c r="A14" s="163">
        <v>2</v>
      </c>
      <c r="B14" s="57" t="e">
        <f>'BAR BB| Open rates'!#REF!*0.87*0.9+25</f>
        <v>#REF!</v>
      </c>
      <c r="C14" s="57" t="e">
        <f>'BAR BB| Open rates'!#REF!*0.87*0.9+25</f>
        <v>#REF!</v>
      </c>
      <c r="D14" s="57" t="e">
        <f>'BAR BB| Open rates'!#REF!*0.87*0.9+25</f>
        <v>#REF!</v>
      </c>
      <c r="E14" s="57" t="e">
        <f>'BAR BB| Open rates'!#REF!*0.87*0.9+25</f>
        <v>#REF!</v>
      </c>
    </row>
    <row r="16" spans="1:5" s="36" customFormat="1" ht="12" customHeight="1" x14ac:dyDescent="0.2">
      <c r="A16" s="340" t="s">
        <v>172</v>
      </c>
    </row>
    <row r="17" spans="1:1" s="36" customFormat="1" ht="12" customHeight="1" x14ac:dyDescent="0.2">
      <c r="A17" s="340"/>
    </row>
    <row r="18" spans="1:1" ht="13.5" thickBot="1" x14ac:dyDescent="0.25"/>
    <row r="19" spans="1:1" ht="147.75" customHeight="1" thickBot="1" x14ac:dyDescent="0.25">
      <c r="A19" s="243" t="s">
        <v>366</v>
      </c>
    </row>
    <row r="20" spans="1:1" ht="12" customHeight="1" x14ac:dyDescent="0.2"/>
    <row r="21" spans="1:1" x14ac:dyDescent="0.2">
      <c r="A21" s="97" t="s">
        <v>83</v>
      </c>
    </row>
    <row r="22" spans="1:1" ht="34.5" customHeight="1" x14ac:dyDescent="0.2">
      <c r="A22" s="138" t="s">
        <v>367</v>
      </c>
    </row>
    <row r="23" spans="1:1" ht="24" x14ac:dyDescent="0.2">
      <c r="A23" s="138" t="s">
        <v>368</v>
      </c>
    </row>
    <row r="24" spans="1:1" x14ac:dyDescent="0.2">
      <c r="A24" s="6"/>
    </row>
    <row r="25" spans="1:1" x14ac:dyDescent="0.2">
      <c r="A25" s="94" t="s">
        <v>74</v>
      </c>
    </row>
    <row r="26" spans="1:1" ht="12.75" customHeight="1" x14ac:dyDescent="0.2">
      <c r="A26" s="178" t="s">
        <v>75</v>
      </c>
    </row>
    <row r="27" spans="1:1" ht="24" x14ac:dyDescent="0.2">
      <c r="A27" s="175" t="s">
        <v>76</v>
      </c>
    </row>
    <row r="28" spans="1:1" ht="24" x14ac:dyDescent="0.2">
      <c r="A28" s="175" t="s">
        <v>89</v>
      </c>
    </row>
    <row r="29" spans="1:1" ht="24" x14ac:dyDescent="0.2">
      <c r="A29" s="175" t="s">
        <v>78</v>
      </c>
    </row>
    <row r="30" spans="1:1" ht="36" x14ac:dyDescent="0.2">
      <c r="A30" s="175" t="s">
        <v>79</v>
      </c>
    </row>
    <row r="31" spans="1:1" ht="36" x14ac:dyDescent="0.2">
      <c r="A31" s="175" t="s">
        <v>187</v>
      </c>
    </row>
    <row r="32" spans="1:1" x14ac:dyDescent="0.2">
      <c r="A32" s="175" t="s">
        <v>105</v>
      </c>
    </row>
    <row r="33" spans="1:1" x14ac:dyDescent="0.2">
      <c r="A33" s="223" t="s">
        <v>310</v>
      </c>
    </row>
    <row r="34" spans="1:1" ht="24" x14ac:dyDescent="0.2">
      <c r="A34" s="175" t="s">
        <v>203</v>
      </c>
    </row>
    <row r="35" spans="1:1" ht="48" x14ac:dyDescent="0.2">
      <c r="A35" s="223" t="s">
        <v>384</v>
      </c>
    </row>
    <row r="36" spans="1:1" x14ac:dyDescent="0.2">
      <c r="A36" s="357" t="s">
        <v>101</v>
      </c>
    </row>
    <row r="37" spans="1:1" x14ac:dyDescent="0.2">
      <c r="A37" s="358"/>
    </row>
    <row r="38" spans="1:1" x14ac:dyDescent="0.2">
      <c r="A38" s="359"/>
    </row>
    <row r="39" spans="1:1" x14ac:dyDescent="0.2">
      <c r="A39" s="223"/>
    </row>
    <row r="40" spans="1:1" ht="25.5" customHeight="1" x14ac:dyDescent="0.2">
      <c r="A40" s="206" t="s">
        <v>204</v>
      </c>
    </row>
    <row r="41" spans="1:1" x14ac:dyDescent="0.2">
      <c r="A41" s="244" t="s">
        <v>369</v>
      </c>
    </row>
    <row r="42" spans="1:1" x14ac:dyDescent="0.2">
      <c r="A42" s="223"/>
    </row>
    <row r="43" spans="1:1" x14ac:dyDescent="0.2">
      <c r="A43" s="174" t="s">
        <v>81</v>
      </c>
    </row>
    <row r="44" spans="1:1" ht="48" x14ac:dyDescent="0.2">
      <c r="A44" s="176" t="s">
        <v>102</v>
      </c>
    </row>
    <row r="45" spans="1:1" ht="48" x14ac:dyDescent="0.2">
      <c r="A45" s="176" t="s">
        <v>104</v>
      </c>
    </row>
    <row r="46" spans="1:1" x14ac:dyDescent="0.2">
      <c r="A46" s="223"/>
    </row>
    <row r="47" spans="1:1" ht="25.5" x14ac:dyDescent="0.2">
      <c r="A47" s="174" t="s">
        <v>311</v>
      </c>
    </row>
    <row r="48" spans="1:1" ht="24" x14ac:dyDescent="0.2">
      <c r="A48" s="207" t="s">
        <v>377</v>
      </c>
    </row>
    <row r="49" spans="1:1" x14ac:dyDescent="0.2">
      <c r="A49" s="225" t="s">
        <v>205</v>
      </c>
    </row>
    <row r="50" spans="1:1" x14ac:dyDescent="0.2">
      <c r="A50" s="225"/>
    </row>
    <row r="51" spans="1:1" x14ac:dyDescent="0.2">
      <c r="A51" s="224" t="s">
        <v>313</v>
      </c>
    </row>
    <row r="52" spans="1:1" x14ac:dyDescent="0.2">
      <c r="A52" s="225" t="s">
        <v>314</v>
      </c>
    </row>
    <row r="53" spans="1:1" x14ac:dyDescent="0.2">
      <c r="A53" s="15"/>
    </row>
    <row r="54" spans="1:1" x14ac:dyDescent="0.2">
      <c r="A54" s="224" t="s">
        <v>370</v>
      </c>
    </row>
    <row r="55" spans="1:1" x14ac:dyDescent="0.2">
      <c r="A55" s="226" t="s">
        <v>317</v>
      </c>
    </row>
    <row r="56" spans="1:1" x14ac:dyDescent="0.2">
      <c r="A56" s="15"/>
    </row>
    <row r="57" spans="1:1" ht="37.5" customHeight="1" x14ac:dyDescent="0.2">
      <c r="A57" s="260" t="s">
        <v>371</v>
      </c>
    </row>
    <row r="58" spans="1:1" x14ac:dyDescent="0.2">
      <c r="A58" s="225" t="s">
        <v>317</v>
      </c>
    </row>
    <row r="59" spans="1:1" x14ac:dyDescent="0.2">
      <c r="A59" s="227"/>
    </row>
    <row r="60" spans="1:1" ht="13.5" thickBot="1" x14ac:dyDescent="0.25">
      <c r="A60" s="228"/>
    </row>
    <row r="61" spans="1:1" ht="120" x14ac:dyDescent="0.2">
      <c r="A61" s="232" t="s">
        <v>372</v>
      </c>
    </row>
    <row r="62" spans="1:1" ht="24.75" thickBot="1" x14ac:dyDescent="0.25">
      <c r="A62" s="233" t="s">
        <v>141</v>
      </c>
    </row>
    <row r="64" spans="1:1" ht="24" x14ac:dyDescent="0.2">
      <c r="A64" s="177" t="s">
        <v>319</v>
      </c>
    </row>
    <row r="65" spans="1:1" ht="24" x14ac:dyDescent="0.2">
      <c r="A65" s="207" t="s">
        <v>373</v>
      </c>
    </row>
    <row r="66" spans="1:1" x14ac:dyDescent="0.2">
      <c r="A66" s="205" t="s">
        <v>206</v>
      </c>
    </row>
    <row r="67" spans="1:1" x14ac:dyDescent="0.2">
      <c r="A67" s="176"/>
    </row>
    <row r="68" spans="1:1" x14ac:dyDescent="0.2">
      <c r="A68" s="207" t="s">
        <v>249</v>
      </c>
    </row>
    <row r="69" spans="1:1" x14ac:dyDescent="0.2">
      <c r="A69" s="205" t="s">
        <v>320</v>
      </c>
    </row>
    <row r="70" spans="1:1" s="31" customFormat="1" x14ac:dyDescent="0.2">
      <c r="A70" s="176"/>
    </row>
    <row r="71" spans="1:1" s="31" customFormat="1" x14ac:dyDescent="0.2">
      <c r="A71" s="207" t="s">
        <v>374</v>
      </c>
    </row>
    <row r="72" spans="1:1" s="31" customFormat="1" x14ac:dyDescent="0.2">
      <c r="A72" s="205" t="s">
        <v>375</v>
      </c>
    </row>
    <row r="73" spans="1:1" s="31" customFormat="1" x14ac:dyDescent="0.2">
      <c r="A73" s="176"/>
    </row>
    <row r="74" spans="1:1" s="31" customFormat="1" ht="48" x14ac:dyDescent="0.2">
      <c r="A74" s="260" t="s">
        <v>376</v>
      </c>
    </row>
    <row r="75" spans="1:1" s="31" customFormat="1" x14ac:dyDescent="0.2">
      <c r="A75" s="205" t="s">
        <v>375</v>
      </c>
    </row>
    <row r="76" spans="1:1" s="31" customFormat="1" ht="15.75" customHeight="1" thickBot="1" x14ac:dyDescent="0.25">
      <c r="A76" s="230"/>
    </row>
    <row r="77" spans="1:1" s="31" customFormat="1" ht="54.75" customHeight="1" x14ac:dyDescent="0.2">
      <c r="A77" s="234" t="s">
        <v>378</v>
      </c>
    </row>
    <row r="78" spans="1:1" s="154" customFormat="1" ht="17.25" customHeight="1" thickBot="1" x14ac:dyDescent="0.25">
      <c r="A78" s="235" t="s">
        <v>330</v>
      </c>
    </row>
    <row r="79" spans="1:1" s="31" customFormat="1" x14ac:dyDescent="0.2">
      <c r="A79" s="230"/>
    </row>
    <row r="80" spans="1:1" s="31" customFormat="1" x14ac:dyDescent="0.2">
      <c r="A80" s="230"/>
    </row>
    <row r="81" spans="1:1" s="31" customFormat="1" x14ac:dyDescent="0.2">
      <c r="A81" s="230"/>
    </row>
    <row r="82" spans="1:1" s="31" customFormat="1" x14ac:dyDescent="0.2"/>
    <row r="83" spans="1:1" s="31" customFormat="1" ht="15.75" customHeight="1" x14ac:dyDescent="0.2"/>
    <row r="84" spans="1:1" s="31" customFormat="1" ht="15.75" customHeight="1" x14ac:dyDescent="0.2"/>
    <row r="85" spans="1:1" s="31" customFormat="1" ht="54.75" customHeight="1" x14ac:dyDescent="0.2"/>
    <row r="86" spans="1:1" s="154" customFormat="1" ht="17.25" customHeight="1" x14ac:dyDescent="0.2">
      <c r="A86" s="31"/>
    </row>
    <row r="87" spans="1:1" s="31" customFormat="1" x14ac:dyDescent="0.2">
      <c r="A87" s="230"/>
    </row>
    <row r="88" spans="1:1" s="31" customFormat="1" x14ac:dyDescent="0.2">
      <c r="A88" s="230"/>
    </row>
    <row r="89" spans="1:1" s="31" customFormat="1" x14ac:dyDescent="0.2">
      <c r="A89" s="230"/>
    </row>
    <row r="90" spans="1:1" s="31" customFormat="1" x14ac:dyDescent="0.2">
      <c r="A90" s="230"/>
    </row>
    <row r="91" spans="1:1" s="31" customFormat="1" x14ac:dyDescent="0.2">
      <c r="A91" s="230"/>
    </row>
    <row r="92" spans="1:1" s="31" customFormat="1" x14ac:dyDescent="0.2">
      <c r="A92" s="230"/>
    </row>
    <row r="93" spans="1:1" s="31" customFormat="1" x14ac:dyDescent="0.2">
      <c r="A93" s="230"/>
    </row>
    <row r="94" spans="1:1" s="154" customFormat="1" x14ac:dyDescent="0.2">
      <c r="A94" s="231"/>
    </row>
    <row r="95" spans="1:1" s="154" customFormat="1" x14ac:dyDescent="0.2">
      <c r="A95" s="231"/>
    </row>
    <row r="96" spans="1:1" s="154" customFormat="1" ht="12.75" customHeight="1" x14ac:dyDescent="0.2">
      <c r="A96" s="231"/>
    </row>
    <row r="97" spans="1:1" s="154" customFormat="1" x14ac:dyDescent="0.2">
      <c r="A97" s="231"/>
    </row>
    <row r="98" spans="1:1" s="154" customFormat="1" x14ac:dyDescent="0.2">
      <c r="A98" s="231"/>
    </row>
    <row r="99" spans="1:1" s="154" customFormat="1" ht="13.5" customHeight="1" x14ac:dyDescent="0.2">
      <c r="A99" s="231"/>
    </row>
    <row r="100" spans="1:1" s="154" customFormat="1" x14ac:dyDescent="0.2">
      <c r="A100" s="231"/>
    </row>
    <row r="101" spans="1:1" s="154" customFormat="1" x14ac:dyDescent="0.2">
      <c r="A101" s="231"/>
    </row>
    <row r="102" spans="1:1" s="154" customFormat="1" ht="12.75" customHeight="1" x14ac:dyDescent="0.2">
      <c r="A102" s="231"/>
    </row>
    <row r="103" spans="1:1" s="154" customFormat="1" x14ac:dyDescent="0.2">
      <c r="A103" s="231"/>
    </row>
    <row r="104" spans="1:1" s="154" customFormat="1" x14ac:dyDescent="0.2">
      <c r="A104" s="231"/>
    </row>
    <row r="105" spans="1:1" s="154" customFormat="1" x14ac:dyDescent="0.2">
      <c r="A105" s="231"/>
    </row>
    <row r="106" spans="1:1" s="154" customFormat="1" ht="23.25" customHeight="1" x14ac:dyDescent="0.2">
      <c r="A106" s="231"/>
    </row>
    <row r="107" spans="1:1" s="154" customFormat="1" x14ac:dyDescent="0.2"/>
    <row r="108" spans="1:1" s="154" customFormat="1" x14ac:dyDescent="0.2"/>
    <row r="109" spans="1:1" s="154" customFormat="1" x14ac:dyDescent="0.2"/>
    <row r="110" spans="1:1" s="154" customFormat="1" x14ac:dyDescent="0.2"/>
    <row r="111" spans="1:1" s="154" customFormat="1" x14ac:dyDescent="0.2"/>
    <row r="112" spans="1:1" s="31" customFormat="1" x14ac:dyDescent="0.2"/>
    <row r="113" s="154" customFormat="1" x14ac:dyDescent="0.2"/>
    <row r="114" s="154" customFormat="1" x14ac:dyDescent="0.2"/>
    <row r="115" s="154" customFormat="1" x14ac:dyDescent="0.2"/>
    <row r="116" s="154" customFormat="1" ht="30" customHeight="1" x14ac:dyDescent="0.2"/>
    <row r="117" s="154" customFormat="1" x14ac:dyDescent="0.2"/>
    <row r="118" s="154" customFormat="1" x14ac:dyDescent="0.2"/>
    <row r="119" s="154" customFormat="1" x14ac:dyDescent="0.2"/>
    <row r="120" s="154" customFormat="1" x14ac:dyDescent="0.2"/>
    <row r="121" s="154" customFormat="1" x14ac:dyDescent="0.2"/>
    <row r="122" s="154" customFormat="1" x14ac:dyDescent="0.2"/>
    <row r="123" s="154" customFormat="1" x14ac:dyDescent="0.2"/>
    <row r="124" s="154" customFormat="1" x14ac:dyDescent="0.2"/>
    <row r="125" s="154" customFormat="1" x14ac:dyDescent="0.2"/>
    <row r="126" s="154" customFormat="1" x14ac:dyDescent="0.2"/>
    <row r="127" s="31" customFormat="1" x14ac:dyDescent="0.2"/>
    <row r="128" s="31" customFormat="1" x14ac:dyDescent="0.2"/>
    <row r="129" spans="1:1" s="31" customFormat="1" x14ac:dyDescent="0.2"/>
    <row r="130" spans="1:1" s="31" customFormat="1" x14ac:dyDescent="0.2">
      <c r="A130" s="137"/>
    </row>
    <row r="131" spans="1:1" s="31" customFormat="1" x14ac:dyDescent="0.2">
      <c r="A131" s="137"/>
    </row>
    <row r="132" spans="1:1" s="31" customFormat="1" x14ac:dyDescent="0.2">
      <c r="A132" s="137"/>
    </row>
    <row r="133" spans="1:1" s="31" customFormat="1" x14ac:dyDescent="0.2">
      <c r="A133" s="137"/>
    </row>
    <row r="134" spans="1:1" s="31" customFormat="1" x14ac:dyDescent="0.2">
      <c r="A134" s="137"/>
    </row>
    <row r="135" spans="1:1" s="31" customFormat="1" x14ac:dyDescent="0.2">
      <c r="A135" s="137"/>
    </row>
    <row r="136" spans="1:1" s="31" customFormat="1" x14ac:dyDescent="0.2">
      <c r="A136" s="137"/>
    </row>
    <row r="137" spans="1:1" s="31" customFormat="1" x14ac:dyDescent="0.2">
      <c r="A137" s="137"/>
    </row>
    <row r="138" spans="1:1" s="31" customFormat="1" x14ac:dyDescent="0.2">
      <c r="A138" s="137"/>
    </row>
    <row r="139" spans="1:1" s="31" customFormat="1" x14ac:dyDescent="0.2">
      <c r="A139" s="137"/>
    </row>
    <row r="140" spans="1:1" s="31" customFormat="1" x14ac:dyDescent="0.2">
      <c r="A140" s="137"/>
    </row>
    <row r="141" spans="1:1" s="31" customFormat="1" x14ac:dyDescent="0.2">
      <c r="A141" s="137"/>
    </row>
    <row r="142" spans="1:1" s="31" customFormat="1" x14ac:dyDescent="0.2">
      <c r="A142" s="137"/>
    </row>
    <row r="143" spans="1:1" s="31" customFormat="1" x14ac:dyDescent="0.2">
      <c r="A143" s="137"/>
    </row>
    <row r="144" spans="1:1" s="31" customFormat="1" x14ac:dyDescent="0.2">
      <c r="A144" s="137"/>
    </row>
    <row r="145" spans="1:1" s="31" customFormat="1" x14ac:dyDescent="0.2">
      <c r="A145" s="137"/>
    </row>
    <row r="150" spans="1:1" s="31" customFormat="1" x14ac:dyDescent="0.2">
      <c r="A150" s="137"/>
    </row>
    <row r="151" spans="1:1" s="31" customFormat="1" x14ac:dyDescent="0.2">
      <c r="A151" s="137"/>
    </row>
    <row r="152" spans="1:1" s="31" customFormat="1" x14ac:dyDescent="0.2">
      <c r="A152" s="137"/>
    </row>
    <row r="153" spans="1:1" s="31" customFormat="1" x14ac:dyDescent="0.2">
      <c r="A153" s="137"/>
    </row>
    <row r="154" spans="1:1" s="31" customFormat="1" x14ac:dyDescent="0.2">
      <c r="A154" s="137"/>
    </row>
    <row r="155" spans="1:1" s="31" customFormat="1" x14ac:dyDescent="0.2">
      <c r="A155" s="137"/>
    </row>
    <row r="156" spans="1:1" s="31" customFormat="1" x14ac:dyDescent="0.2">
      <c r="A156" s="137"/>
    </row>
    <row r="157" spans="1:1" s="31" customFormat="1" x14ac:dyDescent="0.2">
      <c r="A157" s="137"/>
    </row>
    <row r="158" spans="1:1" s="31" customFormat="1" x14ac:dyDescent="0.2">
      <c r="A158" s="137"/>
    </row>
    <row r="159" spans="1:1" s="31" customFormat="1" x14ac:dyDescent="0.2">
      <c r="A159" s="137"/>
    </row>
    <row r="160" spans="1:1" s="31" customFormat="1" x14ac:dyDescent="0.2">
      <c r="A160" s="137"/>
    </row>
    <row r="161" spans="1:1" s="31" customFormat="1" x14ac:dyDescent="0.2">
      <c r="A161" s="137"/>
    </row>
    <row r="162" spans="1:1" s="31" customFormat="1" x14ac:dyDescent="0.2">
      <c r="A162" s="137"/>
    </row>
    <row r="163" spans="1:1" s="31" customFormat="1" x14ac:dyDescent="0.2">
      <c r="A163" s="137"/>
    </row>
    <row r="164" spans="1:1" s="31" customFormat="1" x14ac:dyDescent="0.2">
      <c r="A164" s="137"/>
    </row>
    <row r="165" spans="1:1" s="31" customFormat="1" x14ac:dyDescent="0.2">
      <c r="A165" s="137"/>
    </row>
    <row r="166" spans="1:1" s="31" customFormat="1" x14ac:dyDescent="0.2">
      <c r="A166" s="137"/>
    </row>
    <row r="167" spans="1:1" s="31" customFormat="1" x14ac:dyDescent="0.2">
      <c r="A167" s="137"/>
    </row>
    <row r="168" spans="1:1" s="31" customFormat="1" x14ac:dyDescent="0.2">
      <c r="A168" s="137"/>
    </row>
    <row r="169" spans="1:1" s="31" customFormat="1" x14ac:dyDescent="0.2">
      <c r="A169" s="137"/>
    </row>
    <row r="170" spans="1:1" s="31" customFormat="1" x14ac:dyDescent="0.2">
      <c r="A170" s="137"/>
    </row>
    <row r="171" spans="1:1" s="31" customFormat="1" x14ac:dyDescent="0.2">
      <c r="A171" s="137"/>
    </row>
    <row r="172" spans="1:1" s="31" customFormat="1" x14ac:dyDescent="0.2">
      <c r="A172" s="137"/>
    </row>
    <row r="173" spans="1:1" s="31" customFormat="1" x14ac:dyDescent="0.2">
      <c r="A173" s="137"/>
    </row>
    <row r="174" spans="1:1" s="31" customFormat="1" x14ac:dyDescent="0.2">
      <c r="A174" s="137"/>
    </row>
    <row r="175" spans="1:1" s="31" customFormat="1" x14ac:dyDescent="0.2">
      <c r="A175" s="137"/>
    </row>
    <row r="176" spans="1:1" s="31" customFormat="1" x14ac:dyDescent="0.2">
      <c r="A176" s="137"/>
    </row>
    <row r="177" spans="1:1" s="31" customFormat="1" x14ac:dyDescent="0.2">
      <c r="A177" s="137"/>
    </row>
    <row r="178" spans="1:1" s="31" customFormat="1" x14ac:dyDescent="0.2">
      <c r="A178" s="137"/>
    </row>
    <row r="179" spans="1:1" s="31" customFormat="1" x14ac:dyDescent="0.2">
      <c r="A179" s="137"/>
    </row>
    <row r="180" spans="1:1" s="31" customFormat="1" x14ac:dyDescent="0.2">
      <c r="A180" s="137"/>
    </row>
    <row r="181" spans="1:1" s="31" customFormat="1" x14ac:dyDescent="0.2">
      <c r="A181" s="137"/>
    </row>
    <row r="182" spans="1:1" s="31" customFormat="1" x14ac:dyDescent="0.2">
      <c r="A182" s="137"/>
    </row>
    <row r="183" spans="1:1" s="31" customFormat="1" x14ac:dyDescent="0.2">
      <c r="A183" s="137"/>
    </row>
    <row r="184" spans="1:1" s="31" customFormat="1" x14ac:dyDescent="0.2">
      <c r="A184" s="137"/>
    </row>
    <row r="185" spans="1:1" s="31" customFormat="1" x14ac:dyDescent="0.2">
      <c r="A185" s="137"/>
    </row>
    <row r="186" spans="1:1" s="31" customFormat="1" x14ac:dyDescent="0.2">
      <c r="A186" s="137"/>
    </row>
    <row r="187" spans="1:1" s="31" customFormat="1" x14ac:dyDescent="0.2">
      <c r="A187" s="137"/>
    </row>
    <row r="188" spans="1:1" s="31" customFormat="1" x14ac:dyDescent="0.2">
      <c r="A188" s="137"/>
    </row>
    <row r="189" spans="1:1" s="31" customFormat="1" x14ac:dyDescent="0.2">
      <c r="A189" s="137"/>
    </row>
    <row r="190" spans="1:1" s="31" customFormat="1" x14ac:dyDescent="0.2">
      <c r="A190" s="137"/>
    </row>
    <row r="191" spans="1:1" s="31" customFormat="1" x14ac:dyDescent="0.2">
      <c r="A191" s="137"/>
    </row>
    <row r="192" spans="1:1" s="31" customFormat="1" x14ac:dyDescent="0.2">
      <c r="A192" s="137"/>
    </row>
    <row r="193" spans="1:1" s="31" customFormat="1" x14ac:dyDescent="0.2">
      <c r="A193" s="137"/>
    </row>
  </sheetData>
  <mergeCells count="2">
    <mergeCell ref="A16:A17"/>
    <mergeCell ref="A36:A38"/>
  </mergeCells>
  <pageMargins left="0.75" right="0.75" top="1" bottom="1" header="0.5" footer="0.5"/>
  <pageSetup paperSize="9" orientation="portrait" horizontalDpi="4294967295" verticalDpi="4294967295"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Z193"/>
  <sheetViews>
    <sheetView showGridLines="0" zoomScaleNormal="100" workbookViewId="0">
      <pane xSplit="1" ySplit="1" topLeftCell="D2" activePane="bottomRight" state="frozen"/>
      <selection pane="topRight" activeCell="B1" sqref="B1"/>
      <selection pane="bottomLeft" activeCell="A3" sqref="A3"/>
      <selection pane="bottomRight" activeCell="Y1" sqref="E1:Y1048576"/>
    </sheetView>
  </sheetViews>
  <sheetFormatPr defaultColWidth="9.140625" defaultRowHeight="12.75" x14ac:dyDescent="0.2"/>
  <cols>
    <col min="1" max="1" width="57.28515625" style="32" customWidth="1"/>
    <col min="2" max="4" width="10.5703125" style="32" customWidth="1"/>
    <col min="5" max="26" width="10" style="32" customWidth="1"/>
    <col min="27" max="16384" width="9.140625" style="32"/>
  </cols>
  <sheetData>
    <row r="1" spans="1:26" x14ac:dyDescent="0.2">
      <c r="A1" s="63" t="s">
        <v>61</v>
      </c>
    </row>
    <row r="2" spans="1:26" x14ac:dyDescent="0.2">
      <c r="A2" s="222" t="s">
        <v>306</v>
      </c>
    </row>
    <row r="3" spans="1:26" x14ac:dyDescent="0.2">
      <c r="A3" s="222" t="s">
        <v>327</v>
      </c>
    </row>
    <row r="4" spans="1:26" s="33" customFormat="1" ht="26.25" customHeight="1" x14ac:dyDescent="0.2">
      <c r="A4" s="88" t="s">
        <v>62</v>
      </c>
      <c r="B4" s="115" t="e">
        <f>'BAR BB| Open rates'!#REF!</f>
        <v>#REF!</v>
      </c>
      <c r="C4" s="115" t="e">
        <f>'BAR BB| Open rates'!#REF!</f>
        <v>#REF!</v>
      </c>
      <c r="D4" s="115" t="e">
        <f>'BAR BB| Open rates'!#REF!</f>
        <v>#REF!</v>
      </c>
      <c r="E4" s="115" t="e">
        <f>'BAR BB| Open rates'!#REF!</f>
        <v>#REF!</v>
      </c>
      <c r="F4" s="115" t="e">
        <f>'BAR BB| Open rates'!#REF!</f>
        <v>#REF!</v>
      </c>
      <c r="G4" s="115" t="e">
        <f>'BAR BB| Open rates'!#REF!</f>
        <v>#REF!</v>
      </c>
      <c r="H4" s="115" t="e">
        <f>'BAR BB| Open rates'!#REF!</f>
        <v>#REF!</v>
      </c>
      <c r="I4" s="115" t="e">
        <f>'BAR BB| Open rates'!#REF!</f>
        <v>#REF!</v>
      </c>
      <c r="J4" s="115" t="e">
        <f>'BAR BB| Open rates'!#REF!</f>
        <v>#REF!</v>
      </c>
      <c r="K4" s="115" t="e">
        <f>'BAR BB| Open rates'!#REF!</f>
        <v>#REF!</v>
      </c>
      <c r="L4" s="115" t="e">
        <f>'BAR BB| Open rates'!#REF!</f>
        <v>#REF!</v>
      </c>
      <c r="M4" s="115" t="e">
        <f>'BAR BB| Open rates'!#REF!</f>
        <v>#REF!</v>
      </c>
      <c r="N4" s="115" t="e">
        <f>'BAR BB| Open rates'!#REF!</f>
        <v>#REF!</v>
      </c>
      <c r="O4" s="115" t="e">
        <f>'BAR BB| Open rates'!#REF!</f>
        <v>#REF!</v>
      </c>
      <c r="P4" s="115" t="e">
        <f>'BAR BB| Open rates'!#REF!</f>
        <v>#REF!</v>
      </c>
      <c r="Q4" s="115" t="e">
        <f>'BAR BB| Open rates'!#REF!</f>
        <v>#REF!</v>
      </c>
      <c r="R4" s="115" t="e">
        <f>'BAR BB| Open rates'!#REF!</f>
        <v>#REF!</v>
      </c>
      <c r="S4" s="115" t="e">
        <f>'BAR BB| Open rates'!#REF!</f>
        <v>#REF!</v>
      </c>
      <c r="T4" s="115" t="e">
        <f>'BAR BB| Open rates'!#REF!</f>
        <v>#REF!</v>
      </c>
      <c r="U4" s="115" t="e">
        <f>'BAR BB| Open rates'!#REF!</f>
        <v>#REF!</v>
      </c>
      <c r="V4" s="115" t="e">
        <f>'BAR BB| Open rates'!#REF!</f>
        <v>#REF!</v>
      </c>
      <c r="W4" s="115" t="e">
        <f>'BAR BB| Open rates'!#REF!</f>
        <v>#REF!</v>
      </c>
      <c r="X4" s="115" t="e">
        <f>'BAR BB| Open rates'!#REF!</f>
        <v>#REF!</v>
      </c>
      <c r="Y4" s="115" t="e">
        <f>'BAR BB| Open rates'!#REF!</f>
        <v>#REF!</v>
      </c>
      <c r="Z4" s="115" t="e">
        <f>'BAR BB| Open rates'!#REF!</f>
        <v>#REF!</v>
      </c>
    </row>
    <row r="5" spans="1:26" s="33" customFormat="1" ht="26.25" customHeight="1" x14ac:dyDescent="0.2">
      <c r="A5" s="104"/>
      <c r="B5" s="115" t="e">
        <f>'BAR BB| Open rates'!#REF!</f>
        <v>#REF!</v>
      </c>
      <c r="C5" s="115" t="e">
        <f>'BAR BB| Open rates'!#REF!</f>
        <v>#REF!</v>
      </c>
      <c r="D5" s="115" t="e">
        <f>'BAR BB| Open rates'!#REF!</f>
        <v>#REF!</v>
      </c>
      <c r="E5" s="115" t="e">
        <f>'BAR BB| Open rates'!#REF!</f>
        <v>#REF!</v>
      </c>
      <c r="F5" s="115" t="e">
        <f>'BAR BB| Open rates'!#REF!</f>
        <v>#REF!</v>
      </c>
      <c r="G5" s="115" t="e">
        <f>'BAR BB| Open rates'!#REF!</f>
        <v>#REF!</v>
      </c>
      <c r="H5" s="115" t="e">
        <f>'BAR BB| Open rates'!#REF!</f>
        <v>#REF!</v>
      </c>
      <c r="I5" s="115" t="e">
        <f>'BAR BB| Open rates'!#REF!</f>
        <v>#REF!</v>
      </c>
      <c r="J5" s="115" t="e">
        <f>'BAR BB| Open rates'!#REF!</f>
        <v>#REF!</v>
      </c>
      <c r="K5" s="115" t="e">
        <f>'BAR BB| Open rates'!#REF!</f>
        <v>#REF!</v>
      </c>
      <c r="L5" s="115" t="e">
        <f>'BAR BB| Open rates'!#REF!</f>
        <v>#REF!</v>
      </c>
      <c r="M5" s="115" t="e">
        <f>'BAR BB| Open rates'!#REF!</f>
        <v>#REF!</v>
      </c>
      <c r="N5" s="115" t="e">
        <f>'BAR BB| Open rates'!#REF!</f>
        <v>#REF!</v>
      </c>
      <c r="O5" s="115" t="e">
        <f>'BAR BB| Open rates'!#REF!</f>
        <v>#REF!</v>
      </c>
      <c r="P5" s="115" t="e">
        <f>'BAR BB| Open rates'!#REF!</f>
        <v>#REF!</v>
      </c>
      <c r="Q5" s="115" t="e">
        <f>'BAR BB| Open rates'!#REF!</f>
        <v>#REF!</v>
      </c>
      <c r="R5" s="115" t="e">
        <f>'BAR BB| Open rates'!#REF!</f>
        <v>#REF!</v>
      </c>
      <c r="S5" s="115" t="e">
        <f>'BAR BB| Open rates'!#REF!</f>
        <v>#REF!</v>
      </c>
      <c r="T5" s="115" t="e">
        <f>'BAR BB| Open rates'!#REF!</f>
        <v>#REF!</v>
      </c>
      <c r="U5" s="115" t="e">
        <f>'BAR BB| Open rates'!#REF!</f>
        <v>#REF!</v>
      </c>
      <c r="V5" s="115" t="e">
        <f>'BAR BB| Open rates'!#REF!</f>
        <v>#REF!</v>
      </c>
      <c r="W5" s="115" t="e">
        <f>'BAR BB| Open rates'!#REF!</f>
        <v>#REF!</v>
      </c>
      <c r="X5" s="115" t="e">
        <f>'BAR BB| Open rates'!#REF!</f>
        <v>#REF!</v>
      </c>
      <c r="Y5" s="115" t="e">
        <f>'BAR BB| Open rates'!#REF!</f>
        <v>#REF!</v>
      </c>
      <c r="Z5" s="115" t="e">
        <f>'BAR BB| Open rates'!#REF!</f>
        <v>#REF!</v>
      </c>
    </row>
    <row r="6" spans="1:26" s="36" customFormat="1" ht="12" customHeight="1" x14ac:dyDescent="0.2">
      <c r="A6" s="163" t="s">
        <v>63</v>
      </c>
    </row>
    <row r="7" spans="1:26" s="36" customFormat="1" ht="12" customHeight="1" x14ac:dyDescent="0.2">
      <c r="A7" s="163">
        <v>1</v>
      </c>
      <c r="B7" s="57" t="e">
        <f>'BAR BB| Open rates'!#REF!*0.87*0.9+25</f>
        <v>#REF!</v>
      </c>
      <c r="C7" s="57" t="e">
        <f>'BAR BB| Open rates'!#REF!*0.87*0.9+25</f>
        <v>#REF!</v>
      </c>
      <c r="D7" s="57" t="e">
        <f>'BAR BB| Open rates'!#REF!*0.87*0.9+25</f>
        <v>#REF!</v>
      </c>
      <c r="E7" s="57" t="e">
        <f>'BAR BB| Open rates'!#REF!*0.87*0.9+25</f>
        <v>#REF!</v>
      </c>
      <c r="F7" s="57" t="e">
        <f>'BAR BB| Open rates'!#REF!*0.87*0.9+25</f>
        <v>#REF!</v>
      </c>
      <c r="G7" s="57" t="e">
        <f>'BAR BB| Open rates'!#REF!*0.87*0.9+25</f>
        <v>#REF!</v>
      </c>
      <c r="H7" s="57" t="e">
        <f>'BAR BB| Open rates'!#REF!*0.87*0.9+25</f>
        <v>#REF!</v>
      </c>
      <c r="I7" s="57" t="e">
        <f>'BAR BB| Open rates'!#REF!*0.87*0.9+25</f>
        <v>#REF!</v>
      </c>
      <c r="J7" s="57" t="e">
        <f>'BAR BB| Open rates'!#REF!*0.87*0.9+25</f>
        <v>#REF!</v>
      </c>
      <c r="K7" s="57" t="e">
        <f>'BAR BB| Open rates'!#REF!*0.87*0.9+25</f>
        <v>#REF!</v>
      </c>
      <c r="L7" s="57" t="e">
        <f>'BAR BB| Open rates'!#REF!*0.87*0.9+25</f>
        <v>#REF!</v>
      </c>
      <c r="M7" s="57" t="e">
        <f>'BAR BB| Open rates'!#REF!*0.87*0.9+25</f>
        <v>#REF!</v>
      </c>
      <c r="N7" s="57" t="e">
        <f>'BAR BB| Open rates'!#REF!*0.87*0.9+25</f>
        <v>#REF!</v>
      </c>
      <c r="O7" s="57" t="e">
        <f>'BAR BB| Open rates'!#REF!*0.87*0.9+25</f>
        <v>#REF!</v>
      </c>
      <c r="P7" s="57" t="e">
        <f>'BAR BB| Open rates'!#REF!*0.87*0.9+25</f>
        <v>#REF!</v>
      </c>
      <c r="Q7" s="57" t="e">
        <f>'BAR BB| Open rates'!#REF!*0.87*0.9+25</f>
        <v>#REF!</v>
      </c>
      <c r="R7" s="57" t="e">
        <f>'BAR BB| Open rates'!#REF!*0.87*0.9+25</f>
        <v>#REF!</v>
      </c>
      <c r="S7" s="57" t="e">
        <f>'BAR BB| Open rates'!#REF!*0.87*0.9+25</f>
        <v>#REF!</v>
      </c>
      <c r="T7" s="57" t="e">
        <f>'BAR BB| Open rates'!#REF!*0.87*0.9+25</f>
        <v>#REF!</v>
      </c>
      <c r="U7" s="57" t="e">
        <f>'BAR BB| Open rates'!#REF!*0.87*0.9+25</f>
        <v>#REF!</v>
      </c>
      <c r="V7" s="57" t="e">
        <f>'BAR BB| Open rates'!#REF!*0.87*0.9+25</f>
        <v>#REF!</v>
      </c>
      <c r="W7" s="57" t="e">
        <f>'BAR BB| Open rates'!#REF!*0.87*0.9+25</f>
        <v>#REF!</v>
      </c>
      <c r="X7" s="57" t="e">
        <f>'BAR BB| Open rates'!#REF!*0.87*0.9+25</f>
        <v>#REF!</v>
      </c>
      <c r="Y7" s="57" t="e">
        <f>'BAR BB| Open rates'!#REF!*0.87*0.9+25</f>
        <v>#REF!</v>
      </c>
      <c r="Z7" s="57" t="e">
        <f>'BAR BB| Open rates'!#REF!*0.87*0.9+25</f>
        <v>#REF!</v>
      </c>
    </row>
    <row r="8" spans="1:26" s="36" customFormat="1" ht="12" customHeight="1" x14ac:dyDescent="0.2">
      <c r="A8" s="163">
        <v>2</v>
      </c>
      <c r="B8" s="57" t="e">
        <f>'BAR BB| Open rates'!#REF!*0.87*0.9+25</f>
        <v>#REF!</v>
      </c>
      <c r="C8" s="57" t="e">
        <f>'BAR BB| Open rates'!#REF!*0.87*0.9+25</f>
        <v>#REF!</v>
      </c>
      <c r="D8" s="57" t="e">
        <f>'BAR BB| Open rates'!#REF!*0.87*0.9+25</f>
        <v>#REF!</v>
      </c>
      <c r="E8" s="57" t="e">
        <f>'BAR BB| Open rates'!#REF!*0.87*0.9+25</f>
        <v>#REF!</v>
      </c>
      <c r="F8" s="57" t="e">
        <f>'BAR BB| Open rates'!#REF!*0.87*0.9+25</f>
        <v>#REF!</v>
      </c>
      <c r="G8" s="57" t="e">
        <f>'BAR BB| Open rates'!#REF!*0.87*0.9+25</f>
        <v>#REF!</v>
      </c>
      <c r="H8" s="57" t="e">
        <f>'BAR BB| Open rates'!#REF!*0.87*0.9+25</f>
        <v>#REF!</v>
      </c>
      <c r="I8" s="57" t="e">
        <f>'BAR BB| Open rates'!#REF!*0.87*0.9+25</f>
        <v>#REF!</v>
      </c>
      <c r="J8" s="57" t="e">
        <f>'BAR BB| Open rates'!#REF!*0.87*0.9+25</f>
        <v>#REF!</v>
      </c>
      <c r="K8" s="57" t="e">
        <f>'BAR BB| Open rates'!#REF!*0.87*0.9+25</f>
        <v>#REF!</v>
      </c>
      <c r="L8" s="57" t="e">
        <f>'BAR BB| Open rates'!#REF!*0.87*0.9+25</f>
        <v>#REF!</v>
      </c>
      <c r="M8" s="57" t="e">
        <f>'BAR BB| Open rates'!#REF!*0.87*0.9+25</f>
        <v>#REF!</v>
      </c>
      <c r="N8" s="57" t="e">
        <f>'BAR BB| Open rates'!#REF!*0.87*0.9+25</f>
        <v>#REF!</v>
      </c>
      <c r="O8" s="57" t="e">
        <f>'BAR BB| Open rates'!#REF!*0.87*0.9+25</f>
        <v>#REF!</v>
      </c>
      <c r="P8" s="57" t="e">
        <f>'BAR BB| Open rates'!#REF!*0.87*0.9+25</f>
        <v>#REF!</v>
      </c>
      <c r="Q8" s="57" t="e">
        <f>'BAR BB| Open rates'!#REF!*0.87*0.9+25</f>
        <v>#REF!</v>
      </c>
      <c r="R8" s="57" t="e">
        <f>'BAR BB| Open rates'!#REF!*0.87*0.9+25</f>
        <v>#REF!</v>
      </c>
      <c r="S8" s="57" t="e">
        <f>'BAR BB| Open rates'!#REF!*0.87*0.9+25</f>
        <v>#REF!</v>
      </c>
      <c r="T8" s="57" t="e">
        <f>'BAR BB| Open rates'!#REF!*0.87*0.9+25</f>
        <v>#REF!</v>
      </c>
      <c r="U8" s="57" t="e">
        <f>'BAR BB| Open rates'!#REF!*0.87*0.9+25</f>
        <v>#REF!</v>
      </c>
      <c r="V8" s="57" t="e">
        <f>'BAR BB| Open rates'!#REF!*0.87*0.9+25</f>
        <v>#REF!</v>
      </c>
      <c r="W8" s="57" t="e">
        <f>'BAR BB| Open rates'!#REF!*0.87*0.9+25</f>
        <v>#REF!</v>
      </c>
      <c r="X8" s="57" t="e">
        <f>'BAR BB| Open rates'!#REF!*0.87*0.9+25</f>
        <v>#REF!</v>
      </c>
      <c r="Y8" s="57" t="e">
        <f>'BAR BB| Open rates'!#REF!*0.87*0.9+25</f>
        <v>#REF!</v>
      </c>
      <c r="Z8" s="57" t="e">
        <f>'BAR BB| Open rates'!#REF!*0.87*0.9+25</f>
        <v>#REF!</v>
      </c>
    </row>
    <row r="9" spans="1:26" s="36" customFormat="1" ht="12" customHeight="1" x14ac:dyDescent="0.2">
      <c r="A9" s="163" t="s">
        <v>175</v>
      </c>
      <c r="B9" s="57"/>
      <c r="C9" s="57"/>
      <c r="D9" s="57"/>
      <c r="E9" s="57"/>
      <c r="F9" s="57"/>
      <c r="G9" s="57"/>
      <c r="H9" s="57"/>
      <c r="I9" s="57"/>
      <c r="J9" s="57"/>
      <c r="K9" s="57"/>
      <c r="L9" s="57"/>
      <c r="M9" s="57"/>
      <c r="N9" s="57"/>
      <c r="O9" s="57"/>
      <c r="P9" s="57"/>
      <c r="Q9" s="57"/>
      <c r="R9" s="57"/>
      <c r="S9" s="57"/>
      <c r="T9" s="57"/>
      <c r="U9" s="57"/>
      <c r="V9" s="57"/>
      <c r="W9" s="57"/>
      <c r="X9" s="57"/>
      <c r="Y9" s="57"/>
      <c r="Z9" s="57"/>
    </row>
    <row r="10" spans="1:26" s="36" customFormat="1" ht="12" customHeight="1" x14ac:dyDescent="0.2">
      <c r="A10" s="163">
        <v>1</v>
      </c>
      <c r="B10" s="57" t="e">
        <f>'BAR BB| Open rates'!#REF!*0.87*0.9+25</f>
        <v>#REF!</v>
      </c>
      <c r="C10" s="57" t="e">
        <f>'BAR BB| Open rates'!#REF!*0.87*0.9+25</f>
        <v>#REF!</v>
      </c>
      <c r="D10" s="57" t="e">
        <f>'BAR BB| Open rates'!#REF!*0.87*0.9+25</f>
        <v>#REF!</v>
      </c>
      <c r="E10" s="57" t="e">
        <f>'BAR BB| Open rates'!#REF!*0.87*0.9+25</f>
        <v>#REF!</v>
      </c>
      <c r="F10" s="57" t="e">
        <f>'BAR BB| Open rates'!#REF!*0.87*0.9+25</f>
        <v>#REF!</v>
      </c>
      <c r="G10" s="57" t="e">
        <f>'BAR BB| Open rates'!#REF!*0.87*0.9+25</f>
        <v>#REF!</v>
      </c>
      <c r="H10" s="57" t="e">
        <f>'BAR BB| Open rates'!#REF!*0.87*0.9+25</f>
        <v>#REF!</v>
      </c>
      <c r="I10" s="57" t="e">
        <f>'BAR BB| Open rates'!#REF!*0.87*0.9+25</f>
        <v>#REF!</v>
      </c>
      <c r="J10" s="57" t="e">
        <f>'BAR BB| Open rates'!#REF!*0.87*0.9+25</f>
        <v>#REF!</v>
      </c>
      <c r="K10" s="57" t="e">
        <f>'BAR BB| Open rates'!#REF!*0.87*0.9+25</f>
        <v>#REF!</v>
      </c>
      <c r="L10" s="57" t="e">
        <f>'BAR BB| Open rates'!#REF!*0.87*0.9+25</f>
        <v>#REF!</v>
      </c>
      <c r="M10" s="57" t="e">
        <f>'BAR BB| Open rates'!#REF!*0.87*0.9+25</f>
        <v>#REF!</v>
      </c>
      <c r="N10" s="57" t="e">
        <f>'BAR BB| Open rates'!#REF!*0.87*0.9+25</f>
        <v>#REF!</v>
      </c>
      <c r="O10" s="57" t="e">
        <f>'BAR BB| Open rates'!#REF!*0.87*0.9+25</f>
        <v>#REF!</v>
      </c>
      <c r="P10" s="57" t="e">
        <f>'BAR BB| Open rates'!#REF!*0.87*0.9+25</f>
        <v>#REF!</v>
      </c>
      <c r="Q10" s="57" t="e">
        <f>'BAR BB| Open rates'!#REF!*0.87*0.9+25</f>
        <v>#REF!</v>
      </c>
      <c r="R10" s="57" t="e">
        <f>'BAR BB| Open rates'!#REF!*0.87*0.9+25</f>
        <v>#REF!</v>
      </c>
      <c r="S10" s="57" t="e">
        <f>'BAR BB| Open rates'!#REF!*0.87*0.9+25</f>
        <v>#REF!</v>
      </c>
      <c r="T10" s="57" t="e">
        <f>'BAR BB| Open rates'!#REF!*0.87*0.9+25</f>
        <v>#REF!</v>
      </c>
      <c r="U10" s="57" t="e">
        <f>'BAR BB| Open rates'!#REF!*0.87*0.9+25</f>
        <v>#REF!</v>
      </c>
      <c r="V10" s="57" t="e">
        <f>'BAR BB| Open rates'!#REF!*0.87*0.9+25</f>
        <v>#REF!</v>
      </c>
      <c r="W10" s="57" t="e">
        <f>'BAR BB| Open rates'!#REF!*0.87*0.9+25</f>
        <v>#REF!</v>
      </c>
      <c r="X10" s="57" t="e">
        <f>'BAR BB| Open rates'!#REF!*0.87*0.9+25</f>
        <v>#REF!</v>
      </c>
      <c r="Y10" s="57" t="e">
        <f>'BAR BB| Open rates'!#REF!*0.87*0.9+25</f>
        <v>#REF!</v>
      </c>
      <c r="Z10" s="57" t="e">
        <f>'BAR BB| Open rates'!#REF!*0.87*0.9+25</f>
        <v>#REF!</v>
      </c>
    </row>
    <row r="11" spans="1:26" s="36" customFormat="1" ht="12" customHeight="1" x14ac:dyDescent="0.2">
      <c r="A11" s="163">
        <v>2</v>
      </c>
      <c r="B11" s="57" t="e">
        <f>'BAR BB| Open rates'!#REF!*0.87*0.9+25</f>
        <v>#REF!</v>
      </c>
      <c r="C11" s="57" t="e">
        <f>'BAR BB| Open rates'!#REF!*0.87*0.9+25</f>
        <v>#REF!</v>
      </c>
      <c r="D11" s="57" t="e">
        <f>'BAR BB| Open rates'!#REF!*0.87*0.9+25</f>
        <v>#REF!</v>
      </c>
      <c r="E11" s="57" t="e">
        <f>'BAR BB| Open rates'!#REF!*0.87*0.9+25</f>
        <v>#REF!</v>
      </c>
      <c r="F11" s="57" t="e">
        <f>'BAR BB| Open rates'!#REF!*0.87*0.9+25</f>
        <v>#REF!</v>
      </c>
      <c r="G11" s="57" t="e">
        <f>'BAR BB| Open rates'!#REF!*0.87*0.9+25</f>
        <v>#REF!</v>
      </c>
      <c r="H11" s="57" t="e">
        <f>'BAR BB| Open rates'!#REF!*0.87*0.9+25</f>
        <v>#REF!</v>
      </c>
      <c r="I11" s="57" t="e">
        <f>'BAR BB| Open rates'!#REF!*0.87*0.9+25</f>
        <v>#REF!</v>
      </c>
      <c r="J11" s="57" t="e">
        <f>'BAR BB| Open rates'!#REF!*0.87*0.9+25</f>
        <v>#REF!</v>
      </c>
      <c r="K11" s="57" t="e">
        <f>'BAR BB| Open rates'!#REF!*0.87*0.9+25</f>
        <v>#REF!</v>
      </c>
      <c r="L11" s="57" t="e">
        <f>'BAR BB| Open rates'!#REF!*0.87*0.9+25</f>
        <v>#REF!</v>
      </c>
      <c r="M11" s="57" t="e">
        <f>'BAR BB| Open rates'!#REF!*0.87*0.9+25</f>
        <v>#REF!</v>
      </c>
      <c r="N11" s="57" t="e">
        <f>'BAR BB| Open rates'!#REF!*0.87*0.9+25</f>
        <v>#REF!</v>
      </c>
      <c r="O11" s="57" t="e">
        <f>'BAR BB| Open rates'!#REF!*0.87*0.9+25</f>
        <v>#REF!</v>
      </c>
      <c r="P11" s="57" t="e">
        <f>'BAR BB| Open rates'!#REF!*0.87*0.9+25</f>
        <v>#REF!</v>
      </c>
      <c r="Q11" s="57" t="e">
        <f>'BAR BB| Open rates'!#REF!*0.87*0.9+25</f>
        <v>#REF!</v>
      </c>
      <c r="R11" s="57" t="e">
        <f>'BAR BB| Open rates'!#REF!*0.87*0.9+25</f>
        <v>#REF!</v>
      </c>
      <c r="S11" s="57" t="e">
        <f>'BAR BB| Open rates'!#REF!*0.87*0.9+25</f>
        <v>#REF!</v>
      </c>
      <c r="T11" s="57" t="e">
        <f>'BAR BB| Open rates'!#REF!*0.87*0.9+25</f>
        <v>#REF!</v>
      </c>
      <c r="U11" s="57" t="e">
        <f>'BAR BB| Open rates'!#REF!*0.87*0.9+25</f>
        <v>#REF!</v>
      </c>
      <c r="V11" s="57" t="e">
        <f>'BAR BB| Open rates'!#REF!*0.87*0.9+25</f>
        <v>#REF!</v>
      </c>
      <c r="W11" s="57" t="e">
        <f>'BAR BB| Open rates'!#REF!*0.87*0.9+25</f>
        <v>#REF!</v>
      </c>
      <c r="X11" s="57" t="e">
        <f>'BAR BB| Open rates'!#REF!*0.87*0.9+25</f>
        <v>#REF!</v>
      </c>
      <c r="Y11" s="57" t="e">
        <f>'BAR BB| Open rates'!#REF!*0.87*0.9+25</f>
        <v>#REF!</v>
      </c>
      <c r="Z11" s="57" t="e">
        <f>'BAR BB| Open rates'!#REF!*0.87*0.9+25</f>
        <v>#REF!</v>
      </c>
    </row>
    <row r="12" spans="1:26" s="36" customFormat="1" ht="12" customHeight="1" x14ac:dyDescent="0.2">
      <c r="A12" s="163" t="s">
        <v>176</v>
      </c>
      <c r="B12" s="57"/>
      <c r="C12" s="57"/>
      <c r="D12" s="57"/>
      <c r="E12" s="57"/>
      <c r="F12" s="57"/>
      <c r="G12" s="57"/>
      <c r="H12" s="57"/>
      <c r="I12" s="57"/>
      <c r="J12" s="57"/>
      <c r="K12" s="57"/>
      <c r="L12" s="57"/>
      <c r="M12" s="57"/>
      <c r="N12" s="57"/>
      <c r="O12" s="57"/>
      <c r="P12" s="57"/>
      <c r="Q12" s="57"/>
      <c r="R12" s="57"/>
      <c r="S12" s="57"/>
      <c r="T12" s="57"/>
      <c r="U12" s="57"/>
      <c r="V12" s="57"/>
      <c r="W12" s="57"/>
      <c r="X12" s="57"/>
      <c r="Y12" s="57"/>
      <c r="Z12" s="57"/>
    </row>
    <row r="13" spans="1:26" s="36" customFormat="1" ht="12" customHeight="1" x14ac:dyDescent="0.2">
      <c r="A13" s="163">
        <v>1</v>
      </c>
      <c r="B13" s="57" t="e">
        <f>'BAR BB| Open rates'!#REF!*0.87*0.9+25</f>
        <v>#REF!</v>
      </c>
      <c r="C13" s="57" t="e">
        <f>'BAR BB| Open rates'!#REF!*0.87*0.9+25</f>
        <v>#REF!</v>
      </c>
      <c r="D13" s="57" t="e">
        <f>'BAR BB| Open rates'!#REF!*0.87*0.9+25</f>
        <v>#REF!</v>
      </c>
      <c r="E13" s="57" t="e">
        <f>'BAR BB| Open rates'!#REF!*0.87*0.9+25</f>
        <v>#REF!</v>
      </c>
      <c r="F13" s="57" t="e">
        <f>'BAR BB| Open rates'!#REF!*0.87*0.9+25</f>
        <v>#REF!</v>
      </c>
      <c r="G13" s="57" t="e">
        <f>'BAR BB| Open rates'!#REF!*0.87*0.9+25</f>
        <v>#REF!</v>
      </c>
      <c r="H13" s="57" t="e">
        <f>'BAR BB| Open rates'!#REF!*0.87*0.9+25</f>
        <v>#REF!</v>
      </c>
      <c r="I13" s="57" t="e">
        <f>'BAR BB| Open rates'!#REF!*0.87*0.9+25</f>
        <v>#REF!</v>
      </c>
      <c r="J13" s="57" t="e">
        <f>'BAR BB| Open rates'!#REF!*0.87*0.9+25</f>
        <v>#REF!</v>
      </c>
      <c r="K13" s="57" t="e">
        <f>'BAR BB| Open rates'!#REF!*0.87*0.9+25</f>
        <v>#REF!</v>
      </c>
      <c r="L13" s="57" t="e">
        <f>'BAR BB| Open rates'!#REF!*0.87*0.9+25</f>
        <v>#REF!</v>
      </c>
      <c r="M13" s="57" t="e">
        <f>'BAR BB| Open rates'!#REF!*0.87*0.9+25</f>
        <v>#REF!</v>
      </c>
      <c r="N13" s="57" t="e">
        <f>'BAR BB| Open rates'!#REF!*0.87*0.9+25</f>
        <v>#REF!</v>
      </c>
      <c r="O13" s="57" t="e">
        <f>'BAR BB| Open rates'!#REF!*0.87*0.9+25</f>
        <v>#REF!</v>
      </c>
      <c r="P13" s="57" t="e">
        <f>'BAR BB| Open rates'!#REF!*0.87*0.9+25</f>
        <v>#REF!</v>
      </c>
      <c r="Q13" s="57" t="e">
        <f>'BAR BB| Open rates'!#REF!*0.87*0.9+25</f>
        <v>#REF!</v>
      </c>
      <c r="R13" s="57" t="e">
        <f>'BAR BB| Open rates'!#REF!*0.87*0.9+25</f>
        <v>#REF!</v>
      </c>
      <c r="S13" s="57" t="e">
        <f>'BAR BB| Open rates'!#REF!*0.87*0.9+25</f>
        <v>#REF!</v>
      </c>
      <c r="T13" s="57" t="e">
        <f>'BAR BB| Open rates'!#REF!*0.87*0.9+25</f>
        <v>#REF!</v>
      </c>
      <c r="U13" s="57" t="e">
        <f>'BAR BB| Open rates'!#REF!*0.87*0.9+25</f>
        <v>#REF!</v>
      </c>
      <c r="V13" s="57" t="e">
        <f>'BAR BB| Open rates'!#REF!*0.87*0.9+25</f>
        <v>#REF!</v>
      </c>
      <c r="W13" s="57" t="e">
        <f>'BAR BB| Open rates'!#REF!*0.87*0.9+25</f>
        <v>#REF!</v>
      </c>
      <c r="X13" s="57" t="e">
        <f>'BAR BB| Open rates'!#REF!*0.87*0.9+25</f>
        <v>#REF!</v>
      </c>
      <c r="Y13" s="57" t="e">
        <f>'BAR BB| Open rates'!#REF!*0.87*0.9+25</f>
        <v>#REF!</v>
      </c>
      <c r="Z13" s="57" t="e">
        <f>'BAR BB| Open rates'!#REF!*0.87*0.9+25</f>
        <v>#REF!</v>
      </c>
    </row>
    <row r="14" spans="1:26" s="36" customFormat="1" ht="12" customHeight="1" x14ac:dyDescent="0.2">
      <c r="A14" s="163">
        <v>2</v>
      </c>
      <c r="B14" s="57" t="e">
        <f>'BAR BB| Open rates'!#REF!*0.87*0.9+25</f>
        <v>#REF!</v>
      </c>
      <c r="C14" s="57" t="e">
        <f>'BAR BB| Open rates'!#REF!*0.87*0.9+25</f>
        <v>#REF!</v>
      </c>
      <c r="D14" s="57" t="e">
        <f>'BAR BB| Open rates'!#REF!*0.87*0.9+25</f>
        <v>#REF!</v>
      </c>
      <c r="E14" s="57" t="e">
        <f>'BAR BB| Open rates'!#REF!*0.87*0.9+25</f>
        <v>#REF!</v>
      </c>
      <c r="F14" s="57" t="e">
        <f>'BAR BB| Open rates'!#REF!*0.87*0.9+25</f>
        <v>#REF!</v>
      </c>
      <c r="G14" s="57" t="e">
        <f>'BAR BB| Open rates'!#REF!*0.87*0.9+25</f>
        <v>#REF!</v>
      </c>
      <c r="H14" s="57" t="e">
        <f>'BAR BB| Open rates'!#REF!*0.87*0.9+25</f>
        <v>#REF!</v>
      </c>
      <c r="I14" s="57" t="e">
        <f>'BAR BB| Open rates'!#REF!*0.87*0.9+25</f>
        <v>#REF!</v>
      </c>
      <c r="J14" s="57" t="e">
        <f>'BAR BB| Open rates'!#REF!*0.87*0.9+25</f>
        <v>#REF!</v>
      </c>
      <c r="K14" s="57" t="e">
        <f>'BAR BB| Open rates'!#REF!*0.87*0.9+25</f>
        <v>#REF!</v>
      </c>
      <c r="L14" s="57" t="e">
        <f>'BAR BB| Open rates'!#REF!*0.87*0.9+25</f>
        <v>#REF!</v>
      </c>
      <c r="M14" s="57" t="e">
        <f>'BAR BB| Open rates'!#REF!*0.87*0.9+25</f>
        <v>#REF!</v>
      </c>
      <c r="N14" s="57" t="e">
        <f>'BAR BB| Open rates'!#REF!*0.87*0.9+25</f>
        <v>#REF!</v>
      </c>
      <c r="O14" s="57" t="e">
        <f>'BAR BB| Open rates'!#REF!*0.87*0.9+25</f>
        <v>#REF!</v>
      </c>
      <c r="P14" s="57" t="e">
        <f>'BAR BB| Open rates'!#REF!*0.87*0.9+25</f>
        <v>#REF!</v>
      </c>
      <c r="Q14" s="57" t="e">
        <f>'BAR BB| Open rates'!#REF!*0.87*0.9+25</f>
        <v>#REF!</v>
      </c>
      <c r="R14" s="57" t="e">
        <f>'BAR BB| Open rates'!#REF!*0.87*0.9+25</f>
        <v>#REF!</v>
      </c>
      <c r="S14" s="57" t="e">
        <f>'BAR BB| Open rates'!#REF!*0.87*0.9+25</f>
        <v>#REF!</v>
      </c>
      <c r="T14" s="57" t="e">
        <f>'BAR BB| Open rates'!#REF!*0.87*0.9+25</f>
        <v>#REF!</v>
      </c>
      <c r="U14" s="57" t="e">
        <f>'BAR BB| Open rates'!#REF!*0.87*0.9+25</f>
        <v>#REF!</v>
      </c>
      <c r="V14" s="57" t="e">
        <f>'BAR BB| Open rates'!#REF!*0.87*0.9+25</f>
        <v>#REF!</v>
      </c>
      <c r="W14" s="57" t="e">
        <f>'BAR BB| Open rates'!#REF!*0.87*0.9+25</f>
        <v>#REF!</v>
      </c>
      <c r="X14" s="57" t="e">
        <f>'BAR BB| Open rates'!#REF!*0.87*0.9+25</f>
        <v>#REF!</v>
      </c>
      <c r="Y14" s="57" t="e">
        <f>'BAR BB| Open rates'!#REF!*0.87*0.9+25</f>
        <v>#REF!</v>
      </c>
      <c r="Z14" s="57" t="e">
        <f>'BAR BB| Open rates'!#REF!*0.87*0.9+25</f>
        <v>#REF!</v>
      </c>
    </row>
    <row r="15" spans="1:26" ht="13.5" thickBot="1" x14ac:dyDescent="0.25"/>
    <row r="16" spans="1:26" ht="147.75" customHeight="1" thickBot="1" x14ac:dyDescent="0.25">
      <c r="A16" s="243" t="s">
        <v>331</v>
      </c>
    </row>
    <row r="17" spans="1:1" ht="12" customHeight="1" x14ac:dyDescent="0.2"/>
    <row r="18" spans="1:1" x14ac:dyDescent="0.2">
      <c r="A18" s="97" t="s">
        <v>83</v>
      </c>
    </row>
    <row r="19" spans="1:1" ht="34.5" customHeight="1" x14ac:dyDescent="0.2">
      <c r="A19" s="138" t="s">
        <v>308</v>
      </c>
    </row>
    <row r="20" spans="1:1" ht="24" x14ac:dyDescent="0.2">
      <c r="A20" s="138" t="s">
        <v>309</v>
      </c>
    </row>
    <row r="21" spans="1:1" x14ac:dyDescent="0.2">
      <c r="A21" s="6"/>
    </row>
    <row r="22" spans="1:1" x14ac:dyDescent="0.2">
      <c r="A22" s="94" t="s">
        <v>74</v>
      </c>
    </row>
    <row r="23" spans="1:1" ht="12.75" customHeight="1" x14ac:dyDescent="0.2">
      <c r="A23" s="178" t="s">
        <v>75</v>
      </c>
    </row>
    <row r="24" spans="1:1" x14ac:dyDescent="0.2">
      <c r="A24" s="175" t="s">
        <v>76</v>
      </c>
    </row>
    <row r="25" spans="1:1" ht="24" x14ac:dyDescent="0.2">
      <c r="A25" s="175" t="s">
        <v>89</v>
      </c>
    </row>
    <row r="26" spans="1:1" x14ac:dyDescent="0.2">
      <c r="A26" s="175" t="s">
        <v>78</v>
      </c>
    </row>
    <row r="27" spans="1:1" ht="24" x14ac:dyDescent="0.2">
      <c r="A27" s="175" t="s">
        <v>79</v>
      </c>
    </row>
    <row r="28" spans="1:1" ht="24" x14ac:dyDescent="0.2">
      <c r="A28" s="175" t="s">
        <v>187</v>
      </c>
    </row>
    <row r="29" spans="1:1" x14ac:dyDescent="0.2">
      <c r="A29" s="175" t="s">
        <v>105</v>
      </c>
    </row>
    <row r="30" spans="1:1" x14ac:dyDescent="0.2">
      <c r="A30" s="223" t="s">
        <v>310</v>
      </c>
    </row>
    <row r="31" spans="1:1" ht="24" x14ac:dyDescent="0.2">
      <c r="A31" s="175" t="s">
        <v>203</v>
      </c>
    </row>
    <row r="32" spans="1:1" x14ac:dyDescent="0.2">
      <c r="A32" s="223"/>
    </row>
    <row r="33" spans="1:1" x14ac:dyDescent="0.2">
      <c r="A33" s="357" t="s">
        <v>101</v>
      </c>
    </row>
    <row r="34" spans="1:1" x14ac:dyDescent="0.2">
      <c r="A34" s="358"/>
    </row>
    <row r="35" spans="1:1" x14ac:dyDescent="0.2">
      <c r="A35" s="359"/>
    </row>
    <row r="36" spans="1:1" x14ac:dyDescent="0.2">
      <c r="A36" s="223"/>
    </row>
    <row r="37" spans="1:1" ht="25.5" customHeight="1" x14ac:dyDescent="0.2">
      <c r="A37" s="206" t="s">
        <v>204</v>
      </c>
    </row>
    <row r="38" spans="1:1" x14ac:dyDescent="0.2">
      <c r="A38" s="244" t="s">
        <v>336</v>
      </c>
    </row>
    <row r="39" spans="1:1" x14ac:dyDescent="0.2">
      <c r="A39" s="223"/>
    </row>
    <row r="40" spans="1:1" x14ac:dyDescent="0.2">
      <c r="A40" s="174" t="s">
        <v>81</v>
      </c>
    </row>
    <row r="41" spans="1:1" ht="36" x14ac:dyDescent="0.2">
      <c r="A41" s="176" t="s">
        <v>102</v>
      </c>
    </row>
    <row r="42" spans="1:1" ht="36" x14ac:dyDescent="0.2">
      <c r="A42" s="176" t="s">
        <v>104</v>
      </c>
    </row>
    <row r="43" spans="1:1" x14ac:dyDescent="0.2">
      <c r="A43" s="223"/>
    </row>
    <row r="44" spans="1:1" ht="26.25" x14ac:dyDescent="0.2">
      <c r="A44" s="174" t="s">
        <v>311</v>
      </c>
    </row>
    <row r="45" spans="1:1" ht="24" x14ac:dyDescent="0.2">
      <c r="A45" s="207" t="s">
        <v>281</v>
      </c>
    </row>
    <row r="46" spans="1:1" x14ac:dyDescent="0.2">
      <c r="A46" s="225" t="s">
        <v>205</v>
      </c>
    </row>
    <row r="47" spans="1:1" x14ac:dyDescent="0.2">
      <c r="A47" s="225"/>
    </row>
    <row r="48" spans="1:1" x14ac:dyDescent="0.2">
      <c r="A48" s="224" t="s">
        <v>313</v>
      </c>
    </row>
    <row r="49" spans="1:1" x14ac:dyDescent="0.2">
      <c r="A49" s="225" t="s">
        <v>314</v>
      </c>
    </row>
    <row r="50" spans="1:1" x14ac:dyDescent="0.2">
      <c r="A50" s="15"/>
    </row>
    <row r="51" spans="1:1" x14ac:dyDescent="0.2">
      <c r="A51" s="224" t="s">
        <v>315</v>
      </c>
    </row>
    <row r="52" spans="1:1" x14ac:dyDescent="0.2">
      <c r="A52" s="226" t="s">
        <v>209</v>
      </c>
    </row>
    <row r="53" spans="1:1" x14ac:dyDescent="0.2">
      <c r="A53" s="15"/>
    </row>
    <row r="54" spans="1:1" x14ac:dyDescent="0.2">
      <c r="A54" s="242" t="s">
        <v>335</v>
      </c>
    </row>
    <row r="55" spans="1:1" x14ac:dyDescent="0.2">
      <c r="A55" s="225" t="s">
        <v>209</v>
      </c>
    </row>
    <row r="56" spans="1:1" x14ac:dyDescent="0.2">
      <c r="A56" s="227"/>
    </row>
    <row r="57" spans="1:1" x14ac:dyDescent="0.2">
      <c r="A57" s="224" t="s">
        <v>316</v>
      </c>
    </row>
    <row r="58" spans="1:1" x14ac:dyDescent="0.2">
      <c r="A58" s="226" t="s">
        <v>317</v>
      </c>
    </row>
    <row r="59" spans="1:1" x14ac:dyDescent="0.2">
      <c r="A59" s="226"/>
    </row>
    <row r="60" spans="1:1" x14ac:dyDescent="0.2">
      <c r="A60" s="224" t="s">
        <v>318</v>
      </c>
    </row>
    <row r="61" spans="1:1" x14ac:dyDescent="0.2">
      <c r="A61" s="226" t="s">
        <v>326</v>
      </c>
    </row>
    <row r="62" spans="1:1" ht="13.5" thickBot="1" x14ac:dyDescent="0.25">
      <c r="A62" s="228"/>
    </row>
    <row r="63" spans="1:1" ht="72" x14ac:dyDescent="0.2">
      <c r="A63" s="232" t="s">
        <v>312</v>
      </c>
    </row>
    <row r="64" spans="1:1" ht="13.5" thickBot="1" x14ac:dyDescent="0.25">
      <c r="A64" s="233" t="s">
        <v>141</v>
      </c>
    </row>
    <row r="66" spans="1:1" ht="24" x14ac:dyDescent="0.2">
      <c r="A66" s="177" t="s">
        <v>319</v>
      </c>
    </row>
    <row r="67" spans="1:1" ht="24" x14ac:dyDescent="0.2">
      <c r="A67" s="207" t="s">
        <v>290</v>
      </c>
    </row>
    <row r="68" spans="1:1" x14ac:dyDescent="0.2">
      <c r="A68" s="205" t="s">
        <v>206</v>
      </c>
    </row>
    <row r="69" spans="1:1" x14ac:dyDescent="0.2">
      <c r="A69" s="176"/>
    </row>
    <row r="70" spans="1:1" x14ac:dyDescent="0.2">
      <c r="A70" s="207" t="s">
        <v>249</v>
      </c>
    </row>
    <row r="71" spans="1:1" x14ac:dyDescent="0.2">
      <c r="A71" s="205" t="s">
        <v>320</v>
      </c>
    </row>
    <row r="72" spans="1:1" s="31" customFormat="1" x14ac:dyDescent="0.2">
      <c r="A72" s="176"/>
    </row>
    <row r="73" spans="1:1" s="31" customFormat="1" x14ac:dyDescent="0.2">
      <c r="A73" s="207" t="s">
        <v>321</v>
      </c>
    </row>
    <row r="74" spans="1:1" s="31" customFormat="1" x14ac:dyDescent="0.2">
      <c r="A74" s="205" t="s">
        <v>210</v>
      </c>
    </row>
    <row r="75" spans="1:1" s="31" customFormat="1" x14ac:dyDescent="0.2">
      <c r="A75" s="176"/>
    </row>
    <row r="76" spans="1:1" s="31" customFormat="1" x14ac:dyDescent="0.2">
      <c r="A76" s="242" t="s">
        <v>335</v>
      </c>
    </row>
    <row r="77" spans="1:1" s="31" customFormat="1" x14ac:dyDescent="0.2">
      <c r="A77" s="205" t="s">
        <v>210</v>
      </c>
    </row>
    <row r="78" spans="1:1" s="31" customFormat="1" x14ac:dyDescent="0.2">
      <c r="A78" s="176"/>
    </row>
    <row r="79" spans="1:1" s="31" customFormat="1" x14ac:dyDescent="0.2">
      <c r="A79" s="207" t="s">
        <v>322</v>
      </c>
    </row>
    <row r="80" spans="1:1" s="31" customFormat="1" x14ac:dyDescent="0.2">
      <c r="A80" s="205" t="s">
        <v>323</v>
      </c>
    </row>
    <row r="81" spans="1:1" s="31" customFormat="1" x14ac:dyDescent="0.2">
      <c r="A81" s="229"/>
    </row>
    <row r="82" spans="1:1" s="31" customFormat="1" x14ac:dyDescent="0.2">
      <c r="A82" s="207" t="s">
        <v>324</v>
      </c>
    </row>
    <row r="83" spans="1:1" s="31" customFormat="1" ht="15.75" customHeight="1" x14ac:dyDescent="0.2">
      <c r="A83" s="205" t="s">
        <v>325</v>
      </c>
    </row>
    <row r="84" spans="1:1" s="31" customFormat="1" ht="15.75" customHeight="1" thickBot="1" x14ac:dyDescent="0.25">
      <c r="A84" s="230"/>
    </row>
    <row r="85" spans="1:1" s="31" customFormat="1" ht="54.75" customHeight="1" x14ac:dyDescent="0.2">
      <c r="A85" s="234" t="s">
        <v>329</v>
      </c>
    </row>
    <row r="86" spans="1:1" s="154" customFormat="1" ht="17.25" customHeight="1" thickBot="1" x14ac:dyDescent="0.25">
      <c r="A86" s="235" t="s">
        <v>330</v>
      </c>
    </row>
    <row r="87" spans="1:1" s="31" customFormat="1" x14ac:dyDescent="0.2">
      <c r="A87" s="230"/>
    </row>
    <row r="88" spans="1:1" s="31" customFormat="1" x14ac:dyDescent="0.2">
      <c r="A88" s="230"/>
    </row>
    <row r="89" spans="1:1" s="31" customFormat="1" x14ac:dyDescent="0.2">
      <c r="A89" s="230"/>
    </row>
    <row r="90" spans="1:1" s="31" customFormat="1" x14ac:dyDescent="0.2">
      <c r="A90" s="230"/>
    </row>
    <row r="91" spans="1:1" s="31" customFormat="1" x14ac:dyDescent="0.2">
      <c r="A91" s="230"/>
    </row>
    <row r="92" spans="1:1" s="31" customFormat="1" x14ac:dyDescent="0.2">
      <c r="A92" s="230"/>
    </row>
    <row r="93" spans="1:1" s="31" customFormat="1" x14ac:dyDescent="0.2">
      <c r="A93" s="230"/>
    </row>
    <row r="94" spans="1:1" s="154" customFormat="1" x14ac:dyDescent="0.2">
      <c r="A94" s="231"/>
    </row>
    <row r="95" spans="1:1" s="154" customFormat="1" x14ac:dyDescent="0.2">
      <c r="A95" s="231"/>
    </row>
    <row r="96" spans="1:1" s="154" customFormat="1" ht="12.75" customHeight="1" x14ac:dyDescent="0.2">
      <c r="A96" s="231"/>
    </row>
    <row r="97" spans="1:1" s="154" customFormat="1" x14ac:dyDescent="0.2">
      <c r="A97" s="231"/>
    </row>
    <row r="98" spans="1:1" s="154" customFormat="1" x14ac:dyDescent="0.2">
      <c r="A98" s="231"/>
    </row>
    <row r="99" spans="1:1" s="154" customFormat="1" ht="13.5" customHeight="1" x14ac:dyDescent="0.2">
      <c r="A99" s="231"/>
    </row>
    <row r="100" spans="1:1" s="154" customFormat="1" x14ac:dyDescent="0.2">
      <c r="A100" s="231"/>
    </row>
    <row r="101" spans="1:1" s="154" customFormat="1" x14ac:dyDescent="0.2">
      <c r="A101" s="231"/>
    </row>
    <row r="102" spans="1:1" s="154" customFormat="1" ht="12.75" customHeight="1" x14ac:dyDescent="0.2">
      <c r="A102" s="231"/>
    </row>
    <row r="103" spans="1:1" s="154" customFormat="1" x14ac:dyDescent="0.2">
      <c r="A103" s="231"/>
    </row>
    <row r="104" spans="1:1" s="154" customFormat="1" x14ac:dyDescent="0.2">
      <c r="A104" s="231"/>
    </row>
    <row r="105" spans="1:1" s="154" customFormat="1" x14ac:dyDescent="0.2">
      <c r="A105" s="231"/>
    </row>
    <row r="106" spans="1:1" s="154" customFormat="1" ht="23.25" customHeight="1" x14ac:dyDescent="0.2">
      <c r="A106" s="231"/>
    </row>
    <row r="107" spans="1:1" s="154" customFormat="1" x14ac:dyDescent="0.2"/>
    <row r="108" spans="1:1" s="154" customFormat="1" x14ac:dyDescent="0.2"/>
    <row r="109" spans="1:1" s="154" customFormat="1" x14ac:dyDescent="0.2"/>
    <row r="110" spans="1:1" s="154" customFormat="1" x14ac:dyDescent="0.2"/>
    <row r="111" spans="1:1" s="154" customFormat="1" x14ac:dyDescent="0.2"/>
    <row r="112" spans="1:1" s="31" customFormat="1" x14ac:dyDescent="0.2"/>
    <row r="113" s="154" customFormat="1" x14ac:dyDescent="0.2"/>
    <row r="114" s="154" customFormat="1" x14ac:dyDescent="0.2"/>
    <row r="115" s="154" customFormat="1" x14ac:dyDescent="0.2"/>
    <row r="116" s="154" customFormat="1" ht="30" customHeight="1" x14ac:dyDescent="0.2"/>
    <row r="117" s="154" customFormat="1" x14ac:dyDescent="0.2"/>
    <row r="118" s="154" customFormat="1" x14ac:dyDescent="0.2"/>
    <row r="119" s="154" customFormat="1" x14ac:dyDescent="0.2"/>
    <row r="120" s="154" customFormat="1" x14ac:dyDescent="0.2"/>
    <row r="121" s="154" customFormat="1" x14ac:dyDescent="0.2"/>
    <row r="122" s="154" customFormat="1" x14ac:dyDescent="0.2"/>
    <row r="123" s="154" customFormat="1" x14ac:dyDescent="0.2"/>
    <row r="124" s="154" customFormat="1" x14ac:dyDescent="0.2"/>
    <row r="125" s="154" customFormat="1" x14ac:dyDescent="0.2"/>
    <row r="126" s="154" customFormat="1" x14ac:dyDescent="0.2"/>
    <row r="127" s="31" customFormat="1" x14ac:dyDescent="0.2"/>
    <row r="128" s="31" customFormat="1" x14ac:dyDescent="0.2"/>
    <row r="129" spans="1:1" s="31" customFormat="1" x14ac:dyDescent="0.2"/>
    <row r="130" spans="1:1" s="31" customFormat="1" x14ac:dyDescent="0.2">
      <c r="A130" s="137"/>
    </row>
    <row r="131" spans="1:1" s="31" customFormat="1" x14ac:dyDescent="0.2">
      <c r="A131" s="137"/>
    </row>
    <row r="132" spans="1:1" s="31" customFormat="1" x14ac:dyDescent="0.2">
      <c r="A132" s="137"/>
    </row>
    <row r="133" spans="1:1" s="31" customFormat="1" x14ac:dyDescent="0.2">
      <c r="A133" s="137"/>
    </row>
    <row r="134" spans="1:1" s="31" customFormat="1" x14ac:dyDescent="0.2">
      <c r="A134" s="137"/>
    </row>
    <row r="135" spans="1:1" s="31" customFormat="1" x14ac:dyDescent="0.2">
      <c r="A135" s="137"/>
    </row>
    <row r="136" spans="1:1" s="31" customFormat="1" x14ac:dyDescent="0.2">
      <c r="A136" s="137"/>
    </row>
    <row r="137" spans="1:1" s="31" customFormat="1" x14ac:dyDescent="0.2">
      <c r="A137" s="137"/>
    </row>
    <row r="138" spans="1:1" s="31" customFormat="1" x14ac:dyDescent="0.2">
      <c r="A138" s="137"/>
    </row>
    <row r="139" spans="1:1" s="31" customFormat="1" x14ac:dyDescent="0.2">
      <c r="A139" s="137"/>
    </row>
    <row r="140" spans="1:1" s="31" customFormat="1" x14ac:dyDescent="0.2">
      <c r="A140" s="137"/>
    </row>
    <row r="141" spans="1:1" s="31" customFormat="1" x14ac:dyDescent="0.2">
      <c r="A141" s="137"/>
    </row>
    <row r="142" spans="1:1" s="31" customFormat="1" x14ac:dyDescent="0.2">
      <c r="A142" s="137"/>
    </row>
    <row r="143" spans="1:1" s="31" customFormat="1" x14ac:dyDescent="0.2">
      <c r="A143" s="137"/>
    </row>
    <row r="144" spans="1:1" s="31" customFormat="1" x14ac:dyDescent="0.2">
      <c r="A144" s="137"/>
    </row>
    <row r="145" spans="1:1" s="31" customFormat="1" x14ac:dyDescent="0.2">
      <c r="A145" s="137"/>
    </row>
    <row r="150" spans="1:1" s="31" customFormat="1" x14ac:dyDescent="0.2">
      <c r="A150" s="137"/>
    </row>
    <row r="151" spans="1:1" s="31" customFormat="1" x14ac:dyDescent="0.2">
      <c r="A151" s="137"/>
    </row>
    <row r="152" spans="1:1" s="31" customFormat="1" x14ac:dyDescent="0.2">
      <c r="A152" s="137"/>
    </row>
    <row r="153" spans="1:1" s="31" customFormat="1" x14ac:dyDescent="0.2">
      <c r="A153" s="137"/>
    </row>
    <row r="154" spans="1:1" s="31" customFormat="1" x14ac:dyDescent="0.2">
      <c r="A154" s="137"/>
    </row>
    <row r="155" spans="1:1" s="31" customFormat="1" x14ac:dyDescent="0.2">
      <c r="A155" s="137"/>
    </row>
    <row r="156" spans="1:1" s="31" customFormat="1" x14ac:dyDescent="0.2">
      <c r="A156" s="137"/>
    </row>
    <row r="157" spans="1:1" s="31" customFormat="1" x14ac:dyDescent="0.2">
      <c r="A157" s="137"/>
    </row>
    <row r="158" spans="1:1" s="31" customFormat="1" x14ac:dyDescent="0.2">
      <c r="A158" s="137"/>
    </row>
    <row r="159" spans="1:1" s="31" customFormat="1" x14ac:dyDescent="0.2">
      <c r="A159" s="137"/>
    </row>
    <row r="160" spans="1:1" s="31" customFormat="1" x14ac:dyDescent="0.2">
      <c r="A160" s="137"/>
    </row>
    <row r="161" spans="1:1" s="31" customFormat="1" x14ac:dyDescent="0.2">
      <c r="A161" s="137"/>
    </row>
    <row r="162" spans="1:1" s="31" customFormat="1" x14ac:dyDescent="0.2">
      <c r="A162" s="137"/>
    </row>
    <row r="163" spans="1:1" s="31" customFormat="1" x14ac:dyDescent="0.2">
      <c r="A163" s="137"/>
    </row>
    <row r="164" spans="1:1" s="31" customFormat="1" x14ac:dyDescent="0.2">
      <c r="A164" s="137"/>
    </row>
    <row r="165" spans="1:1" s="31" customFormat="1" x14ac:dyDescent="0.2">
      <c r="A165" s="137"/>
    </row>
    <row r="166" spans="1:1" s="31" customFormat="1" x14ac:dyDescent="0.2">
      <c r="A166" s="137"/>
    </row>
    <row r="167" spans="1:1" s="31" customFormat="1" x14ac:dyDescent="0.2">
      <c r="A167" s="137"/>
    </row>
    <row r="168" spans="1:1" s="31" customFormat="1" x14ac:dyDescent="0.2">
      <c r="A168" s="137"/>
    </row>
    <row r="169" spans="1:1" s="31" customFormat="1" x14ac:dyDescent="0.2">
      <c r="A169" s="137"/>
    </row>
    <row r="170" spans="1:1" s="31" customFormat="1" x14ac:dyDescent="0.2">
      <c r="A170" s="137"/>
    </row>
    <row r="171" spans="1:1" s="31" customFormat="1" x14ac:dyDescent="0.2">
      <c r="A171" s="137"/>
    </row>
    <row r="172" spans="1:1" s="31" customFormat="1" x14ac:dyDescent="0.2">
      <c r="A172" s="137"/>
    </row>
    <row r="173" spans="1:1" s="31" customFormat="1" x14ac:dyDescent="0.2">
      <c r="A173" s="137"/>
    </row>
    <row r="174" spans="1:1" s="31" customFormat="1" x14ac:dyDescent="0.2">
      <c r="A174" s="137"/>
    </row>
    <row r="175" spans="1:1" s="31" customFormat="1" x14ac:dyDescent="0.2">
      <c r="A175" s="137"/>
    </row>
    <row r="176" spans="1:1" s="31" customFormat="1" x14ac:dyDescent="0.2">
      <c r="A176" s="137"/>
    </row>
    <row r="177" spans="1:1" s="31" customFormat="1" x14ac:dyDescent="0.2">
      <c r="A177" s="137"/>
    </row>
    <row r="178" spans="1:1" s="31" customFormat="1" x14ac:dyDescent="0.2">
      <c r="A178" s="137"/>
    </row>
    <row r="179" spans="1:1" s="31" customFormat="1" x14ac:dyDescent="0.2">
      <c r="A179" s="137"/>
    </row>
    <row r="180" spans="1:1" s="31" customFormat="1" x14ac:dyDescent="0.2">
      <c r="A180" s="137"/>
    </row>
    <row r="181" spans="1:1" s="31" customFormat="1" x14ac:dyDescent="0.2">
      <c r="A181" s="137"/>
    </row>
    <row r="182" spans="1:1" s="31" customFormat="1" x14ac:dyDescent="0.2">
      <c r="A182" s="137"/>
    </row>
    <row r="183" spans="1:1" s="31" customFormat="1" x14ac:dyDescent="0.2">
      <c r="A183" s="137"/>
    </row>
    <row r="184" spans="1:1" s="31" customFormat="1" x14ac:dyDescent="0.2">
      <c r="A184" s="137"/>
    </row>
    <row r="185" spans="1:1" s="31" customFormat="1" x14ac:dyDescent="0.2">
      <c r="A185" s="137"/>
    </row>
    <row r="186" spans="1:1" s="31" customFormat="1" x14ac:dyDescent="0.2">
      <c r="A186" s="137"/>
    </row>
    <row r="187" spans="1:1" s="31" customFormat="1" x14ac:dyDescent="0.2">
      <c r="A187" s="137"/>
    </row>
    <row r="188" spans="1:1" s="31" customFormat="1" x14ac:dyDescent="0.2">
      <c r="A188" s="137"/>
    </row>
    <row r="189" spans="1:1" s="31" customFormat="1" x14ac:dyDescent="0.2">
      <c r="A189" s="137"/>
    </row>
    <row r="190" spans="1:1" s="31" customFormat="1" x14ac:dyDescent="0.2">
      <c r="A190" s="137"/>
    </row>
    <row r="191" spans="1:1" s="31" customFormat="1" x14ac:dyDescent="0.2">
      <c r="A191" s="137"/>
    </row>
    <row r="192" spans="1:1" s="31" customFormat="1" x14ac:dyDescent="0.2">
      <c r="A192" s="137"/>
    </row>
    <row r="193" spans="1:1" s="31" customFormat="1" x14ac:dyDescent="0.2">
      <c r="A193" s="137"/>
    </row>
  </sheetData>
  <mergeCells count="1">
    <mergeCell ref="A33:A35"/>
  </mergeCells>
  <pageMargins left="0.75" right="0.75" top="1" bottom="1" header="0.5" footer="0.5"/>
  <pageSetup paperSize="9" orientation="portrait" horizontalDpi="4294967295" verticalDpi="4294967295"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E193"/>
  <sheetViews>
    <sheetView showGridLines="0" zoomScaleNormal="100" workbookViewId="0">
      <pane xSplit="1" ySplit="1" topLeftCell="B2" activePane="bottomRight" state="frozen"/>
      <selection pane="topRight" activeCell="B1" sqref="B1"/>
      <selection pane="bottomLeft" activeCell="A3" sqref="A3"/>
      <selection pane="bottomRight" activeCell="B1" sqref="B1:D1048576"/>
    </sheetView>
  </sheetViews>
  <sheetFormatPr defaultColWidth="9.140625" defaultRowHeight="12.75" x14ac:dyDescent="0.2"/>
  <cols>
    <col min="1" max="1" width="36.7109375" style="32" customWidth="1"/>
    <col min="2" max="4" width="9.85546875" style="32" customWidth="1"/>
    <col min="5" max="5" width="11.85546875" style="32" customWidth="1"/>
    <col min="6" max="16384" width="9.140625" style="32"/>
  </cols>
  <sheetData>
    <row r="1" spans="1:5" x14ac:dyDescent="0.2">
      <c r="A1" s="63" t="s">
        <v>61</v>
      </c>
    </row>
    <row r="2" spans="1:5" x14ac:dyDescent="0.2">
      <c r="A2" s="222" t="s">
        <v>306</v>
      </c>
    </row>
    <row r="3" spans="1:5" x14ac:dyDescent="0.2">
      <c r="A3" s="222" t="s">
        <v>327</v>
      </c>
    </row>
    <row r="4" spans="1:5" s="33" customFormat="1" ht="26.25" customHeight="1" x14ac:dyDescent="0.2">
      <c r="A4" s="88" t="s">
        <v>62</v>
      </c>
      <c r="B4" s="115" t="e">
        <f>'BAR BB| Open rates'!#REF!</f>
        <v>#REF!</v>
      </c>
      <c r="C4" s="115" t="e">
        <f>'BAR BB| Open rates'!#REF!</f>
        <v>#REF!</v>
      </c>
      <c r="D4" s="115" t="e">
        <f>'BAR BB| Open rates'!#REF!</f>
        <v>#REF!</v>
      </c>
      <c r="E4" s="115" t="e">
        <f>'BAR BB| Open rates'!#REF!</f>
        <v>#REF!</v>
      </c>
    </row>
    <row r="5" spans="1:5" s="33" customFormat="1" ht="26.25" customHeight="1" x14ac:dyDescent="0.2">
      <c r="A5" s="104"/>
      <c r="B5" s="115" t="e">
        <f>'BAR BB| Open rates'!#REF!</f>
        <v>#REF!</v>
      </c>
      <c r="C5" s="115" t="e">
        <f>'BAR BB| Open rates'!#REF!</f>
        <v>#REF!</v>
      </c>
      <c r="D5" s="115" t="e">
        <f>'BAR BB| Open rates'!#REF!</f>
        <v>#REF!</v>
      </c>
      <c r="E5" s="115" t="e">
        <f>'BAR BB| Open rates'!#REF!</f>
        <v>#REF!</v>
      </c>
    </row>
    <row r="6" spans="1:5" s="36" customFormat="1" ht="12" customHeight="1" x14ac:dyDescent="0.2">
      <c r="A6" s="163" t="s">
        <v>63</v>
      </c>
    </row>
    <row r="7" spans="1:5" s="36" customFormat="1" ht="12" customHeight="1" x14ac:dyDescent="0.2">
      <c r="A7" s="163">
        <v>1</v>
      </c>
      <c r="B7" s="57" t="e">
        <f>'BAR BB| Open rates'!#REF!*0.85*0.9</f>
        <v>#REF!</v>
      </c>
      <c r="C7" s="57" t="e">
        <f>'BAR BB| Open rates'!#REF!*0.85*0.9</f>
        <v>#REF!</v>
      </c>
      <c r="D7" s="57" t="e">
        <f>'BAR BB| Open rates'!#REF!*0.85*0.9</f>
        <v>#REF!</v>
      </c>
      <c r="E7" s="57" t="e">
        <f>'BAR BB| Open rates'!#REF!*0.85*0.9</f>
        <v>#REF!</v>
      </c>
    </row>
    <row r="8" spans="1:5" s="36" customFormat="1" ht="12" customHeight="1" x14ac:dyDescent="0.2">
      <c r="A8" s="163">
        <v>2</v>
      </c>
      <c r="B8" s="57" t="e">
        <f>'BAR BB| Open rates'!#REF!*0.85*0.9</f>
        <v>#REF!</v>
      </c>
      <c r="C8" s="57" t="e">
        <f>'BAR BB| Open rates'!#REF!*0.85*0.9</f>
        <v>#REF!</v>
      </c>
      <c r="D8" s="57" t="e">
        <f>'BAR BB| Open rates'!#REF!*0.85*0.9</f>
        <v>#REF!</v>
      </c>
      <c r="E8" s="57" t="e">
        <f>'BAR BB| Open rates'!#REF!*0.85*0.9</f>
        <v>#REF!</v>
      </c>
    </row>
    <row r="9" spans="1:5" s="36" customFormat="1" ht="12" customHeight="1" x14ac:dyDescent="0.2">
      <c r="A9" s="163" t="s">
        <v>175</v>
      </c>
      <c r="B9" s="57"/>
      <c r="C9" s="57"/>
      <c r="D9" s="57"/>
      <c r="E9" s="57"/>
    </row>
    <row r="10" spans="1:5" s="36" customFormat="1" ht="12" customHeight="1" x14ac:dyDescent="0.2">
      <c r="A10" s="163">
        <v>1</v>
      </c>
      <c r="B10" s="57" t="e">
        <f>'BAR BB| Open rates'!#REF!*0.85*0.9</f>
        <v>#REF!</v>
      </c>
      <c r="C10" s="57" t="e">
        <f>'BAR BB| Open rates'!#REF!*0.85*0.9</f>
        <v>#REF!</v>
      </c>
      <c r="D10" s="57" t="e">
        <f>'BAR BB| Open rates'!#REF!*0.85*0.9</f>
        <v>#REF!</v>
      </c>
      <c r="E10" s="57" t="e">
        <f>'BAR BB| Open rates'!#REF!*0.85*0.9</f>
        <v>#REF!</v>
      </c>
    </row>
    <row r="11" spans="1:5" s="36" customFormat="1" ht="12" customHeight="1" x14ac:dyDescent="0.2">
      <c r="A11" s="163">
        <v>2</v>
      </c>
      <c r="B11" s="57" t="e">
        <f>'BAR BB| Open rates'!#REF!*0.85*0.9</f>
        <v>#REF!</v>
      </c>
      <c r="C11" s="57" t="e">
        <f>'BAR BB| Open rates'!#REF!*0.85*0.9</f>
        <v>#REF!</v>
      </c>
      <c r="D11" s="57" t="e">
        <f>'BAR BB| Open rates'!#REF!*0.85*0.9</f>
        <v>#REF!</v>
      </c>
      <c r="E11" s="57" t="e">
        <f>'BAR BB| Open rates'!#REF!*0.85*0.9</f>
        <v>#REF!</v>
      </c>
    </row>
    <row r="12" spans="1:5" s="36" customFormat="1" ht="12" customHeight="1" x14ac:dyDescent="0.2">
      <c r="A12" s="163" t="s">
        <v>176</v>
      </c>
      <c r="B12" s="57"/>
      <c r="C12" s="57"/>
      <c r="D12" s="57"/>
      <c r="E12" s="57"/>
    </row>
    <row r="13" spans="1:5" s="36" customFormat="1" ht="12" customHeight="1" x14ac:dyDescent="0.2">
      <c r="A13" s="163">
        <v>1</v>
      </c>
      <c r="B13" s="57" t="e">
        <f>'BAR BB| Open rates'!#REF!*0.85*0.9</f>
        <v>#REF!</v>
      </c>
      <c r="C13" s="57" t="e">
        <f>'BAR BB| Open rates'!#REF!*0.85*0.9</f>
        <v>#REF!</v>
      </c>
      <c r="D13" s="57" t="e">
        <f>'BAR BB| Open rates'!#REF!*0.85*0.9</f>
        <v>#REF!</v>
      </c>
      <c r="E13" s="57" t="e">
        <f>'BAR BB| Open rates'!#REF!*0.85*0.9</f>
        <v>#REF!</v>
      </c>
    </row>
    <row r="14" spans="1:5" s="36" customFormat="1" ht="12" customHeight="1" x14ac:dyDescent="0.2">
      <c r="A14" s="163">
        <v>2</v>
      </c>
      <c r="B14" s="57" t="e">
        <f>'BAR BB| Open rates'!#REF!*0.85*0.9</f>
        <v>#REF!</v>
      </c>
      <c r="C14" s="57" t="e">
        <f>'BAR BB| Open rates'!#REF!*0.85*0.9</f>
        <v>#REF!</v>
      </c>
      <c r="D14" s="57" t="e">
        <f>'BAR BB| Open rates'!#REF!*0.85*0.9</f>
        <v>#REF!</v>
      </c>
      <c r="E14" s="57" t="e">
        <f>'BAR BB| Open rates'!#REF!*0.85*0.9</f>
        <v>#REF!</v>
      </c>
    </row>
    <row r="16" spans="1:5" s="36" customFormat="1" ht="12" customHeight="1" x14ac:dyDescent="0.2">
      <c r="A16" s="340" t="s">
        <v>172</v>
      </c>
    </row>
    <row r="17" spans="1:1" s="36" customFormat="1" ht="12" customHeight="1" x14ac:dyDescent="0.2">
      <c r="A17" s="340"/>
    </row>
    <row r="18" spans="1:1" ht="13.5" thickBot="1" x14ac:dyDescent="0.25"/>
    <row r="19" spans="1:1" ht="147.75" customHeight="1" thickBot="1" x14ac:dyDescent="0.25">
      <c r="A19" s="243" t="s">
        <v>366</v>
      </c>
    </row>
    <row r="20" spans="1:1" ht="12" customHeight="1" x14ac:dyDescent="0.2"/>
    <row r="21" spans="1:1" x14ac:dyDescent="0.2">
      <c r="A21" s="97" t="s">
        <v>83</v>
      </c>
    </row>
    <row r="22" spans="1:1" ht="34.5" customHeight="1" x14ac:dyDescent="0.2">
      <c r="A22" s="138" t="s">
        <v>367</v>
      </c>
    </row>
    <row r="23" spans="1:1" ht="24" x14ac:dyDescent="0.2">
      <c r="A23" s="138" t="s">
        <v>368</v>
      </c>
    </row>
    <row r="24" spans="1:1" x14ac:dyDescent="0.2">
      <c r="A24" s="6"/>
    </row>
    <row r="25" spans="1:1" x14ac:dyDescent="0.2">
      <c r="A25" s="94" t="s">
        <v>74</v>
      </c>
    </row>
    <row r="26" spans="1:1" ht="12.75" customHeight="1" x14ac:dyDescent="0.2">
      <c r="A26" s="178" t="s">
        <v>75</v>
      </c>
    </row>
    <row r="27" spans="1:1" ht="24" x14ac:dyDescent="0.2">
      <c r="A27" s="175" t="s">
        <v>76</v>
      </c>
    </row>
    <row r="28" spans="1:1" ht="24" x14ac:dyDescent="0.2">
      <c r="A28" s="175" t="s">
        <v>89</v>
      </c>
    </row>
    <row r="29" spans="1:1" ht="24" x14ac:dyDescent="0.2">
      <c r="A29" s="175" t="s">
        <v>78</v>
      </c>
    </row>
    <row r="30" spans="1:1" ht="36" x14ac:dyDescent="0.2">
      <c r="A30" s="175" t="s">
        <v>79</v>
      </c>
    </row>
    <row r="31" spans="1:1" ht="24" x14ac:dyDescent="0.2">
      <c r="A31" s="175" t="s">
        <v>187</v>
      </c>
    </row>
    <row r="32" spans="1:1" x14ac:dyDescent="0.2">
      <c r="A32" s="175" t="s">
        <v>105</v>
      </c>
    </row>
    <row r="33" spans="1:1" x14ac:dyDescent="0.2">
      <c r="A33" s="223" t="s">
        <v>310</v>
      </c>
    </row>
    <row r="34" spans="1:1" ht="24" x14ac:dyDescent="0.2">
      <c r="A34" s="175" t="s">
        <v>203</v>
      </c>
    </row>
    <row r="35" spans="1:1" ht="48" x14ac:dyDescent="0.2">
      <c r="A35" s="223" t="s">
        <v>384</v>
      </c>
    </row>
    <row r="36" spans="1:1" x14ac:dyDescent="0.2">
      <c r="A36" s="357" t="s">
        <v>101</v>
      </c>
    </row>
    <row r="37" spans="1:1" x14ac:dyDescent="0.2">
      <c r="A37" s="358"/>
    </row>
    <row r="38" spans="1:1" x14ac:dyDescent="0.2">
      <c r="A38" s="359"/>
    </row>
    <row r="39" spans="1:1" x14ac:dyDescent="0.2">
      <c r="A39" s="223"/>
    </row>
    <row r="40" spans="1:1" ht="25.5" customHeight="1" x14ac:dyDescent="0.2">
      <c r="A40" s="206" t="s">
        <v>204</v>
      </c>
    </row>
    <row r="41" spans="1:1" x14ac:dyDescent="0.2">
      <c r="A41" s="244" t="s">
        <v>369</v>
      </c>
    </row>
    <row r="42" spans="1:1" x14ac:dyDescent="0.2">
      <c r="A42" s="223"/>
    </row>
    <row r="43" spans="1:1" x14ac:dyDescent="0.2">
      <c r="A43" s="174" t="s">
        <v>81</v>
      </c>
    </row>
    <row r="44" spans="1:1" ht="48" x14ac:dyDescent="0.2">
      <c r="A44" s="176" t="s">
        <v>102</v>
      </c>
    </row>
    <row r="45" spans="1:1" ht="48" x14ac:dyDescent="0.2">
      <c r="A45" s="176" t="s">
        <v>104</v>
      </c>
    </row>
    <row r="46" spans="1:1" x14ac:dyDescent="0.2">
      <c r="A46" s="223"/>
    </row>
    <row r="47" spans="1:1" ht="25.5" x14ac:dyDescent="0.2">
      <c r="A47" s="174" t="s">
        <v>311</v>
      </c>
    </row>
    <row r="48" spans="1:1" ht="24" x14ac:dyDescent="0.2">
      <c r="A48" s="207" t="s">
        <v>377</v>
      </c>
    </row>
    <row r="49" spans="1:1" x14ac:dyDescent="0.2">
      <c r="A49" s="225" t="s">
        <v>205</v>
      </c>
    </row>
    <row r="50" spans="1:1" x14ac:dyDescent="0.2">
      <c r="A50" s="225"/>
    </row>
    <row r="51" spans="1:1" x14ac:dyDescent="0.2">
      <c r="A51" s="224" t="s">
        <v>313</v>
      </c>
    </row>
    <row r="52" spans="1:1" x14ac:dyDescent="0.2">
      <c r="A52" s="225" t="s">
        <v>314</v>
      </c>
    </row>
    <row r="53" spans="1:1" x14ac:dyDescent="0.2">
      <c r="A53" s="15"/>
    </row>
    <row r="54" spans="1:1" x14ac:dyDescent="0.2">
      <c r="A54" s="224" t="s">
        <v>370</v>
      </c>
    </row>
    <row r="55" spans="1:1" x14ac:dyDescent="0.2">
      <c r="A55" s="226" t="s">
        <v>317</v>
      </c>
    </row>
    <row r="56" spans="1:1" x14ac:dyDescent="0.2">
      <c r="A56" s="15"/>
    </row>
    <row r="57" spans="1:1" ht="37.5" customHeight="1" x14ac:dyDescent="0.2">
      <c r="A57" s="260" t="s">
        <v>371</v>
      </c>
    </row>
    <row r="58" spans="1:1" x14ac:dyDescent="0.2">
      <c r="A58" s="225" t="s">
        <v>317</v>
      </c>
    </row>
    <row r="59" spans="1:1" x14ac:dyDescent="0.2">
      <c r="A59" s="227"/>
    </row>
    <row r="60" spans="1:1" ht="13.5" thickBot="1" x14ac:dyDescent="0.25">
      <c r="A60" s="228"/>
    </row>
    <row r="61" spans="1:1" ht="120" x14ac:dyDescent="0.2">
      <c r="A61" s="232" t="s">
        <v>372</v>
      </c>
    </row>
    <row r="62" spans="1:1" ht="24.75" thickBot="1" x14ac:dyDescent="0.25">
      <c r="A62" s="233" t="s">
        <v>141</v>
      </c>
    </row>
    <row r="64" spans="1:1" ht="24" x14ac:dyDescent="0.2">
      <c r="A64" s="177" t="s">
        <v>319</v>
      </c>
    </row>
    <row r="65" spans="1:1" ht="24" x14ac:dyDescent="0.2">
      <c r="A65" s="207" t="s">
        <v>373</v>
      </c>
    </row>
    <row r="66" spans="1:1" x14ac:dyDescent="0.2">
      <c r="A66" s="205" t="s">
        <v>206</v>
      </c>
    </row>
    <row r="67" spans="1:1" x14ac:dyDescent="0.2">
      <c r="A67" s="176"/>
    </row>
    <row r="68" spans="1:1" x14ac:dyDescent="0.2">
      <c r="A68" s="207" t="s">
        <v>249</v>
      </c>
    </row>
    <row r="69" spans="1:1" x14ac:dyDescent="0.2">
      <c r="A69" s="205" t="s">
        <v>320</v>
      </c>
    </row>
    <row r="70" spans="1:1" s="31" customFormat="1" x14ac:dyDescent="0.2">
      <c r="A70" s="176"/>
    </row>
    <row r="71" spans="1:1" s="31" customFormat="1" x14ac:dyDescent="0.2">
      <c r="A71" s="207" t="s">
        <v>374</v>
      </c>
    </row>
    <row r="72" spans="1:1" s="31" customFormat="1" x14ac:dyDescent="0.2">
      <c r="A72" s="205" t="s">
        <v>375</v>
      </c>
    </row>
    <row r="73" spans="1:1" s="31" customFormat="1" x14ac:dyDescent="0.2">
      <c r="A73" s="176"/>
    </row>
    <row r="74" spans="1:1" s="31" customFormat="1" ht="48" x14ac:dyDescent="0.2">
      <c r="A74" s="260" t="s">
        <v>376</v>
      </c>
    </row>
    <row r="75" spans="1:1" s="31" customFormat="1" x14ac:dyDescent="0.2">
      <c r="A75" s="205" t="s">
        <v>375</v>
      </c>
    </row>
    <row r="76" spans="1:1" s="31" customFormat="1" ht="15.75" customHeight="1" thickBot="1" x14ac:dyDescent="0.25">
      <c r="A76" s="230"/>
    </row>
    <row r="77" spans="1:1" s="31" customFormat="1" ht="54.75" customHeight="1" x14ac:dyDescent="0.2">
      <c r="A77" s="234" t="s">
        <v>378</v>
      </c>
    </row>
    <row r="78" spans="1:1" s="154" customFormat="1" ht="17.25" customHeight="1" thickBot="1" x14ac:dyDescent="0.25">
      <c r="A78" s="235" t="s">
        <v>330</v>
      </c>
    </row>
    <row r="79" spans="1:1" s="31" customFormat="1" x14ac:dyDescent="0.2">
      <c r="A79" s="230"/>
    </row>
    <row r="80" spans="1:1" s="31" customFormat="1" x14ac:dyDescent="0.2">
      <c r="A80" s="230"/>
    </row>
    <row r="81" spans="1:1" s="31" customFormat="1" x14ac:dyDescent="0.2">
      <c r="A81" s="230"/>
    </row>
    <row r="82" spans="1:1" s="31" customFormat="1" x14ac:dyDescent="0.2"/>
    <row r="83" spans="1:1" s="31" customFormat="1" ht="15.75" customHeight="1" x14ac:dyDescent="0.2"/>
    <row r="84" spans="1:1" s="31" customFormat="1" ht="15.75" customHeight="1" x14ac:dyDescent="0.2"/>
    <row r="85" spans="1:1" s="31" customFormat="1" ht="54.75" customHeight="1" x14ac:dyDescent="0.2"/>
    <row r="86" spans="1:1" s="154" customFormat="1" ht="17.25" customHeight="1" x14ac:dyDescent="0.2">
      <c r="A86" s="31"/>
    </row>
    <row r="87" spans="1:1" s="31" customFormat="1" x14ac:dyDescent="0.2">
      <c r="A87" s="230"/>
    </row>
    <row r="88" spans="1:1" s="31" customFormat="1" x14ac:dyDescent="0.2">
      <c r="A88" s="230"/>
    </row>
    <row r="89" spans="1:1" s="31" customFormat="1" x14ac:dyDescent="0.2">
      <c r="A89" s="230"/>
    </row>
    <row r="90" spans="1:1" s="31" customFormat="1" x14ac:dyDescent="0.2">
      <c r="A90" s="230"/>
    </row>
    <row r="91" spans="1:1" s="31" customFormat="1" x14ac:dyDescent="0.2">
      <c r="A91" s="230"/>
    </row>
    <row r="92" spans="1:1" s="31" customFormat="1" x14ac:dyDescent="0.2">
      <c r="A92" s="230"/>
    </row>
    <row r="93" spans="1:1" s="31" customFormat="1" x14ac:dyDescent="0.2">
      <c r="A93" s="230"/>
    </row>
    <row r="94" spans="1:1" s="154" customFormat="1" x14ac:dyDescent="0.2">
      <c r="A94" s="231"/>
    </row>
    <row r="95" spans="1:1" s="154" customFormat="1" x14ac:dyDescent="0.2">
      <c r="A95" s="231"/>
    </row>
    <row r="96" spans="1:1" s="154" customFormat="1" ht="12.75" customHeight="1" x14ac:dyDescent="0.2">
      <c r="A96" s="231"/>
    </row>
    <row r="97" spans="1:1" s="154" customFormat="1" x14ac:dyDescent="0.2">
      <c r="A97" s="231"/>
    </row>
    <row r="98" spans="1:1" s="154" customFormat="1" x14ac:dyDescent="0.2">
      <c r="A98" s="231"/>
    </row>
    <row r="99" spans="1:1" s="154" customFormat="1" ht="13.5" customHeight="1" x14ac:dyDescent="0.2">
      <c r="A99" s="231"/>
    </row>
    <row r="100" spans="1:1" s="154" customFormat="1" x14ac:dyDescent="0.2">
      <c r="A100" s="231"/>
    </row>
    <row r="101" spans="1:1" s="154" customFormat="1" x14ac:dyDescent="0.2">
      <c r="A101" s="231"/>
    </row>
    <row r="102" spans="1:1" s="154" customFormat="1" ht="12.75" customHeight="1" x14ac:dyDescent="0.2">
      <c r="A102" s="231"/>
    </row>
    <row r="103" spans="1:1" s="154" customFormat="1" x14ac:dyDescent="0.2">
      <c r="A103" s="231"/>
    </row>
    <row r="104" spans="1:1" s="154" customFormat="1" x14ac:dyDescent="0.2">
      <c r="A104" s="231"/>
    </row>
    <row r="105" spans="1:1" s="154" customFormat="1" x14ac:dyDescent="0.2">
      <c r="A105" s="231"/>
    </row>
    <row r="106" spans="1:1" s="154" customFormat="1" ht="23.25" customHeight="1" x14ac:dyDescent="0.2">
      <c r="A106" s="231"/>
    </row>
    <row r="107" spans="1:1" s="154" customFormat="1" x14ac:dyDescent="0.2"/>
    <row r="108" spans="1:1" s="154" customFormat="1" x14ac:dyDescent="0.2"/>
    <row r="109" spans="1:1" s="154" customFormat="1" x14ac:dyDescent="0.2"/>
    <row r="110" spans="1:1" s="154" customFormat="1" x14ac:dyDescent="0.2"/>
    <row r="111" spans="1:1" s="154" customFormat="1" x14ac:dyDescent="0.2"/>
    <row r="112" spans="1:1" s="31" customFormat="1" x14ac:dyDescent="0.2"/>
    <row r="113" s="154" customFormat="1" x14ac:dyDescent="0.2"/>
    <row r="114" s="154" customFormat="1" x14ac:dyDescent="0.2"/>
    <row r="115" s="154" customFormat="1" x14ac:dyDescent="0.2"/>
    <row r="116" s="154" customFormat="1" ht="30" customHeight="1" x14ac:dyDescent="0.2"/>
    <row r="117" s="154" customFormat="1" x14ac:dyDescent="0.2"/>
    <row r="118" s="154" customFormat="1" x14ac:dyDescent="0.2"/>
    <row r="119" s="154" customFormat="1" x14ac:dyDescent="0.2"/>
    <row r="120" s="154" customFormat="1" x14ac:dyDescent="0.2"/>
    <row r="121" s="154" customFormat="1" x14ac:dyDescent="0.2"/>
    <row r="122" s="154" customFormat="1" x14ac:dyDescent="0.2"/>
    <row r="123" s="154" customFormat="1" x14ac:dyDescent="0.2"/>
    <row r="124" s="154" customFormat="1" x14ac:dyDescent="0.2"/>
    <row r="125" s="154" customFormat="1" x14ac:dyDescent="0.2"/>
    <row r="126" s="154" customFormat="1" x14ac:dyDescent="0.2"/>
    <row r="127" s="31" customFormat="1" x14ac:dyDescent="0.2"/>
    <row r="128" s="31" customFormat="1" x14ac:dyDescent="0.2"/>
    <row r="129" spans="1:1" s="31" customFormat="1" x14ac:dyDescent="0.2"/>
    <row r="130" spans="1:1" s="31" customFormat="1" x14ac:dyDescent="0.2">
      <c r="A130" s="137"/>
    </row>
    <row r="131" spans="1:1" s="31" customFormat="1" x14ac:dyDescent="0.2">
      <c r="A131" s="137"/>
    </row>
    <row r="132" spans="1:1" s="31" customFormat="1" x14ac:dyDescent="0.2">
      <c r="A132" s="137"/>
    </row>
    <row r="133" spans="1:1" s="31" customFormat="1" x14ac:dyDescent="0.2">
      <c r="A133" s="137"/>
    </row>
    <row r="134" spans="1:1" s="31" customFormat="1" x14ac:dyDescent="0.2">
      <c r="A134" s="137"/>
    </row>
    <row r="135" spans="1:1" s="31" customFormat="1" x14ac:dyDescent="0.2">
      <c r="A135" s="137"/>
    </row>
    <row r="136" spans="1:1" s="31" customFormat="1" x14ac:dyDescent="0.2">
      <c r="A136" s="137"/>
    </row>
    <row r="137" spans="1:1" s="31" customFormat="1" x14ac:dyDescent="0.2">
      <c r="A137" s="137"/>
    </row>
    <row r="138" spans="1:1" s="31" customFormat="1" x14ac:dyDescent="0.2">
      <c r="A138" s="137"/>
    </row>
    <row r="139" spans="1:1" s="31" customFormat="1" x14ac:dyDescent="0.2">
      <c r="A139" s="137"/>
    </row>
    <row r="140" spans="1:1" s="31" customFormat="1" x14ac:dyDescent="0.2">
      <c r="A140" s="137"/>
    </row>
    <row r="141" spans="1:1" s="31" customFormat="1" x14ac:dyDescent="0.2">
      <c r="A141" s="137"/>
    </row>
    <row r="142" spans="1:1" s="31" customFormat="1" x14ac:dyDescent="0.2">
      <c r="A142" s="137"/>
    </row>
    <row r="143" spans="1:1" s="31" customFormat="1" x14ac:dyDescent="0.2">
      <c r="A143" s="137"/>
    </row>
    <row r="144" spans="1:1" s="31" customFormat="1" x14ac:dyDescent="0.2">
      <c r="A144" s="137"/>
    </row>
    <row r="145" spans="1:1" s="31" customFormat="1" x14ac:dyDescent="0.2">
      <c r="A145" s="137"/>
    </row>
    <row r="150" spans="1:1" s="31" customFormat="1" x14ac:dyDescent="0.2">
      <c r="A150" s="137"/>
    </row>
    <row r="151" spans="1:1" s="31" customFormat="1" x14ac:dyDescent="0.2">
      <c r="A151" s="137"/>
    </row>
    <row r="152" spans="1:1" s="31" customFormat="1" x14ac:dyDescent="0.2">
      <c r="A152" s="137"/>
    </row>
    <row r="153" spans="1:1" s="31" customFormat="1" x14ac:dyDescent="0.2">
      <c r="A153" s="137"/>
    </row>
    <row r="154" spans="1:1" s="31" customFormat="1" x14ac:dyDescent="0.2">
      <c r="A154" s="137"/>
    </row>
    <row r="155" spans="1:1" s="31" customFormat="1" x14ac:dyDescent="0.2">
      <c r="A155" s="137"/>
    </row>
    <row r="156" spans="1:1" s="31" customFormat="1" x14ac:dyDescent="0.2">
      <c r="A156" s="137"/>
    </row>
    <row r="157" spans="1:1" s="31" customFormat="1" x14ac:dyDescent="0.2">
      <c r="A157" s="137"/>
    </row>
    <row r="158" spans="1:1" s="31" customFormat="1" x14ac:dyDescent="0.2">
      <c r="A158" s="137"/>
    </row>
    <row r="159" spans="1:1" s="31" customFormat="1" x14ac:dyDescent="0.2">
      <c r="A159" s="137"/>
    </row>
    <row r="160" spans="1:1" s="31" customFormat="1" x14ac:dyDescent="0.2">
      <c r="A160" s="137"/>
    </row>
    <row r="161" spans="1:1" s="31" customFormat="1" x14ac:dyDescent="0.2">
      <c r="A161" s="137"/>
    </row>
    <row r="162" spans="1:1" s="31" customFormat="1" x14ac:dyDescent="0.2">
      <c r="A162" s="137"/>
    </row>
    <row r="163" spans="1:1" s="31" customFormat="1" x14ac:dyDescent="0.2">
      <c r="A163" s="137"/>
    </row>
    <row r="164" spans="1:1" s="31" customFormat="1" x14ac:dyDescent="0.2">
      <c r="A164" s="137"/>
    </row>
    <row r="165" spans="1:1" s="31" customFormat="1" x14ac:dyDescent="0.2">
      <c r="A165" s="137"/>
    </row>
    <row r="166" spans="1:1" s="31" customFormat="1" x14ac:dyDescent="0.2">
      <c r="A166" s="137"/>
    </row>
    <row r="167" spans="1:1" s="31" customFormat="1" x14ac:dyDescent="0.2">
      <c r="A167" s="137"/>
    </row>
    <row r="168" spans="1:1" s="31" customFormat="1" x14ac:dyDescent="0.2">
      <c r="A168" s="137"/>
    </row>
    <row r="169" spans="1:1" s="31" customFormat="1" x14ac:dyDescent="0.2">
      <c r="A169" s="137"/>
    </row>
    <row r="170" spans="1:1" s="31" customFormat="1" x14ac:dyDescent="0.2">
      <c r="A170" s="137"/>
    </row>
    <row r="171" spans="1:1" s="31" customFormat="1" x14ac:dyDescent="0.2">
      <c r="A171" s="137"/>
    </row>
    <row r="172" spans="1:1" s="31" customFormat="1" x14ac:dyDescent="0.2">
      <c r="A172" s="137"/>
    </row>
    <row r="173" spans="1:1" s="31" customFormat="1" x14ac:dyDescent="0.2">
      <c r="A173" s="137"/>
    </row>
    <row r="174" spans="1:1" s="31" customFormat="1" x14ac:dyDescent="0.2">
      <c r="A174" s="137"/>
    </row>
    <row r="175" spans="1:1" s="31" customFormat="1" x14ac:dyDescent="0.2">
      <c r="A175" s="137"/>
    </row>
    <row r="176" spans="1:1" s="31" customFormat="1" x14ac:dyDescent="0.2">
      <c r="A176" s="137"/>
    </row>
    <row r="177" spans="1:1" s="31" customFormat="1" x14ac:dyDescent="0.2">
      <c r="A177" s="137"/>
    </row>
    <row r="178" spans="1:1" s="31" customFormat="1" x14ac:dyDescent="0.2">
      <c r="A178" s="137"/>
    </row>
    <row r="179" spans="1:1" s="31" customFormat="1" x14ac:dyDescent="0.2">
      <c r="A179" s="137"/>
    </row>
    <row r="180" spans="1:1" s="31" customFormat="1" x14ac:dyDescent="0.2">
      <c r="A180" s="137"/>
    </row>
    <row r="181" spans="1:1" s="31" customFormat="1" x14ac:dyDescent="0.2">
      <c r="A181" s="137"/>
    </row>
    <row r="182" spans="1:1" s="31" customFormat="1" x14ac:dyDescent="0.2">
      <c r="A182" s="137"/>
    </row>
    <row r="183" spans="1:1" s="31" customFormat="1" x14ac:dyDescent="0.2">
      <c r="A183" s="137"/>
    </row>
    <row r="184" spans="1:1" s="31" customFormat="1" x14ac:dyDescent="0.2">
      <c r="A184" s="137"/>
    </row>
    <row r="185" spans="1:1" s="31" customFormat="1" x14ac:dyDescent="0.2">
      <c r="A185" s="137"/>
    </row>
    <row r="186" spans="1:1" s="31" customFormat="1" x14ac:dyDescent="0.2">
      <c r="A186" s="137"/>
    </row>
    <row r="187" spans="1:1" s="31" customFormat="1" x14ac:dyDescent="0.2">
      <c r="A187" s="137"/>
    </row>
    <row r="188" spans="1:1" s="31" customFormat="1" x14ac:dyDescent="0.2">
      <c r="A188" s="137"/>
    </row>
    <row r="189" spans="1:1" s="31" customFormat="1" x14ac:dyDescent="0.2">
      <c r="A189" s="137"/>
    </row>
    <row r="190" spans="1:1" s="31" customFormat="1" x14ac:dyDescent="0.2">
      <c r="A190" s="137"/>
    </row>
    <row r="191" spans="1:1" s="31" customFormat="1" x14ac:dyDescent="0.2">
      <c r="A191" s="137"/>
    </row>
    <row r="192" spans="1:1" s="31" customFormat="1" x14ac:dyDescent="0.2">
      <c r="A192" s="137"/>
    </row>
    <row r="193" spans="1:1" s="31" customFormat="1" x14ac:dyDescent="0.2">
      <c r="A193" s="137"/>
    </row>
  </sheetData>
  <mergeCells count="2">
    <mergeCell ref="A16:A17"/>
    <mergeCell ref="A36:A38"/>
  </mergeCells>
  <pageMargins left="0.75" right="0.75" top="1" bottom="1" header="0.5" footer="0.5"/>
  <pageSetup paperSize="9" orientation="portrait" horizontalDpi="4294967295" verticalDpi="4294967295"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Z193"/>
  <sheetViews>
    <sheetView showGridLines="0" zoomScaleNormal="100" workbookViewId="0">
      <pane xSplit="1" ySplit="1" topLeftCell="B2" activePane="bottomRight" state="frozen"/>
      <selection pane="topRight" activeCell="B1" sqref="B1"/>
      <selection pane="bottomLeft" activeCell="A3" sqref="A3"/>
      <selection pane="bottomRight" activeCell="E1" sqref="E1:E1048576"/>
    </sheetView>
  </sheetViews>
  <sheetFormatPr defaultColWidth="9.140625" defaultRowHeight="12.75" x14ac:dyDescent="0.2"/>
  <cols>
    <col min="1" max="1" width="57.28515625" style="32" customWidth="1"/>
    <col min="2" max="4" width="10" style="32" customWidth="1"/>
    <col min="5" max="26" width="10.28515625" style="32" customWidth="1"/>
    <col min="27" max="16384" width="9.140625" style="32"/>
  </cols>
  <sheetData>
    <row r="1" spans="1:26" x14ac:dyDescent="0.2">
      <c r="A1" s="63" t="s">
        <v>61</v>
      </c>
    </row>
    <row r="2" spans="1:26" x14ac:dyDescent="0.2">
      <c r="A2" s="222" t="s">
        <v>306</v>
      </c>
    </row>
    <row r="3" spans="1:26" x14ac:dyDescent="0.2">
      <c r="A3" s="222" t="s">
        <v>327</v>
      </c>
    </row>
    <row r="4" spans="1:26" s="33" customFormat="1" ht="26.25" customHeight="1" x14ac:dyDescent="0.2">
      <c r="A4" s="88" t="s">
        <v>62</v>
      </c>
      <c r="B4" s="115" t="e">
        <f>'BAR BB| Open rates'!#REF!</f>
        <v>#REF!</v>
      </c>
      <c r="C4" s="115" t="e">
        <f>'BAR BB| Open rates'!#REF!</f>
        <v>#REF!</v>
      </c>
      <c r="D4" s="115" t="e">
        <f>'BAR BB| Open rates'!#REF!</f>
        <v>#REF!</v>
      </c>
      <c r="E4" s="115" t="e">
        <f>'BAR BB| Open rates'!#REF!</f>
        <v>#REF!</v>
      </c>
      <c r="F4" s="115" t="e">
        <f>'BAR BB| Open rates'!#REF!</f>
        <v>#REF!</v>
      </c>
      <c r="G4" s="115" t="e">
        <f>'BAR BB| Open rates'!#REF!</f>
        <v>#REF!</v>
      </c>
      <c r="H4" s="115" t="e">
        <f>'BAR BB| Open rates'!#REF!</f>
        <v>#REF!</v>
      </c>
      <c r="I4" s="115" t="e">
        <f>'BAR BB| Open rates'!#REF!</f>
        <v>#REF!</v>
      </c>
      <c r="J4" s="115" t="e">
        <f>'BAR BB| Open rates'!#REF!</f>
        <v>#REF!</v>
      </c>
      <c r="K4" s="115" t="e">
        <f>'BAR BB| Open rates'!#REF!</f>
        <v>#REF!</v>
      </c>
      <c r="L4" s="115" t="e">
        <f>'BAR BB| Open rates'!#REF!</f>
        <v>#REF!</v>
      </c>
      <c r="M4" s="115" t="e">
        <f>'BAR BB| Open rates'!#REF!</f>
        <v>#REF!</v>
      </c>
      <c r="N4" s="115" t="e">
        <f>'BAR BB| Open rates'!#REF!</f>
        <v>#REF!</v>
      </c>
      <c r="O4" s="115" t="e">
        <f>'BAR BB| Open rates'!#REF!</f>
        <v>#REF!</v>
      </c>
      <c r="P4" s="115" t="e">
        <f>'BAR BB| Open rates'!#REF!</f>
        <v>#REF!</v>
      </c>
      <c r="Q4" s="115" t="e">
        <f>'BAR BB| Open rates'!#REF!</f>
        <v>#REF!</v>
      </c>
      <c r="R4" s="115" t="e">
        <f>'BAR BB| Open rates'!#REF!</f>
        <v>#REF!</v>
      </c>
      <c r="S4" s="115" t="e">
        <f>'BAR BB| Open rates'!#REF!</f>
        <v>#REF!</v>
      </c>
      <c r="T4" s="115" t="e">
        <f>'BAR BB| Open rates'!#REF!</f>
        <v>#REF!</v>
      </c>
      <c r="U4" s="115" t="e">
        <f>'BAR BB| Open rates'!#REF!</f>
        <v>#REF!</v>
      </c>
      <c r="V4" s="115" t="e">
        <f>'BAR BB| Open rates'!#REF!</f>
        <v>#REF!</v>
      </c>
      <c r="W4" s="115" t="e">
        <f>'BAR BB| Open rates'!#REF!</f>
        <v>#REF!</v>
      </c>
      <c r="X4" s="115" t="e">
        <f>'BAR BB| Open rates'!#REF!</f>
        <v>#REF!</v>
      </c>
      <c r="Y4" s="115" t="e">
        <f>'BAR BB| Open rates'!#REF!</f>
        <v>#REF!</v>
      </c>
      <c r="Z4" s="115" t="e">
        <f>'BAR BB| Open rates'!#REF!</f>
        <v>#REF!</v>
      </c>
    </row>
    <row r="5" spans="1:26" s="33" customFormat="1" ht="26.25" customHeight="1" x14ac:dyDescent="0.2">
      <c r="A5" s="104"/>
      <c r="B5" s="115" t="e">
        <f>'BAR BB| Open rates'!#REF!</f>
        <v>#REF!</v>
      </c>
      <c r="C5" s="115" t="e">
        <f>'BAR BB| Open rates'!#REF!</f>
        <v>#REF!</v>
      </c>
      <c r="D5" s="115" t="e">
        <f>'BAR BB| Open rates'!#REF!</f>
        <v>#REF!</v>
      </c>
      <c r="E5" s="115" t="e">
        <f>'BAR BB| Open rates'!#REF!</f>
        <v>#REF!</v>
      </c>
      <c r="F5" s="115" t="e">
        <f>'BAR BB| Open rates'!#REF!</f>
        <v>#REF!</v>
      </c>
      <c r="G5" s="115" t="e">
        <f>'BAR BB| Open rates'!#REF!</f>
        <v>#REF!</v>
      </c>
      <c r="H5" s="115" t="e">
        <f>'BAR BB| Open rates'!#REF!</f>
        <v>#REF!</v>
      </c>
      <c r="I5" s="115" t="e">
        <f>'BAR BB| Open rates'!#REF!</f>
        <v>#REF!</v>
      </c>
      <c r="J5" s="115" t="e">
        <f>'BAR BB| Open rates'!#REF!</f>
        <v>#REF!</v>
      </c>
      <c r="K5" s="115" t="e">
        <f>'BAR BB| Open rates'!#REF!</f>
        <v>#REF!</v>
      </c>
      <c r="L5" s="115" t="e">
        <f>'BAR BB| Open rates'!#REF!</f>
        <v>#REF!</v>
      </c>
      <c r="M5" s="115" t="e">
        <f>'BAR BB| Open rates'!#REF!</f>
        <v>#REF!</v>
      </c>
      <c r="N5" s="115" t="e">
        <f>'BAR BB| Open rates'!#REF!</f>
        <v>#REF!</v>
      </c>
      <c r="O5" s="115" t="e">
        <f>'BAR BB| Open rates'!#REF!</f>
        <v>#REF!</v>
      </c>
      <c r="P5" s="115" t="e">
        <f>'BAR BB| Open rates'!#REF!</f>
        <v>#REF!</v>
      </c>
      <c r="Q5" s="115" t="e">
        <f>'BAR BB| Open rates'!#REF!</f>
        <v>#REF!</v>
      </c>
      <c r="R5" s="115" t="e">
        <f>'BAR BB| Open rates'!#REF!</f>
        <v>#REF!</v>
      </c>
      <c r="S5" s="115" t="e">
        <f>'BAR BB| Open rates'!#REF!</f>
        <v>#REF!</v>
      </c>
      <c r="T5" s="115" t="e">
        <f>'BAR BB| Open rates'!#REF!</f>
        <v>#REF!</v>
      </c>
      <c r="U5" s="115" t="e">
        <f>'BAR BB| Open rates'!#REF!</f>
        <v>#REF!</v>
      </c>
      <c r="V5" s="115" t="e">
        <f>'BAR BB| Open rates'!#REF!</f>
        <v>#REF!</v>
      </c>
      <c r="W5" s="115" t="e">
        <f>'BAR BB| Open rates'!#REF!</f>
        <v>#REF!</v>
      </c>
      <c r="X5" s="115" t="e">
        <f>'BAR BB| Open rates'!#REF!</f>
        <v>#REF!</v>
      </c>
      <c r="Y5" s="115" t="e">
        <f>'BAR BB| Open rates'!#REF!</f>
        <v>#REF!</v>
      </c>
      <c r="Z5" s="115" t="e">
        <f>'BAR BB| Open rates'!#REF!</f>
        <v>#REF!</v>
      </c>
    </row>
    <row r="6" spans="1:26" s="36" customFormat="1" ht="12" customHeight="1" x14ac:dyDescent="0.2">
      <c r="A6" s="163" t="s">
        <v>63</v>
      </c>
    </row>
    <row r="7" spans="1:26" s="36" customFormat="1" ht="12" customHeight="1" x14ac:dyDescent="0.2">
      <c r="A7" s="163">
        <v>1</v>
      </c>
      <c r="B7" s="57" t="e">
        <f>'BAR BB| Open rates'!#REF!*0.85*0.9+35</f>
        <v>#REF!</v>
      </c>
      <c r="C7" s="57" t="e">
        <f>'BAR BB| Open rates'!#REF!*0.85*0.9+35</f>
        <v>#REF!</v>
      </c>
      <c r="D7" s="57" t="e">
        <f>'BAR BB| Open rates'!#REF!*0.85*0.9+35</f>
        <v>#REF!</v>
      </c>
      <c r="E7" s="57" t="e">
        <f>'BAR BB| Open rates'!#REF!*0.85*0.9+35</f>
        <v>#REF!</v>
      </c>
      <c r="F7" s="57" t="e">
        <f>'BAR BB| Open rates'!#REF!*0.85*0.9+35</f>
        <v>#REF!</v>
      </c>
      <c r="G7" s="57" t="e">
        <f>'BAR BB| Open rates'!#REF!*0.85*0.9+35</f>
        <v>#REF!</v>
      </c>
      <c r="H7" s="57" t="e">
        <f>'BAR BB| Open rates'!#REF!*0.85*0.9+35</f>
        <v>#REF!</v>
      </c>
      <c r="I7" s="57" t="e">
        <f>'BAR BB| Open rates'!#REF!*0.85*0.9+35</f>
        <v>#REF!</v>
      </c>
      <c r="J7" s="57" t="e">
        <f>'BAR BB| Open rates'!#REF!*0.85*0.9+35</f>
        <v>#REF!</v>
      </c>
      <c r="K7" s="57" t="e">
        <f>'BAR BB| Open rates'!#REF!*0.85*0.9+35</f>
        <v>#REF!</v>
      </c>
      <c r="L7" s="57" t="e">
        <f>'BAR BB| Open rates'!#REF!*0.85*0.9+35</f>
        <v>#REF!</v>
      </c>
      <c r="M7" s="57" t="e">
        <f>'BAR BB| Open rates'!#REF!*0.85*0.9+35</f>
        <v>#REF!</v>
      </c>
      <c r="N7" s="57" t="e">
        <f>'BAR BB| Open rates'!#REF!*0.85*0.9+35</f>
        <v>#REF!</v>
      </c>
      <c r="O7" s="57" t="e">
        <f>'BAR BB| Open rates'!#REF!*0.85*0.9+35</f>
        <v>#REF!</v>
      </c>
      <c r="P7" s="57" t="e">
        <f>'BAR BB| Open rates'!#REF!*0.85*0.9+35</f>
        <v>#REF!</v>
      </c>
      <c r="Q7" s="57" t="e">
        <f>'BAR BB| Open rates'!#REF!*0.85*0.9+35</f>
        <v>#REF!</v>
      </c>
      <c r="R7" s="57" t="e">
        <f>'BAR BB| Open rates'!#REF!*0.85*0.9+35</f>
        <v>#REF!</v>
      </c>
      <c r="S7" s="57" t="e">
        <f>'BAR BB| Open rates'!#REF!*0.85*0.9+35</f>
        <v>#REF!</v>
      </c>
      <c r="T7" s="57" t="e">
        <f>'BAR BB| Open rates'!#REF!*0.85*0.9+35</f>
        <v>#REF!</v>
      </c>
      <c r="U7" s="57" t="e">
        <f>'BAR BB| Open rates'!#REF!*0.85*0.9+35</f>
        <v>#REF!</v>
      </c>
      <c r="V7" s="57" t="e">
        <f>'BAR BB| Open rates'!#REF!*0.85*0.9+35</f>
        <v>#REF!</v>
      </c>
      <c r="W7" s="57" t="e">
        <f>'BAR BB| Open rates'!#REF!*0.85*0.9+35</f>
        <v>#REF!</v>
      </c>
      <c r="X7" s="57" t="e">
        <f>'BAR BB| Open rates'!#REF!*0.85*0.9+35</f>
        <v>#REF!</v>
      </c>
      <c r="Y7" s="57" t="e">
        <f>'BAR BB| Open rates'!#REF!*0.85*0.9+35</f>
        <v>#REF!</v>
      </c>
      <c r="Z7" s="57" t="e">
        <f>'BAR BB| Open rates'!#REF!*0.85*0.9+35</f>
        <v>#REF!</v>
      </c>
    </row>
    <row r="8" spans="1:26" s="36" customFormat="1" ht="12" customHeight="1" x14ac:dyDescent="0.2">
      <c r="A8" s="163">
        <v>2</v>
      </c>
      <c r="B8" s="57" t="e">
        <f>'BAR BB| Open rates'!#REF!*0.85*0.9+35</f>
        <v>#REF!</v>
      </c>
      <c r="C8" s="57" t="e">
        <f>'BAR BB| Open rates'!#REF!*0.85*0.9+35</f>
        <v>#REF!</v>
      </c>
      <c r="D8" s="57" t="e">
        <f>'BAR BB| Open rates'!#REF!*0.85*0.9+35</f>
        <v>#REF!</v>
      </c>
      <c r="E8" s="57" t="e">
        <f>'BAR BB| Open rates'!#REF!*0.85*0.9+35</f>
        <v>#REF!</v>
      </c>
      <c r="F8" s="57" t="e">
        <f>'BAR BB| Open rates'!#REF!*0.85*0.9+35</f>
        <v>#REF!</v>
      </c>
      <c r="G8" s="57" t="e">
        <f>'BAR BB| Open rates'!#REF!*0.85*0.9+35</f>
        <v>#REF!</v>
      </c>
      <c r="H8" s="57" t="e">
        <f>'BAR BB| Open rates'!#REF!*0.85*0.9+35</f>
        <v>#REF!</v>
      </c>
      <c r="I8" s="57" t="e">
        <f>'BAR BB| Open rates'!#REF!*0.85*0.9+35</f>
        <v>#REF!</v>
      </c>
      <c r="J8" s="57" t="e">
        <f>'BAR BB| Open rates'!#REF!*0.85*0.9+35</f>
        <v>#REF!</v>
      </c>
      <c r="K8" s="57" t="e">
        <f>'BAR BB| Open rates'!#REF!*0.85*0.9+35</f>
        <v>#REF!</v>
      </c>
      <c r="L8" s="57" t="e">
        <f>'BAR BB| Open rates'!#REF!*0.85*0.9+35</f>
        <v>#REF!</v>
      </c>
      <c r="M8" s="57" t="e">
        <f>'BAR BB| Open rates'!#REF!*0.85*0.9+35</f>
        <v>#REF!</v>
      </c>
      <c r="N8" s="57" t="e">
        <f>'BAR BB| Open rates'!#REF!*0.85*0.9+35</f>
        <v>#REF!</v>
      </c>
      <c r="O8" s="57" t="e">
        <f>'BAR BB| Open rates'!#REF!*0.85*0.9+35</f>
        <v>#REF!</v>
      </c>
      <c r="P8" s="57" t="e">
        <f>'BAR BB| Open rates'!#REF!*0.85*0.9+35</f>
        <v>#REF!</v>
      </c>
      <c r="Q8" s="57" t="e">
        <f>'BAR BB| Open rates'!#REF!*0.85*0.9+35</f>
        <v>#REF!</v>
      </c>
      <c r="R8" s="57" t="e">
        <f>'BAR BB| Open rates'!#REF!*0.85*0.9+35</f>
        <v>#REF!</v>
      </c>
      <c r="S8" s="57" t="e">
        <f>'BAR BB| Open rates'!#REF!*0.85*0.9+35</f>
        <v>#REF!</v>
      </c>
      <c r="T8" s="57" t="e">
        <f>'BAR BB| Open rates'!#REF!*0.85*0.9+35</f>
        <v>#REF!</v>
      </c>
      <c r="U8" s="57" t="e">
        <f>'BAR BB| Open rates'!#REF!*0.85*0.9+35</f>
        <v>#REF!</v>
      </c>
      <c r="V8" s="57" t="e">
        <f>'BAR BB| Open rates'!#REF!*0.85*0.9+35</f>
        <v>#REF!</v>
      </c>
      <c r="W8" s="57" t="e">
        <f>'BAR BB| Open rates'!#REF!*0.85*0.9+35</f>
        <v>#REF!</v>
      </c>
      <c r="X8" s="57" t="e">
        <f>'BAR BB| Open rates'!#REF!*0.85*0.9+35</f>
        <v>#REF!</v>
      </c>
      <c r="Y8" s="57" t="e">
        <f>'BAR BB| Open rates'!#REF!*0.85*0.9+35</f>
        <v>#REF!</v>
      </c>
      <c r="Z8" s="57" t="e">
        <f>'BAR BB| Open rates'!#REF!*0.85*0.9+35</f>
        <v>#REF!</v>
      </c>
    </row>
    <row r="9" spans="1:26" s="36" customFormat="1" ht="12" customHeight="1" x14ac:dyDescent="0.2">
      <c r="A9" s="163" t="s">
        <v>175</v>
      </c>
      <c r="B9" s="57"/>
      <c r="C9" s="57"/>
      <c r="D9" s="57"/>
      <c r="E9" s="57"/>
      <c r="F9" s="57"/>
      <c r="G9" s="57"/>
      <c r="H9" s="57"/>
      <c r="I9" s="57"/>
      <c r="J9" s="57"/>
      <c r="K9" s="57"/>
      <c r="L9" s="57"/>
      <c r="M9" s="57"/>
      <c r="N9" s="57"/>
      <c r="O9" s="57"/>
      <c r="P9" s="57"/>
      <c r="Q9" s="57"/>
      <c r="R9" s="57"/>
      <c r="S9" s="57"/>
      <c r="T9" s="57"/>
      <c r="U9" s="57"/>
      <c r="V9" s="57"/>
      <c r="W9" s="57"/>
      <c r="X9" s="57"/>
      <c r="Y9" s="57"/>
      <c r="Z9" s="57"/>
    </row>
    <row r="10" spans="1:26" s="36" customFormat="1" ht="12" customHeight="1" x14ac:dyDescent="0.2">
      <c r="A10" s="163">
        <v>1</v>
      </c>
      <c r="B10" s="57" t="e">
        <f>'BAR BB| Open rates'!#REF!*0.85*0.9+35</f>
        <v>#REF!</v>
      </c>
      <c r="C10" s="57" t="e">
        <f>'BAR BB| Open rates'!#REF!*0.85*0.9+35</f>
        <v>#REF!</v>
      </c>
      <c r="D10" s="57" t="e">
        <f>'BAR BB| Open rates'!#REF!*0.85*0.9+35</f>
        <v>#REF!</v>
      </c>
      <c r="E10" s="57" t="e">
        <f>'BAR BB| Open rates'!#REF!*0.85*0.9+35</f>
        <v>#REF!</v>
      </c>
      <c r="F10" s="57" t="e">
        <f>'BAR BB| Open rates'!#REF!*0.85*0.9+35</f>
        <v>#REF!</v>
      </c>
      <c r="G10" s="57" t="e">
        <f>'BAR BB| Open rates'!#REF!*0.85*0.9+35</f>
        <v>#REF!</v>
      </c>
      <c r="H10" s="57" t="e">
        <f>'BAR BB| Open rates'!#REF!*0.85*0.9+35</f>
        <v>#REF!</v>
      </c>
      <c r="I10" s="57" t="e">
        <f>'BAR BB| Open rates'!#REF!*0.85*0.9+35</f>
        <v>#REF!</v>
      </c>
      <c r="J10" s="57" t="e">
        <f>'BAR BB| Open rates'!#REF!*0.85*0.9+35</f>
        <v>#REF!</v>
      </c>
      <c r="K10" s="57" t="e">
        <f>'BAR BB| Open rates'!#REF!*0.85*0.9+35</f>
        <v>#REF!</v>
      </c>
      <c r="L10" s="57" t="e">
        <f>'BAR BB| Open rates'!#REF!*0.85*0.9+35</f>
        <v>#REF!</v>
      </c>
      <c r="M10" s="57" t="e">
        <f>'BAR BB| Open rates'!#REF!*0.85*0.9+35</f>
        <v>#REF!</v>
      </c>
      <c r="N10" s="57" t="e">
        <f>'BAR BB| Open rates'!#REF!*0.85*0.9+35</f>
        <v>#REF!</v>
      </c>
      <c r="O10" s="57" t="e">
        <f>'BAR BB| Open rates'!#REF!*0.85*0.9+35</f>
        <v>#REF!</v>
      </c>
      <c r="P10" s="57" t="e">
        <f>'BAR BB| Open rates'!#REF!*0.85*0.9+35</f>
        <v>#REF!</v>
      </c>
      <c r="Q10" s="57" t="e">
        <f>'BAR BB| Open rates'!#REF!*0.85*0.9+35</f>
        <v>#REF!</v>
      </c>
      <c r="R10" s="57" t="e">
        <f>'BAR BB| Open rates'!#REF!*0.85*0.9+35</f>
        <v>#REF!</v>
      </c>
      <c r="S10" s="57" t="e">
        <f>'BAR BB| Open rates'!#REF!*0.85*0.9+35</f>
        <v>#REF!</v>
      </c>
      <c r="T10" s="57" t="e">
        <f>'BAR BB| Open rates'!#REF!*0.85*0.9+35</f>
        <v>#REF!</v>
      </c>
      <c r="U10" s="57" t="e">
        <f>'BAR BB| Open rates'!#REF!*0.85*0.9+35</f>
        <v>#REF!</v>
      </c>
      <c r="V10" s="57" t="e">
        <f>'BAR BB| Open rates'!#REF!*0.85*0.9+35</f>
        <v>#REF!</v>
      </c>
      <c r="W10" s="57" t="e">
        <f>'BAR BB| Open rates'!#REF!*0.85*0.9+35</f>
        <v>#REF!</v>
      </c>
      <c r="X10" s="57" t="e">
        <f>'BAR BB| Open rates'!#REF!*0.85*0.9+35</f>
        <v>#REF!</v>
      </c>
      <c r="Y10" s="57" t="e">
        <f>'BAR BB| Open rates'!#REF!*0.85*0.9+35</f>
        <v>#REF!</v>
      </c>
      <c r="Z10" s="57" t="e">
        <f>'BAR BB| Open rates'!#REF!*0.85*0.9+35</f>
        <v>#REF!</v>
      </c>
    </row>
    <row r="11" spans="1:26" s="36" customFormat="1" ht="12" customHeight="1" x14ac:dyDescent="0.2">
      <c r="A11" s="163">
        <v>2</v>
      </c>
      <c r="B11" s="57" t="e">
        <f>'BAR BB| Open rates'!#REF!*0.85*0.9+35</f>
        <v>#REF!</v>
      </c>
      <c r="C11" s="57" t="e">
        <f>'BAR BB| Open rates'!#REF!*0.85*0.9+35</f>
        <v>#REF!</v>
      </c>
      <c r="D11" s="57" t="e">
        <f>'BAR BB| Open rates'!#REF!*0.85*0.9+35</f>
        <v>#REF!</v>
      </c>
      <c r="E11" s="57" t="e">
        <f>'BAR BB| Open rates'!#REF!*0.85*0.9+35</f>
        <v>#REF!</v>
      </c>
      <c r="F11" s="57" t="e">
        <f>'BAR BB| Open rates'!#REF!*0.85*0.9+35</f>
        <v>#REF!</v>
      </c>
      <c r="G11" s="57" t="e">
        <f>'BAR BB| Open rates'!#REF!*0.85*0.9+35</f>
        <v>#REF!</v>
      </c>
      <c r="H11" s="57" t="e">
        <f>'BAR BB| Open rates'!#REF!*0.85*0.9+35</f>
        <v>#REF!</v>
      </c>
      <c r="I11" s="57" t="e">
        <f>'BAR BB| Open rates'!#REF!*0.85*0.9+35</f>
        <v>#REF!</v>
      </c>
      <c r="J11" s="57" t="e">
        <f>'BAR BB| Open rates'!#REF!*0.85*0.9+35</f>
        <v>#REF!</v>
      </c>
      <c r="K11" s="57" t="e">
        <f>'BAR BB| Open rates'!#REF!*0.85*0.9+35</f>
        <v>#REF!</v>
      </c>
      <c r="L11" s="57" t="e">
        <f>'BAR BB| Open rates'!#REF!*0.85*0.9+35</f>
        <v>#REF!</v>
      </c>
      <c r="M11" s="57" t="e">
        <f>'BAR BB| Open rates'!#REF!*0.85*0.9+35</f>
        <v>#REF!</v>
      </c>
      <c r="N11" s="57" t="e">
        <f>'BAR BB| Open rates'!#REF!*0.85*0.9+35</f>
        <v>#REF!</v>
      </c>
      <c r="O11" s="57" t="e">
        <f>'BAR BB| Open rates'!#REF!*0.85*0.9+35</f>
        <v>#REF!</v>
      </c>
      <c r="P11" s="57" t="e">
        <f>'BAR BB| Open rates'!#REF!*0.85*0.9+35</f>
        <v>#REF!</v>
      </c>
      <c r="Q11" s="57" t="e">
        <f>'BAR BB| Open rates'!#REF!*0.85*0.9+35</f>
        <v>#REF!</v>
      </c>
      <c r="R11" s="57" t="e">
        <f>'BAR BB| Open rates'!#REF!*0.85*0.9+35</f>
        <v>#REF!</v>
      </c>
      <c r="S11" s="57" t="e">
        <f>'BAR BB| Open rates'!#REF!*0.85*0.9+35</f>
        <v>#REF!</v>
      </c>
      <c r="T11" s="57" t="e">
        <f>'BAR BB| Open rates'!#REF!*0.85*0.9+35</f>
        <v>#REF!</v>
      </c>
      <c r="U11" s="57" t="e">
        <f>'BAR BB| Open rates'!#REF!*0.85*0.9+35</f>
        <v>#REF!</v>
      </c>
      <c r="V11" s="57" t="e">
        <f>'BAR BB| Open rates'!#REF!*0.85*0.9+35</f>
        <v>#REF!</v>
      </c>
      <c r="W11" s="57" t="e">
        <f>'BAR BB| Open rates'!#REF!*0.85*0.9+35</f>
        <v>#REF!</v>
      </c>
      <c r="X11" s="57" t="e">
        <f>'BAR BB| Open rates'!#REF!*0.85*0.9+35</f>
        <v>#REF!</v>
      </c>
      <c r="Y11" s="57" t="e">
        <f>'BAR BB| Open rates'!#REF!*0.85*0.9+35</f>
        <v>#REF!</v>
      </c>
      <c r="Z11" s="57" t="e">
        <f>'BAR BB| Open rates'!#REF!*0.85*0.9+35</f>
        <v>#REF!</v>
      </c>
    </row>
    <row r="12" spans="1:26" s="36" customFormat="1" ht="12" customHeight="1" x14ac:dyDescent="0.2">
      <c r="A12" s="163" t="s">
        <v>176</v>
      </c>
      <c r="B12" s="57"/>
      <c r="C12" s="57"/>
      <c r="D12" s="57"/>
      <c r="E12" s="57"/>
      <c r="F12" s="57"/>
      <c r="G12" s="57"/>
      <c r="H12" s="57"/>
      <c r="I12" s="57"/>
      <c r="J12" s="57"/>
      <c r="K12" s="57"/>
      <c r="L12" s="57"/>
      <c r="M12" s="57"/>
      <c r="N12" s="57"/>
      <c r="O12" s="57"/>
      <c r="P12" s="57"/>
      <c r="Q12" s="57"/>
      <c r="R12" s="57"/>
      <c r="S12" s="57"/>
      <c r="T12" s="57"/>
      <c r="U12" s="57"/>
      <c r="V12" s="57"/>
      <c r="W12" s="57"/>
      <c r="X12" s="57"/>
      <c r="Y12" s="57"/>
      <c r="Z12" s="57"/>
    </row>
    <row r="13" spans="1:26" s="36" customFormat="1" ht="12" customHeight="1" x14ac:dyDescent="0.2">
      <c r="A13" s="163">
        <v>1</v>
      </c>
      <c r="B13" s="57" t="e">
        <f>'BAR BB| Open rates'!#REF!*0.85*0.9+35</f>
        <v>#REF!</v>
      </c>
      <c r="C13" s="57" t="e">
        <f>'BAR BB| Open rates'!#REF!*0.85*0.9+35</f>
        <v>#REF!</v>
      </c>
      <c r="D13" s="57" t="e">
        <f>'BAR BB| Open rates'!#REF!*0.85*0.9+35</f>
        <v>#REF!</v>
      </c>
      <c r="E13" s="57" t="e">
        <f>'BAR BB| Open rates'!#REF!*0.85*0.9+35</f>
        <v>#REF!</v>
      </c>
      <c r="F13" s="57" t="e">
        <f>'BAR BB| Open rates'!#REF!*0.85*0.9+35</f>
        <v>#REF!</v>
      </c>
      <c r="G13" s="57" t="e">
        <f>'BAR BB| Open rates'!#REF!*0.85*0.9+35</f>
        <v>#REF!</v>
      </c>
      <c r="H13" s="57" t="e">
        <f>'BAR BB| Open rates'!#REF!*0.85*0.9+35</f>
        <v>#REF!</v>
      </c>
      <c r="I13" s="57" t="e">
        <f>'BAR BB| Open rates'!#REF!*0.85*0.9+35</f>
        <v>#REF!</v>
      </c>
      <c r="J13" s="57" t="e">
        <f>'BAR BB| Open rates'!#REF!*0.85*0.9+35</f>
        <v>#REF!</v>
      </c>
      <c r="K13" s="57" t="e">
        <f>'BAR BB| Open rates'!#REF!*0.85*0.9+35</f>
        <v>#REF!</v>
      </c>
      <c r="L13" s="57" t="e">
        <f>'BAR BB| Open rates'!#REF!*0.85*0.9+35</f>
        <v>#REF!</v>
      </c>
      <c r="M13" s="57" t="e">
        <f>'BAR BB| Open rates'!#REF!*0.85*0.9+35</f>
        <v>#REF!</v>
      </c>
      <c r="N13" s="57" t="e">
        <f>'BAR BB| Open rates'!#REF!*0.85*0.9+35</f>
        <v>#REF!</v>
      </c>
      <c r="O13" s="57" t="e">
        <f>'BAR BB| Open rates'!#REF!*0.85*0.9+35</f>
        <v>#REF!</v>
      </c>
      <c r="P13" s="57" t="e">
        <f>'BAR BB| Open rates'!#REF!*0.85*0.9+35</f>
        <v>#REF!</v>
      </c>
      <c r="Q13" s="57" t="e">
        <f>'BAR BB| Open rates'!#REF!*0.85*0.9+35</f>
        <v>#REF!</v>
      </c>
      <c r="R13" s="57" t="e">
        <f>'BAR BB| Open rates'!#REF!*0.85*0.9+35</f>
        <v>#REF!</v>
      </c>
      <c r="S13" s="57" t="e">
        <f>'BAR BB| Open rates'!#REF!*0.85*0.9+35</f>
        <v>#REF!</v>
      </c>
      <c r="T13" s="57" t="e">
        <f>'BAR BB| Open rates'!#REF!*0.85*0.9+35</f>
        <v>#REF!</v>
      </c>
      <c r="U13" s="57" t="e">
        <f>'BAR BB| Open rates'!#REF!*0.85*0.9+35</f>
        <v>#REF!</v>
      </c>
      <c r="V13" s="57" t="e">
        <f>'BAR BB| Open rates'!#REF!*0.85*0.9+35</f>
        <v>#REF!</v>
      </c>
      <c r="W13" s="57" t="e">
        <f>'BAR BB| Open rates'!#REF!*0.85*0.9+35</f>
        <v>#REF!</v>
      </c>
      <c r="X13" s="57" t="e">
        <f>'BAR BB| Open rates'!#REF!*0.85*0.9+35</f>
        <v>#REF!</v>
      </c>
      <c r="Y13" s="57" t="e">
        <f>'BAR BB| Open rates'!#REF!*0.85*0.9+35</f>
        <v>#REF!</v>
      </c>
      <c r="Z13" s="57" t="e">
        <f>'BAR BB| Open rates'!#REF!*0.85*0.9+35</f>
        <v>#REF!</v>
      </c>
    </row>
    <row r="14" spans="1:26" s="36" customFormat="1" ht="12" customHeight="1" x14ac:dyDescent="0.2">
      <c r="A14" s="163">
        <v>2</v>
      </c>
      <c r="B14" s="57" t="e">
        <f>'BAR BB| Open rates'!#REF!*0.85*0.9+35</f>
        <v>#REF!</v>
      </c>
      <c r="C14" s="57" t="e">
        <f>'BAR BB| Open rates'!#REF!*0.85*0.9+35</f>
        <v>#REF!</v>
      </c>
      <c r="D14" s="57" t="e">
        <f>'BAR BB| Open rates'!#REF!*0.85*0.9+35</f>
        <v>#REF!</v>
      </c>
      <c r="E14" s="57" t="e">
        <f>'BAR BB| Open rates'!#REF!*0.85*0.9+35</f>
        <v>#REF!</v>
      </c>
      <c r="F14" s="57" t="e">
        <f>'BAR BB| Open rates'!#REF!*0.85*0.9+35</f>
        <v>#REF!</v>
      </c>
      <c r="G14" s="57" t="e">
        <f>'BAR BB| Open rates'!#REF!*0.85*0.9+35</f>
        <v>#REF!</v>
      </c>
      <c r="H14" s="57" t="e">
        <f>'BAR BB| Open rates'!#REF!*0.85*0.9+35</f>
        <v>#REF!</v>
      </c>
      <c r="I14" s="57" t="e">
        <f>'BAR BB| Open rates'!#REF!*0.85*0.9+35</f>
        <v>#REF!</v>
      </c>
      <c r="J14" s="57" t="e">
        <f>'BAR BB| Open rates'!#REF!*0.85*0.9+35</f>
        <v>#REF!</v>
      </c>
      <c r="K14" s="57" t="e">
        <f>'BAR BB| Open rates'!#REF!*0.85*0.9+35</f>
        <v>#REF!</v>
      </c>
      <c r="L14" s="57" t="e">
        <f>'BAR BB| Open rates'!#REF!*0.85*0.9+35</f>
        <v>#REF!</v>
      </c>
      <c r="M14" s="57" t="e">
        <f>'BAR BB| Open rates'!#REF!*0.85*0.9+35</f>
        <v>#REF!</v>
      </c>
      <c r="N14" s="57" t="e">
        <f>'BAR BB| Open rates'!#REF!*0.85*0.9+35</f>
        <v>#REF!</v>
      </c>
      <c r="O14" s="57" t="e">
        <f>'BAR BB| Open rates'!#REF!*0.85*0.9+35</f>
        <v>#REF!</v>
      </c>
      <c r="P14" s="57" t="e">
        <f>'BAR BB| Open rates'!#REF!*0.85*0.9+35</f>
        <v>#REF!</v>
      </c>
      <c r="Q14" s="57" t="e">
        <f>'BAR BB| Open rates'!#REF!*0.85*0.9+35</f>
        <v>#REF!</v>
      </c>
      <c r="R14" s="57" t="e">
        <f>'BAR BB| Open rates'!#REF!*0.85*0.9+35</f>
        <v>#REF!</v>
      </c>
      <c r="S14" s="57" t="e">
        <f>'BAR BB| Open rates'!#REF!*0.85*0.9+35</f>
        <v>#REF!</v>
      </c>
      <c r="T14" s="57" t="e">
        <f>'BAR BB| Open rates'!#REF!*0.85*0.9+35</f>
        <v>#REF!</v>
      </c>
      <c r="U14" s="57" t="e">
        <f>'BAR BB| Open rates'!#REF!*0.85*0.9+35</f>
        <v>#REF!</v>
      </c>
      <c r="V14" s="57" t="e">
        <f>'BAR BB| Open rates'!#REF!*0.85*0.9+35</f>
        <v>#REF!</v>
      </c>
      <c r="W14" s="57" t="e">
        <f>'BAR BB| Open rates'!#REF!*0.85*0.9+35</f>
        <v>#REF!</v>
      </c>
      <c r="X14" s="57" t="e">
        <f>'BAR BB| Open rates'!#REF!*0.85*0.9+35</f>
        <v>#REF!</v>
      </c>
      <c r="Y14" s="57" t="e">
        <f>'BAR BB| Open rates'!#REF!*0.85*0.9+35</f>
        <v>#REF!</v>
      </c>
      <c r="Z14" s="57" t="e">
        <f>'BAR BB| Open rates'!#REF!*0.85*0.9+35</f>
        <v>#REF!</v>
      </c>
    </row>
    <row r="15" spans="1:26" ht="13.5" thickBot="1" x14ac:dyDescent="0.25"/>
    <row r="16" spans="1:26" ht="147.75" customHeight="1" thickBot="1" x14ac:dyDescent="0.25">
      <c r="A16" s="243" t="s">
        <v>331</v>
      </c>
    </row>
    <row r="17" spans="1:1" ht="12" customHeight="1" x14ac:dyDescent="0.2"/>
    <row r="18" spans="1:1" x14ac:dyDescent="0.2">
      <c r="A18" s="97" t="s">
        <v>83</v>
      </c>
    </row>
    <row r="19" spans="1:1" ht="34.5" customHeight="1" x14ac:dyDescent="0.2">
      <c r="A19" s="138" t="s">
        <v>308</v>
      </c>
    </row>
    <row r="20" spans="1:1" ht="24" x14ac:dyDescent="0.2">
      <c r="A20" s="138" t="s">
        <v>309</v>
      </c>
    </row>
    <row r="21" spans="1:1" x14ac:dyDescent="0.2">
      <c r="A21" s="6"/>
    </row>
    <row r="22" spans="1:1" x14ac:dyDescent="0.2">
      <c r="A22" s="94" t="s">
        <v>74</v>
      </c>
    </row>
    <row r="23" spans="1:1" ht="12.75" customHeight="1" x14ac:dyDescent="0.2">
      <c r="A23" s="178" t="s">
        <v>75</v>
      </c>
    </row>
    <row r="24" spans="1:1" x14ac:dyDescent="0.2">
      <c r="A24" s="175" t="s">
        <v>76</v>
      </c>
    </row>
    <row r="25" spans="1:1" ht="24" x14ac:dyDescent="0.2">
      <c r="A25" s="175" t="s">
        <v>89</v>
      </c>
    </row>
    <row r="26" spans="1:1" x14ac:dyDescent="0.2">
      <c r="A26" s="175" t="s">
        <v>78</v>
      </c>
    </row>
    <row r="27" spans="1:1" ht="24" x14ac:dyDescent="0.2">
      <c r="A27" s="175" t="s">
        <v>79</v>
      </c>
    </row>
    <row r="28" spans="1:1" ht="24" x14ac:dyDescent="0.2">
      <c r="A28" s="175" t="s">
        <v>187</v>
      </c>
    </row>
    <row r="29" spans="1:1" x14ac:dyDescent="0.2">
      <c r="A29" s="175" t="s">
        <v>105</v>
      </c>
    </row>
    <row r="30" spans="1:1" x14ac:dyDescent="0.2">
      <c r="A30" s="223" t="s">
        <v>310</v>
      </c>
    </row>
    <row r="31" spans="1:1" ht="24" x14ac:dyDescent="0.2">
      <c r="A31" s="175" t="s">
        <v>203</v>
      </c>
    </row>
    <row r="32" spans="1:1" x14ac:dyDescent="0.2">
      <c r="A32" s="223"/>
    </row>
    <row r="33" spans="1:1" x14ac:dyDescent="0.2">
      <c r="A33" s="357" t="s">
        <v>101</v>
      </c>
    </row>
    <row r="34" spans="1:1" x14ac:dyDescent="0.2">
      <c r="A34" s="358"/>
    </row>
    <row r="35" spans="1:1" x14ac:dyDescent="0.2">
      <c r="A35" s="359"/>
    </row>
    <row r="36" spans="1:1" x14ac:dyDescent="0.2">
      <c r="A36" s="223"/>
    </row>
    <row r="37" spans="1:1" ht="25.5" customHeight="1" x14ac:dyDescent="0.2">
      <c r="A37" s="206" t="s">
        <v>204</v>
      </c>
    </row>
    <row r="38" spans="1:1" x14ac:dyDescent="0.2">
      <c r="A38" s="244" t="s">
        <v>336</v>
      </c>
    </row>
    <row r="39" spans="1:1" x14ac:dyDescent="0.2">
      <c r="A39" s="223"/>
    </row>
    <row r="40" spans="1:1" x14ac:dyDescent="0.2">
      <c r="A40" s="174" t="s">
        <v>81</v>
      </c>
    </row>
    <row r="41" spans="1:1" ht="36" x14ac:dyDescent="0.2">
      <c r="A41" s="176" t="s">
        <v>102</v>
      </c>
    </row>
    <row r="42" spans="1:1" ht="36" x14ac:dyDescent="0.2">
      <c r="A42" s="176" t="s">
        <v>104</v>
      </c>
    </row>
    <row r="43" spans="1:1" x14ac:dyDescent="0.2">
      <c r="A43" s="223"/>
    </row>
    <row r="44" spans="1:1" ht="26.25" x14ac:dyDescent="0.2">
      <c r="A44" s="174" t="s">
        <v>311</v>
      </c>
    </row>
    <row r="45" spans="1:1" ht="24" x14ac:dyDescent="0.2">
      <c r="A45" s="207" t="s">
        <v>281</v>
      </c>
    </row>
    <row r="46" spans="1:1" x14ac:dyDescent="0.2">
      <c r="A46" s="225" t="s">
        <v>205</v>
      </c>
    </row>
    <row r="47" spans="1:1" x14ac:dyDescent="0.2">
      <c r="A47" s="225"/>
    </row>
    <row r="48" spans="1:1" x14ac:dyDescent="0.2">
      <c r="A48" s="224" t="s">
        <v>313</v>
      </c>
    </row>
    <row r="49" spans="1:1" x14ac:dyDescent="0.2">
      <c r="A49" s="225" t="s">
        <v>314</v>
      </c>
    </row>
    <row r="50" spans="1:1" x14ac:dyDescent="0.2">
      <c r="A50" s="15"/>
    </row>
    <row r="51" spans="1:1" x14ac:dyDescent="0.2">
      <c r="A51" s="224" t="s">
        <v>315</v>
      </c>
    </row>
    <row r="52" spans="1:1" x14ac:dyDescent="0.2">
      <c r="A52" s="226" t="s">
        <v>209</v>
      </c>
    </row>
    <row r="53" spans="1:1" x14ac:dyDescent="0.2">
      <c r="A53" s="15"/>
    </row>
    <row r="54" spans="1:1" x14ac:dyDescent="0.2">
      <c r="A54" s="242" t="s">
        <v>335</v>
      </c>
    </row>
    <row r="55" spans="1:1" x14ac:dyDescent="0.2">
      <c r="A55" s="225" t="s">
        <v>209</v>
      </c>
    </row>
    <row r="56" spans="1:1" x14ac:dyDescent="0.2">
      <c r="A56" s="227"/>
    </row>
    <row r="57" spans="1:1" x14ac:dyDescent="0.2">
      <c r="A57" s="224" t="s">
        <v>316</v>
      </c>
    </row>
    <row r="58" spans="1:1" x14ac:dyDescent="0.2">
      <c r="A58" s="226" t="s">
        <v>317</v>
      </c>
    </row>
    <row r="59" spans="1:1" x14ac:dyDescent="0.2">
      <c r="A59" s="226"/>
    </row>
    <row r="60" spans="1:1" x14ac:dyDescent="0.2">
      <c r="A60" s="224" t="s">
        <v>318</v>
      </c>
    </row>
    <row r="61" spans="1:1" x14ac:dyDescent="0.2">
      <c r="A61" s="226" t="s">
        <v>326</v>
      </c>
    </row>
    <row r="62" spans="1:1" ht="13.5" thickBot="1" x14ac:dyDescent="0.25">
      <c r="A62" s="228"/>
    </row>
    <row r="63" spans="1:1" ht="72" x14ac:dyDescent="0.2">
      <c r="A63" s="232" t="s">
        <v>312</v>
      </c>
    </row>
    <row r="64" spans="1:1" ht="13.5" thickBot="1" x14ac:dyDescent="0.25">
      <c r="A64" s="233" t="s">
        <v>141</v>
      </c>
    </row>
    <row r="66" spans="1:1" ht="24" x14ac:dyDescent="0.2">
      <c r="A66" s="177" t="s">
        <v>319</v>
      </c>
    </row>
    <row r="67" spans="1:1" ht="24" x14ac:dyDescent="0.2">
      <c r="A67" s="207" t="s">
        <v>290</v>
      </c>
    </row>
    <row r="68" spans="1:1" x14ac:dyDescent="0.2">
      <c r="A68" s="205" t="s">
        <v>206</v>
      </c>
    </row>
    <row r="69" spans="1:1" x14ac:dyDescent="0.2">
      <c r="A69" s="176"/>
    </row>
    <row r="70" spans="1:1" x14ac:dyDescent="0.2">
      <c r="A70" s="207" t="s">
        <v>249</v>
      </c>
    </row>
    <row r="71" spans="1:1" x14ac:dyDescent="0.2">
      <c r="A71" s="205" t="s">
        <v>320</v>
      </c>
    </row>
    <row r="72" spans="1:1" s="31" customFormat="1" x14ac:dyDescent="0.2">
      <c r="A72" s="176"/>
    </row>
    <row r="73" spans="1:1" s="31" customFormat="1" x14ac:dyDescent="0.2">
      <c r="A73" s="207" t="s">
        <v>321</v>
      </c>
    </row>
    <row r="74" spans="1:1" s="31" customFormat="1" x14ac:dyDescent="0.2">
      <c r="A74" s="205" t="s">
        <v>210</v>
      </c>
    </row>
    <row r="75" spans="1:1" s="31" customFormat="1" x14ac:dyDescent="0.2">
      <c r="A75" s="176"/>
    </row>
    <row r="76" spans="1:1" s="31" customFormat="1" x14ac:dyDescent="0.2">
      <c r="A76" s="242" t="s">
        <v>335</v>
      </c>
    </row>
    <row r="77" spans="1:1" s="31" customFormat="1" x14ac:dyDescent="0.2">
      <c r="A77" s="205" t="s">
        <v>210</v>
      </c>
    </row>
    <row r="78" spans="1:1" s="31" customFormat="1" x14ac:dyDescent="0.2">
      <c r="A78" s="176"/>
    </row>
    <row r="79" spans="1:1" s="31" customFormat="1" x14ac:dyDescent="0.2">
      <c r="A79" s="207" t="s">
        <v>322</v>
      </c>
    </row>
    <row r="80" spans="1:1" s="31" customFormat="1" x14ac:dyDescent="0.2">
      <c r="A80" s="205" t="s">
        <v>323</v>
      </c>
    </row>
    <row r="81" spans="1:1" s="31" customFormat="1" x14ac:dyDescent="0.2">
      <c r="A81" s="229"/>
    </row>
    <row r="82" spans="1:1" s="31" customFormat="1" x14ac:dyDescent="0.2">
      <c r="A82" s="207" t="s">
        <v>324</v>
      </c>
    </row>
    <row r="83" spans="1:1" s="31" customFormat="1" ht="15.75" customHeight="1" x14ac:dyDescent="0.2">
      <c r="A83" s="205" t="s">
        <v>325</v>
      </c>
    </row>
    <row r="84" spans="1:1" s="31" customFormat="1" ht="15.75" customHeight="1" thickBot="1" x14ac:dyDescent="0.25">
      <c r="A84" s="230"/>
    </row>
    <row r="85" spans="1:1" s="31" customFormat="1" ht="54.75" customHeight="1" x14ac:dyDescent="0.2">
      <c r="A85" s="234" t="s">
        <v>329</v>
      </c>
    </row>
    <row r="86" spans="1:1" s="154" customFormat="1" ht="17.25" customHeight="1" thickBot="1" x14ac:dyDescent="0.25">
      <c r="A86" s="235" t="s">
        <v>330</v>
      </c>
    </row>
    <row r="87" spans="1:1" s="31" customFormat="1" x14ac:dyDescent="0.2">
      <c r="A87" s="230"/>
    </row>
    <row r="88" spans="1:1" s="31" customFormat="1" x14ac:dyDescent="0.2">
      <c r="A88" s="230"/>
    </row>
    <row r="89" spans="1:1" s="31" customFormat="1" x14ac:dyDescent="0.2">
      <c r="A89" s="230"/>
    </row>
    <row r="90" spans="1:1" s="31" customFormat="1" x14ac:dyDescent="0.2">
      <c r="A90" s="230"/>
    </row>
    <row r="91" spans="1:1" s="31" customFormat="1" x14ac:dyDescent="0.2">
      <c r="A91" s="230"/>
    </row>
    <row r="92" spans="1:1" s="31" customFormat="1" x14ac:dyDescent="0.2">
      <c r="A92" s="230"/>
    </row>
    <row r="93" spans="1:1" s="31" customFormat="1" x14ac:dyDescent="0.2">
      <c r="A93" s="230"/>
    </row>
    <row r="94" spans="1:1" s="154" customFormat="1" x14ac:dyDescent="0.2">
      <c r="A94" s="231"/>
    </row>
    <row r="95" spans="1:1" s="154" customFormat="1" x14ac:dyDescent="0.2">
      <c r="A95" s="231"/>
    </row>
    <row r="96" spans="1:1" s="154" customFormat="1" ht="12.75" customHeight="1" x14ac:dyDescent="0.2">
      <c r="A96" s="231"/>
    </row>
    <row r="97" spans="1:1" s="154" customFormat="1" x14ac:dyDescent="0.2">
      <c r="A97" s="231"/>
    </row>
    <row r="98" spans="1:1" s="154" customFormat="1" x14ac:dyDescent="0.2">
      <c r="A98" s="231"/>
    </row>
    <row r="99" spans="1:1" s="154" customFormat="1" ht="13.5" customHeight="1" x14ac:dyDescent="0.2">
      <c r="A99" s="231"/>
    </row>
    <row r="100" spans="1:1" s="154" customFormat="1" x14ac:dyDescent="0.2">
      <c r="A100" s="231"/>
    </row>
    <row r="101" spans="1:1" s="154" customFormat="1" x14ac:dyDescent="0.2">
      <c r="A101" s="231"/>
    </row>
    <row r="102" spans="1:1" s="154" customFormat="1" ht="12.75" customHeight="1" x14ac:dyDescent="0.2">
      <c r="A102" s="231"/>
    </row>
    <row r="103" spans="1:1" s="154" customFormat="1" x14ac:dyDescent="0.2">
      <c r="A103" s="231"/>
    </row>
    <row r="104" spans="1:1" s="154" customFormat="1" x14ac:dyDescent="0.2">
      <c r="A104" s="231"/>
    </row>
    <row r="105" spans="1:1" s="154" customFormat="1" x14ac:dyDescent="0.2">
      <c r="A105" s="231"/>
    </row>
    <row r="106" spans="1:1" s="154" customFormat="1" ht="23.25" customHeight="1" x14ac:dyDescent="0.2">
      <c r="A106" s="231"/>
    </row>
    <row r="107" spans="1:1" s="154" customFormat="1" x14ac:dyDescent="0.2"/>
    <row r="108" spans="1:1" s="154" customFormat="1" x14ac:dyDescent="0.2"/>
    <row r="109" spans="1:1" s="154" customFormat="1" x14ac:dyDescent="0.2"/>
    <row r="110" spans="1:1" s="154" customFormat="1" x14ac:dyDescent="0.2"/>
    <row r="111" spans="1:1" s="154" customFormat="1" x14ac:dyDescent="0.2"/>
    <row r="112" spans="1:1" s="31" customFormat="1" x14ac:dyDescent="0.2"/>
    <row r="113" s="154" customFormat="1" x14ac:dyDescent="0.2"/>
    <row r="114" s="154" customFormat="1" x14ac:dyDescent="0.2"/>
    <row r="115" s="154" customFormat="1" x14ac:dyDescent="0.2"/>
    <row r="116" s="154" customFormat="1" ht="30" customHeight="1" x14ac:dyDescent="0.2"/>
    <row r="117" s="154" customFormat="1" x14ac:dyDescent="0.2"/>
    <row r="118" s="154" customFormat="1" x14ac:dyDescent="0.2"/>
    <row r="119" s="154" customFormat="1" x14ac:dyDescent="0.2"/>
    <row r="120" s="154" customFormat="1" x14ac:dyDescent="0.2"/>
    <row r="121" s="154" customFormat="1" x14ac:dyDescent="0.2"/>
    <row r="122" s="154" customFormat="1" x14ac:dyDescent="0.2"/>
    <row r="123" s="154" customFormat="1" x14ac:dyDescent="0.2"/>
    <row r="124" s="154" customFormat="1" x14ac:dyDescent="0.2"/>
    <row r="125" s="154" customFormat="1" x14ac:dyDescent="0.2"/>
    <row r="126" s="154" customFormat="1" x14ac:dyDescent="0.2"/>
    <row r="127" s="31" customFormat="1" x14ac:dyDescent="0.2"/>
    <row r="128" s="31" customFormat="1" x14ac:dyDescent="0.2"/>
    <row r="129" spans="1:1" s="31" customFormat="1" x14ac:dyDescent="0.2"/>
    <row r="130" spans="1:1" s="31" customFormat="1" x14ac:dyDescent="0.2">
      <c r="A130" s="137"/>
    </row>
    <row r="131" spans="1:1" s="31" customFormat="1" x14ac:dyDescent="0.2">
      <c r="A131" s="137"/>
    </row>
    <row r="132" spans="1:1" s="31" customFormat="1" x14ac:dyDescent="0.2">
      <c r="A132" s="137"/>
    </row>
    <row r="133" spans="1:1" s="31" customFormat="1" x14ac:dyDescent="0.2">
      <c r="A133" s="137"/>
    </row>
    <row r="134" spans="1:1" s="31" customFormat="1" x14ac:dyDescent="0.2">
      <c r="A134" s="137"/>
    </row>
    <row r="135" spans="1:1" s="31" customFormat="1" x14ac:dyDescent="0.2">
      <c r="A135" s="137"/>
    </row>
    <row r="136" spans="1:1" s="31" customFormat="1" x14ac:dyDescent="0.2">
      <c r="A136" s="137"/>
    </row>
    <row r="137" spans="1:1" s="31" customFormat="1" x14ac:dyDescent="0.2">
      <c r="A137" s="137"/>
    </row>
    <row r="138" spans="1:1" s="31" customFormat="1" x14ac:dyDescent="0.2">
      <c r="A138" s="137"/>
    </row>
    <row r="139" spans="1:1" s="31" customFormat="1" x14ac:dyDescent="0.2">
      <c r="A139" s="137"/>
    </row>
    <row r="140" spans="1:1" s="31" customFormat="1" x14ac:dyDescent="0.2">
      <c r="A140" s="137"/>
    </row>
    <row r="141" spans="1:1" s="31" customFormat="1" x14ac:dyDescent="0.2">
      <c r="A141" s="137"/>
    </row>
    <row r="142" spans="1:1" s="31" customFormat="1" x14ac:dyDescent="0.2">
      <c r="A142" s="137"/>
    </row>
    <row r="143" spans="1:1" s="31" customFormat="1" x14ac:dyDescent="0.2">
      <c r="A143" s="137"/>
    </row>
    <row r="144" spans="1:1" s="31" customFormat="1" x14ac:dyDescent="0.2">
      <c r="A144" s="137"/>
    </row>
    <row r="145" spans="1:1" s="31" customFormat="1" x14ac:dyDescent="0.2">
      <c r="A145" s="137"/>
    </row>
    <row r="150" spans="1:1" s="31" customFormat="1" x14ac:dyDescent="0.2">
      <c r="A150" s="137"/>
    </row>
    <row r="151" spans="1:1" s="31" customFormat="1" x14ac:dyDescent="0.2">
      <c r="A151" s="137"/>
    </row>
    <row r="152" spans="1:1" s="31" customFormat="1" x14ac:dyDescent="0.2">
      <c r="A152" s="137"/>
    </row>
    <row r="153" spans="1:1" s="31" customFormat="1" x14ac:dyDescent="0.2">
      <c r="A153" s="137"/>
    </row>
    <row r="154" spans="1:1" s="31" customFormat="1" x14ac:dyDescent="0.2">
      <c r="A154" s="137"/>
    </row>
    <row r="155" spans="1:1" s="31" customFormat="1" x14ac:dyDescent="0.2">
      <c r="A155" s="137"/>
    </row>
    <row r="156" spans="1:1" s="31" customFormat="1" x14ac:dyDescent="0.2">
      <c r="A156" s="137"/>
    </row>
    <row r="157" spans="1:1" s="31" customFormat="1" x14ac:dyDescent="0.2">
      <c r="A157" s="137"/>
    </row>
    <row r="158" spans="1:1" s="31" customFormat="1" x14ac:dyDescent="0.2">
      <c r="A158" s="137"/>
    </row>
    <row r="159" spans="1:1" s="31" customFormat="1" x14ac:dyDescent="0.2">
      <c r="A159" s="137"/>
    </row>
    <row r="160" spans="1:1" s="31" customFormat="1" x14ac:dyDescent="0.2">
      <c r="A160" s="137"/>
    </row>
    <row r="161" spans="1:1" s="31" customFormat="1" x14ac:dyDescent="0.2">
      <c r="A161" s="137"/>
    </row>
    <row r="162" spans="1:1" s="31" customFormat="1" x14ac:dyDescent="0.2">
      <c r="A162" s="137"/>
    </row>
    <row r="163" spans="1:1" s="31" customFormat="1" x14ac:dyDescent="0.2">
      <c r="A163" s="137"/>
    </row>
    <row r="164" spans="1:1" s="31" customFormat="1" x14ac:dyDescent="0.2">
      <c r="A164" s="137"/>
    </row>
    <row r="165" spans="1:1" s="31" customFormat="1" x14ac:dyDescent="0.2">
      <c r="A165" s="137"/>
    </row>
    <row r="166" spans="1:1" s="31" customFormat="1" x14ac:dyDescent="0.2">
      <c r="A166" s="137"/>
    </row>
    <row r="167" spans="1:1" s="31" customFormat="1" x14ac:dyDescent="0.2">
      <c r="A167" s="137"/>
    </row>
    <row r="168" spans="1:1" s="31" customFormat="1" x14ac:dyDescent="0.2">
      <c r="A168" s="137"/>
    </row>
    <row r="169" spans="1:1" s="31" customFormat="1" x14ac:dyDescent="0.2">
      <c r="A169" s="137"/>
    </row>
    <row r="170" spans="1:1" s="31" customFormat="1" x14ac:dyDescent="0.2">
      <c r="A170" s="137"/>
    </row>
    <row r="171" spans="1:1" s="31" customFormat="1" x14ac:dyDescent="0.2">
      <c r="A171" s="137"/>
    </row>
    <row r="172" spans="1:1" s="31" customFormat="1" x14ac:dyDescent="0.2">
      <c r="A172" s="137"/>
    </row>
    <row r="173" spans="1:1" s="31" customFormat="1" x14ac:dyDescent="0.2">
      <c r="A173" s="137"/>
    </row>
    <row r="174" spans="1:1" s="31" customFormat="1" x14ac:dyDescent="0.2">
      <c r="A174" s="137"/>
    </row>
    <row r="175" spans="1:1" s="31" customFormat="1" x14ac:dyDescent="0.2">
      <c r="A175" s="137"/>
    </row>
    <row r="176" spans="1:1" s="31" customFormat="1" x14ac:dyDescent="0.2">
      <c r="A176" s="137"/>
    </row>
    <row r="177" spans="1:1" s="31" customFormat="1" x14ac:dyDescent="0.2">
      <c r="A177" s="137"/>
    </row>
    <row r="178" spans="1:1" s="31" customFormat="1" x14ac:dyDescent="0.2">
      <c r="A178" s="137"/>
    </row>
    <row r="179" spans="1:1" s="31" customFormat="1" x14ac:dyDescent="0.2">
      <c r="A179" s="137"/>
    </row>
    <row r="180" spans="1:1" s="31" customFormat="1" x14ac:dyDescent="0.2">
      <c r="A180" s="137"/>
    </row>
    <row r="181" spans="1:1" s="31" customFormat="1" x14ac:dyDescent="0.2">
      <c r="A181" s="137"/>
    </row>
    <row r="182" spans="1:1" s="31" customFormat="1" x14ac:dyDescent="0.2">
      <c r="A182" s="137"/>
    </row>
    <row r="183" spans="1:1" s="31" customFormat="1" x14ac:dyDescent="0.2">
      <c r="A183" s="137"/>
    </row>
    <row r="184" spans="1:1" s="31" customFormat="1" x14ac:dyDescent="0.2">
      <c r="A184" s="137"/>
    </row>
    <row r="185" spans="1:1" s="31" customFormat="1" x14ac:dyDescent="0.2">
      <c r="A185" s="137"/>
    </row>
    <row r="186" spans="1:1" s="31" customFormat="1" x14ac:dyDescent="0.2">
      <c r="A186" s="137"/>
    </row>
    <row r="187" spans="1:1" s="31" customFormat="1" x14ac:dyDescent="0.2">
      <c r="A187" s="137"/>
    </row>
    <row r="188" spans="1:1" s="31" customFormat="1" x14ac:dyDescent="0.2">
      <c r="A188" s="137"/>
    </row>
    <row r="189" spans="1:1" s="31" customFormat="1" x14ac:dyDescent="0.2">
      <c r="A189" s="137"/>
    </row>
    <row r="190" spans="1:1" s="31" customFormat="1" x14ac:dyDescent="0.2">
      <c r="A190" s="137"/>
    </row>
    <row r="191" spans="1:1" s="31" customFormat="1" x14ac:dyDescent="0.2">
      <c r="A191" s="137"/>
    </row>
    <row r="192" spans="1:1" s="31" customFormat="1" x14ac:dyDescent="0.2">
      <c r="A192" s="137"/>
    </row>
    <row r="193" spans="1:1" s="31" customFormat="1" x14ac:dyDescent="0.2">
      <c r="A193" s="137"/>
    </row>
  </sheetData>
  <mergeCells count="1">
    <mergeCell ref="A33:A35"/>
  </mergeCells>
  <pageMargins left="0.75" right="0.75" top="1" bottom="1" header="0.5" footer="0.5"/>
  <pageSetup paperSize="9" orientation="portrait" horizontalDpi="4294967295" verticalDpi="4294967295"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E105"/>
  <sheetViews>
    <sheetView showGridLines="0" zoomScaleNormal="100" workbookViewId="0">
      <pane xSplit="1" ySplit="1" topLeftCell="B2" activePane="bottomRight" state="frozen"/>
      <selection pane="topRight" activeCell="B1" sqref="B1"/>
      <selection pane="bottomLeft" activeCell="A3" sqref="A3"/>
      <selection pane="bottomRight" activeCell="B1" sqref="B1:D1048576"/>
    </sheetView>
  </sheetViews>
  <sheetFormatPr defaultColWidth="9.140625" defaultRowHeight="12.75" x14ac:dyDescent="0.2"/>
  <cols>
    <col min="1" max="1" width="36.7109375" style="32" customWidth="1"/>
    <col min="2" max="4" width="9.85546875" style="32" customWidth="1"/>
    <col min="5" max="5" width="10.85546875" style="32" customWidth="1"/>
    <col min="6" max="16384" width="9.140625" style="32"/>
  </cols>
  <sheetData>
    <row r="1" spans="1:5" x14ac:dyDescent="0.2">
      <c r="A1" s="63" t="s">
        <v>61</v>
      </c>
    </row>
    <row r="2" spans="1:5" x14ac:dyDescent="0.2">
      <c r="A2" s="222" t="s">
        <v>306</v>
      </c>
    </row>
    <row r="3" spans="1:5" x14ac:dyDescent="0.2">
      <c r="A3" s="222"/>
    </row>
    <row r="4" spans="1:5" s="33" customFormat="1" ht="26.25" customHeight="1" x14ac:dyDescent="0.2">
      <c r="A4" s="64" t="s">
        <v>62</v>
      </c>
      <c r="B4" s="115" t="e">
        <f>'НСЛ| FIT18'!B4</f>
        <v>#REF!</v>
      </c>
      <c r="C4" s="115" t="e">
        <f>'НСЛ| FIT18'!C4</f>
        <v>#REF!</v>
      </c>
      <c r="D4" s="115" t="e">
        <f>'НСЛ| FIT18'!D4</f>
        <v>#REF!</v>
      </c>
      <c r="E4" s="115" t="e">
        <f>'НСЛ| FIT18'!E4</f>
        <v>#REF!</v>
      </c>
    </row>
    <row r="5" spans="1:5" s="33" customFormat="1" ht="26.25" customHeight="1" x14ac:dyDescent="0.2">
      <c r="A5" s="107"/>
      <c r="B5" s="115" t="e">
        <f>'НСЛ| FIT18'!B5</f>
        <v>#REF!</v>
      </c>
      <c r="C5" s="115" t="e">
        <f>'НСЛ| FIT18'!C5</f>
        <v>#REF!</v>
      </c>
      <c r="D5" s="115" t="e">
        <f>'НСЛ| FIT18'!D5</f>
        <v>#REF!</v>
      </c>
      <c r="E5" s="115" t="e">
        <f>'НСЛ| FIT18'!E5</f>
        <v>#REF!</v>
      </c>
    </row>
    <row r="6" spans="1:5" s="36" customFormat="1" ht="12" customHeight="1" x14ac:dyDescent="0.2">
      <c r="A6" s="163" t="s">
        <v>63</v>
      </c>
    </row>
    <row r="7" spans="1:5" s="36" customFormat="1" ht="12" customHeight="1" x14ac:dyDescent="0.2">
      <c r="A7" s="163">
        <v>1</v>
      </c>
      <c r="B7" s="57" t="e">
        <f>'BAR BB| Open rates'!#REF!*0.9</f>
        <v>#REF!</v>
      </c>
      <c r="C7" s="57" t="e">
        <f>'BAR BB| Open rates'!#REF!*0.9</f>
        <v>#REF!</v>
      </c>
      <c r="D7" s="57" t="e">
        <f>'BAR BB| Open rates'!#REF!*0.9</f>
        <v>#REF!</v>
      </c>
      <c r="E7" s="57" t="e">
        <f>'BAR BB| Open rates'!#REF!*0.9</f>
        <v>#REF!</v>
      </c>
    </row>
    <row r="8" spans="1:5" s="36" customFormat="1" ht="12" customHeight="1" x14ac:dyDescent="0.2">
      <c r="A8" s="163">
        <v>2</v>
      </c>
      <c r="B8" s="57" t="e">
        <f>'BAR BB| Open rates'!#REF!*0.9</f>
        <v>#REF!</v>
      </c>
      <c r="C8" s="57" t="e">
        <f>'BAR BB| Open rates'!#REF!*0.9</f>
        <v>#REF!</v>
      </c>
      <c r="D8" s="57" t="e">
        <f>'BAR BB| Open rates'!#REF!*0.9</f>
        <v>#REF!</v>
      </c>
      <c r="E8" s="57" t="e">
        <f>'BAR BB| Open rates'!#REF!*0.9</f>
        <v>#REF!</v>
      </c>
    </row>
    <row r="9" spans="1:5" s="36" customFormat="1" ht="12" customHeight="1" x14ac:dyDescent="0.2">
      <c r="A9" s="163" t="s">
        <v>175</v>
      </c>
      <c r="B9" s="57"/>
      <c r="C9" s="57"/>
      <c r="D9" s="57"/>
      <c r="E9" s="57"/>
    </row>
    <row r="10" spans="1:5" s="36" customFormat="1" ht="12" customHeight="1" x14ac:dyDescent="0.2">
      <c r="A10" s="163">
        <v>1</v>
      </c>
      <c r="B10" s="57" t="e">
        <f>'BAR BB| Open rates'!#REF!*0.9</f>
        <v>#REF!</v>
      </c>
      <c r="C10" s="57" t="e">
        <f>'BAR BB| Open rates'!#REF!*0.9</f>
        <v>#REF!</v>
      </c>
      <c r="D10" s="57" t="e">
        <f>'BAR BB| Open rates'!#REF!*0.9</f>
        <v>#REF!</v>
      </c>
      <c r="E10" s="57" t="e">
        <f>'BAR BB| Open rates'!#REF!*0.9</f>
        <v>#REF!</v>
      </c>
    </row>
    <row r="11" spans="1:5" s="36" customFormat="1" ht="12" customHeight="1" x14ac:dyDescent="0.2">
      <c r="A11" s="163">
        <v>2</v>
      </c>
      <c r="B11" s="57" t="e">
        <f>'BAR BB| Open rates'!#REF!*0.9</f>
        <v>#REF!</v>
      </c>
      <c r="C11" s="57" t="e">
        <f>'BAR BB| Open rates'!#REF!*0.9</f>
        <v>#REF!</v>
      </c>
      <c r="D11" s="57" t="e">
        <f>'BAR BB| Open rates'!#REF!*0.9</f>
        <v>#REF!</v>
      </c>
      <c r="E11" s="57" t="e">
        <f>'BAR BB| Open rates'!#REF!*0.9</f>
        <v>#REF!</v>
      </c>
    </row>
    <row r="12" spans="1:5" s="36" customFormat="1" ht="12" customHeight="1" x14ac:dyDescent="0.2">
      <c r="A12" s="163" t="s">
        <v>176</v>
      </c>
      <c r="B12" s="57"/>
      <c r="C12" s="57"/>
      <c r="D12" s="57"/>
      <c r="E12" s="57"/>
    </row>
    <row r="13" spans="1:5" s="36" customFormat="1" ht="12" customHeight="1" x14ac:dyDescent="0.2">
      <c r="A13" s="163">
        <v>1</v>
      </c>
      <c r="B13" s="57" t="e">
        <f>'BAR BB| Open rates'!#REF!*0.9</f>
        <v>#REF!</v>
      </c>
      <c r="C13" s="57" t="e">
        <f>'BAR BB| Open rates'!#REF!*0.9</f>
        <v>#REF!</v>
      </c>
      <c r="D13" s="57" t="e">
        <f>'BAR BB| Open rates'!#REF!*0.9</f>
        <v>#REF!</v>
      </c>
      <c r="E13" s="57" t="e">
        <f>'BAR BB| Open rates'!#REF!*0.9</f>
        <v>#REF!</v>
      </c>
    </row>
    <row r="14" spans="1:5" s="36" customFormat="1" ht="12" customHeight="1" x14ac:dyDescent="0.2">
      <c r="A14" s="163">
        <v>2</v>
      </c>
      <c r="B14" s="57" t="e">
        <f>'BAR BB| Open rates'!#REF!*0.9</f>
        <v>#REF!</v>
      </c>
      <c r="C14" s="57" t="e">
        <f>'BAR BB| Open rates'!#REF!*0.9</f>
        <v>#REF!</v>
      </c>
      <c r="D14" s="57" t="e">
        <f>'BAR BB| Open rates'!#REF!*0.9</f>
        <v>#REF!</v>
      </c>
      <c r="E14" s="57" t="e">
        <f>'BAR BB| Open rates'!#REF!*0.9</f>
        <v>#REF!</v>
      </c>
    </row>
    <row r="16" spans="1:5" s="36" customFormat="1" ht="12" customHeight="1" x14ac:dyDescent="0.2">
      <c r="A16" s="340" t="s">
        <v>172</v>
      </c>
    </row>
    <row r="17" spans="1:1" s="36" customFormat="1" ht="12" customHeight="1" x14ac:dyDescent="0.2">
      <c r="A17" s="340"/>
    </row>
    <row r="18" spans="1:1" ht="13.5" thickBot="1" x14ac:dyDescent="0.25"/>
    <row r="19" spans="1:1" ht="147.75" customHeight="1" thickBot="1" x14ac:dyDescent="0.25">
      <c r="A19" s="243" t="s">
        <v>366</v>
      </c>
    </row>
    <row r="20" spans="1:1" ht="12" customHeight="1" x14ac:dyDescent="0.2"/>
    <row r="21" spans="1:1" x14ac:dyDescent="0.2">
      <c r="A21" s="97" t="s">
        <v>83</v>
      </c>
    </row>
    <row r="22" spans="1:1" ht="34.5" customHeight="1" x14ac:dyDescent="0.2">
      <c r="A22" s="138" t="s">
        <v>367</v>
      </c>
    </row>
    <row r="23" spans="1:1" ht="24" x14ac:dyDescent="0.2">
      <c r="A23" s="138" t="s">
        <v>368</v>
      </c>
    </row>
    <row r="24" spans="1:1" x14ac:dyDescent="0.2">
      <c r="A24" s="6"/>
    </row>
    <row r="25" spans="1:1" x14ac:dyDescent="0.2">
      <c r="A25" s="94" t="s">
        <v>74</v>
      </c>
    </row>
    <row r="26" spans="1:1" ht="12.75" customHeight="1" x14ac:dyDescent="0.2">
      <c r="A26" s="178" t="s">
        <v>75</v>
      </c>
    </row>
    <row r="27" spans="1:1" ht="24" x14ac:dyDescent="0.2">
      <c r="A27" s="175" t="s">
        <v>76</v>
      </c>
    </row>
    <row r="28" spans="1:1" ht="24" x14ac:dyDescent="0.2">
      <c r="A28" s="175" t="s">
        <v>89</v>
      </c>
    </row>
    <row r="29" spans="1:1" ht="24" x14ac:dyDescent="0.2">
      <c r="A29" s="175" t="s">
        <v>78</v>
      </c>
    </row>
    <row r="30" spans="1:1" ht="36" x14ac:dyDescent="0.2">
      <c r="A30" s="175" t="s">
        <v>79</v>
      </c>
    </row>
    <row r="31" spans="1:1" ht="24" x14ac:dyDescent="0.2">
      <c r="A31" s="175" t="s">
        <v>187</v>
      </c>
    </row>
    <row r="32" spans="1:1" x14ac:dyDescent="0.2">
      <c r="A32" s="175" t="s">
        <v>105</v>
      </c>
    </row>
    <row r="33" spans="1:1" x14ac:dyDescent="0.2">
      <c r="A33" s="223" t="s">
        <v>310</v>
      </c>
    </row>
    <row r="34" spans="1:1" ht="24" x14ac:dyDescent="0.2">
      <c r="A34" s="175" t="s">
        <v>203</v>
      </c>
    </row>
    <row r="35" spans="1:1" ht="48" x14ac:dyDescent="0.2">
      <c r="A35" s="223" t="s">
        <v>384</v>
      </c>
    </row>
    <row r="36" spans="1:1" x14ac:dyDescent="0.2">
      <c r="A36" s="357" t="s">
        <v>101</v>
      </c>
    </row>
    <row r="37" spans="1:1" x14ac:dyDescent="0.2">
      <c r="A37" s="358"/>
    </row>
    <row r="38" spans="1:1" x14ac:dyDescent="0.2">
      <c r="A38" s="359"/>
    </row>
    <row r="39" spans="1:1" x14ac:dyDescent="0.2">
      <c r="A39" s="223"/>
    </row>
    <row r="40" spans="1:1" ht="25.5" customHeight="1" x14ac:dyDescent="0.2">
      <c r="A40" s="206" t="s">
        <v>204</v>
      </c>
    </row>
    <row r="41" spans="1:1" x14ac:dyDescent="0.2">
      <c r="A41" s="244" t="s">
        <v>369</v>
      </c>
    </row>
    <row r="42" spans="1:1" x14ac:dyDescent="0.2">
      <c r="A42" s="223"/>
    </row>
    <row r="43" spans="1:1" x14ac:dyDescent="0.2">
      <c r="A43" s="174" t="s">
        <v>81</v>
      </c>
    </row>
    <row r="44" spans="1:1" ht="48" x14ac:dyDescent="0.2">
      <c r="A44" s="176" t="s">
        <v>102</v>
      </c>
    </row>
    <row r="45" spans="1:1" ht="48" x14ac:dyDescent="0.2">
      <c r="A45" s="176" t="s">
        <v>104</v>
      </c>
    </row>
    <row r="46" spans="1:1" x14ac:dyDescent="0.2">
      <c r="A46" s="223"/>
    </row>
    <row r="47" spans="1:1" ht="25.5" x14ac:dyDescent="0.2">
      <c r="A47" s="174" t="s">
        <v>311</v>
      </c>
    </row>
    <row r="48" spans="1:1" ht="24" x14ac:dyDescent="0.2">
      <c r="A48" s="207" t="s">
        <v>377</v>
      </c>
    </row>
    <row r="49" spans="1:1" x14ac:dyDescent="0.2">
      <c r="A49" s="225" t="s">
        <v>205</v>
      </c>
    </row>
    <row r="50" spans="1:1" x14ac:dyDescent="0.2">
      <c r="A50" s="225"/>
    </row>
    <row r="51" spans="1:1" x14ac:dyDescent="0.2">
      <c r="A51" s="224" t="s">
        <v>313</v>
      </c>
    </row>
    <row r="52" spans="1:1" x14ac:dyDescent="0.2">
      <c r="A52" s="225" t="s">
        <v>314</v>
      </c>
    </row>
    <row r="53" spans="1:1" x14ac:dyDescent="0.2">
      <c r="A53" s="15"/>
    </row>
    <row r="54" spans="1:1" x14ac:dyDescent="0.2">
      <c r="A54" s="224" t="s">
        <v>370</v>
      </c>
    </row>
    <row r="55" spans="1:1" x14ac:dyDescent="0.2">
      <c r="A55" s="226" t="s">
        <v>317</v>
      </c>
    </row>
    <row r="56" spans="1:1" x14ac:dyDescent="0.2">
      <c r="A56" s="15"/>
    </row>
    <row r="57" spans="1:1" ht="37.5" customHeight="1" x14ac:dyDescent="0.2">
      <c r="A57" s="260" t="s">
        <v>371</v>
      </c>
    </row>
    <row r="58" spans="1:1" x14ac:dyDescent="0.2">
      <c r="A58" s="225" t="s">
        <v>317</v>
      </c>
    </row>
    <row r="59" spans="1:1" x14ac:dyDescent="0.2">
      <c r="A59" s="227"/>
    </row>
    <row r="60" spans="1:1" ht="13.5" thickBot="1" x14ac:dyDescent="0.25">
      <c r="A60" s="228"/>
    </row>
    <row r="61" spans="1:1" ht="120" x14ac:dyDescent="0.2">
      <c r="A61" s="232" t="s">
        <v>372</v>
      </c>
    </row>
    <row r="62" spans="1:1" ht="24.75" thickBot="1" x14ac:dyDescent="0.25">
      <c r="A62" s="233" t="s">
        <v>141</v>
      </c>
    </row>
    <row r="64" spans="1:1" ht="24" x14ac:dyDescent="0.2">
      <c r="A64" s="177" t="s">
        <v>319</v>
      </c>
    </row>
    <row r="65" spans="1:1" ht="24" x14ac:dyDescent="0.2">
      <c r="A65" s="207" t="s">
        <v>373</v>
      </c>
    </row>
    <row r="66" spans="1:1" x14ac:dyDescent="0.2">
      <c r="A66" s="205" t="s">
        <v>206</v>
      </c>
    </row>
    <row r="67" spans="1:1" x14ac:dyDescent="0.2">
      <c r="A67" s="176"/>
    </row>
    <row r="68" spans="1:1" x14ac:dyDescent="0.2">
      <c r="A68" s="207" t="s">
        <v>249</v>
      </c>
    </row>
    <row r="69" spans="1:1" x14ac:dyDescent="0.2">
      <c r="A69" s="205" t="s">
        <v>320</v>
      </c>
    </row>
    <row r="70" spans="1:1" s="31" customFormat="1" x14ac:dyDescent="0.2">
      <c r="A70" s="176"/>
    </row>
    <row r="71" spans="1:1" s="31" customFormat="1" x14ac:dyDescent="0.2">
      <c r="A71" s="207" t="s">
        <v>374</v>
      </c>
    </row>
    <row r="72" spans="1:1" s="31" customFormat="1" x14ac:dyDescent="0.2">
      <c r="A72" s="205" t="s">
        <v>375</v>
      </c>
    </row>
    <row r="73" spans="1:1" s="31" customFormat="1" x14ac:dyDescent="0.2">
      <c r="A73" s="176"/>
    </row>
    <row r="74" spans="1:1" s="31" customFormat="1" ht="48" x14ac:dyDescent="0.2">
      <c r="A74" s="260" t="s">
        <v>376</v>
      </c>
    </row>
    <row r="75" spans="1:1" s="31" customFormat="1" x14ac:dyDescent="0.2">
      <c r="A75" s="205" t="s">
        <v>375</v>
      </c>
    </row>
    <row r="76" spans="1:1" s="31" customFormat="1" ht="15.75" customHeight="1" thickBot="1" x14ac:dyDescent="0.25">
      <c r="A76" s="230"/>
    </row>
    <row r="77" spans="1:1" s="31" customFormat="1" ht="54.75" customHeight="1" x14ac:dyDescent="0.2">
      <c r="A77" s="234" t="s">
        <v>378</v>
      </c>
    </row>
    <row r="78" spans="1:1" s="154" customFormat="1" ht="17.25" customHeight="1" thickBot="1" x14ac:dyDescent="0.25">
      <c r="A78" s="235" t="s">
        <v>330</v>
      </c>
    </row>
    <row r="79" spans="1:1" s="31" customFormat="1" x14ac:dyDescent="0.2">
      <c r="A79" s="230"/>
    </row>
    <row r="80" spans="1:1" s="31" customFormat="1" x14ac:dyDescent="0.2">
      <c r="A80" s="230"/>
    </row>
    <row r="81" spans="1:1" s="31" customFormat="1" x14ac:dyDescent="0.2">
      <c r="A81" s="230"/>
    </row>
    <row r="82" spans="1:1" s="31" customFormat="1" x14ac:dyDescent="0.2"/>
    <row r="83" spans="1:1" s="31" customFormat="1" ht="15.75" customHeight="1" x14ac:dyDescent="0.2"/>
    <row r="84" spans="1:1" s="31" customFormat="1" ht="15.75" customHeight="1" x14ac:dyDescent="0.2"/>
    <row r="85" spans="1:1" s="31" customFormat="1" ht="54.75" customHeight="1" x14ac:dyDescent="0.2"/>
    <row r="86" spans="1:1" s="154" customFormat="1" ht="17.25" customHeight="1" x14ac:dyDescent="0.2">
      <c r="A86" s="31"/>
    </row>
    <row r="87" spans="1:1" s="31" customFormat="1" x14ac:dyDescent="0.2"/>
    <row r="88" spans="1:1" s="31" customFormat="1" x14ac:dyDescent="0.2"/>
    <row r="89" spans="1:1" s="31" customFormat="1" x14ac:dyDescent="0.2">
      <c r="A89" s="230"/>
    </row>
    <row r="90" spans="1:1" s="31" customFormat="1" x14ac:dyDescent="0.2">
      <c r="A90" s="230"/>
    </row>
    <row r="91" spans="1:1" s="31" customFormat="1" x14ac:dyDescent="0.2">
      <c r="A91" s="230"/>
    </row>
    <row r="92" spans="1:1" s="31" customFormat="1" x14ac:dyDescent="0.2">
      <c r="A92" s="230"/>
    </row>
    <row r="93" spans="1:1" s="31" customFormat="1" x14ac:dyDescent="0.2">
      <c r="A93" s="230"/>
    </row>
    <row r="94" spans="1:1" s="154" customFormat="1" x14ac:dyDescent="0.2">
      <c r="A94" s="231"/>
    </row>
    <row r="95" spans="1:1" s="154" customFormat="1" x14ac:dyDescent="0.2">
      <c r="A95" s="231"/>
    </row>
    <row r="96" spans="1:1" s="154" customFormat="1" ht="12.75" customHeight="1" x14ac:dyDescent="0.2">
      <c r="A96" s="231"/>
    </row>
    <row r="97" spans="1:1" s="154" customFormat="1" x14ac:dyDescent="0.2">
      <c r="A97" s="231"/>
    </row>
    <row r="98" spans="1:1" s="154" customFormat="1" x14ac:dyDescent="0.2">
      <c r="A98" s="231"/>
    </row>
    <row r="99" spans="1:1" s="154" customFormat="1" ht="13.5" customHeight="1" x14ac:dyDescent="0.2">
      <c r="A99" s="231"/>
    </row>
    <row r="100" spans="1:1" s="154" customFormat="1" x14ac:dyDescent="0.2">
      <c r="A100" s="231"/>
    </row>
    <row r="101" spans="1:1" s="154" customFormat="1" x14ac:dyDescent="0.2">
      <c r="A101" s="231"/>
    </row>
    <row r="102" spans="1:1" s="154" customFormat="1" ht="12.75" customHeight="1" x14ac:dyDescent="0.2">
      <c r="A102" s="231"/>
    </row>
    <row r="103" spans="1:1" s="154" customFormat="1" x14ac:dyDescent="0.2">
      <c r="A103" s="231"/>
    </row>
    <row r="104" spans="1:1" s="154" customFormat="1" x14ac:dyDescent="0.2">
      <c r="A104" s="231"/>
    </row>
    <row r="105" spans="1:1" s="154" customFormat="1" x14ac:dyDescent="0.2">
      <c r="A105" s="231"/>
    </row>
  </sheetData>
  <mergeCells count="2">
    <mergeCell ref="A16:A17"/>
    <mergeCell ref="A36:A38"/>
  </mergeCells>
  <pageMargins left="0.75" right="0.75" top="1" bottom="1" header="0.5" footer="0.5"/>
  <pageSetup paperSize="9" orientation="portrait" horizontalDpi="4294967295" verticalDpi="4294967295"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E105"/>
  <sheetViews>
    <sheetView showGridLines="0" zoomScaleNormal="100" workbookViewId="0">
      <pane xSplit="1" ySplit="2" topLeftCell="B3" activePane="bottomRight" state="frozen"/>
      <selection pane="topRight" activeCell="B1" sqref="B1"/>
      <selection pane="bottomLeft" activeCell="A3" sqref="A3"/>
      <selection pane="bottomRight" activeCell="B1" sqref="B1:D1048576"/>
    </sheetView>
  </sheetViews>
  <sheetFormatPr defaultColWidth="9.140625" defaultRowHeight="12.75" x14ac:dyDescent="0.2"/>
  <cols>
    <col min="1" max="1" width="37" style="32" customWidth="1"/>
    <col min="2" max="4" width="9.5703125" style="32" customWidth="1"/>
    <col min="5" max="5" width="10.28515625" style="32" customWidth="1"/>
    <col min="6" max="16384" width="9.140625" style="32"/>
  </cols>
  <sheetData>
    <row r="1" spans="1:5" x14ac:dyDescent="0.2">
      <c r="A1" s="63" t="s">
        <v>61</v>
      </c>
    </row>
    <row r="2" spans="1:5" x14ac:dyDescent="0.2">
      <c r="A2" s="222" t="s">
        <v>306</v>
      </c>
    </row>
    <row r="3" spans="1:5" x14ac:dyDescent="0.2">
      <c r="A3" s="222" t="s">
        <v>328</v>
      </c>
    </row>
    <row r="4" spans="1:5" s="33" customFormat="1" ht="26.25" customHeight="1" x14ac:dyDescent="0.2">
      <c r="A4" s="64" t="s">
        <v>62</v>
      </c>
      <c r="B4" s="115" t="e">
        <f>'НСЛ| FIT18'!B4</f>
        <v>#REF!</v>
      </c>
      <c r="C4" s="115" t="e">
        <f>'НСЛ| FIT18'!C4</f>
        <v>#REF!</v>
      </c>
      <c r="D4" s="115" t="e">
        <f>'НСЛ| FIT18'!D4</f>
        <v>#REF!</v>
      </c>
      <c r="E4" s="115" t="e">
        <f>'НСЛ| FIT18'!E4</f>
        <v>#REF!</v>
      </c>
    </row>
    <row r="5" spans="1:5" s="33" customFormat="1" ht="26.25" customHeight="1" x14ac:dyDescent="0.2">
      <c r="A5" s="107"/>
      <c r="B5" s="115" t="e">
        <f>'НСЛ| FIT18'!B5</f>
        <v>#REF!</v>
      </c>
      <c r="C5" s="115" t="e">
        <f>'НСЛ| FIT18'!C5</f>
        <v>#REF!</v>
      </c>
      <c r="D5" s="115" t="e">
        <f>'НСЛ| FIT18'!D5</f>
        <v>#REF!</v>
      </c>
      <c r="E5" s="115" t="e">
        <f>'НСЛ| FIT18'!E5</f>
        <v>#REF!</v>
      </c>
    </row>
    <row r="6" spans="1:5" s="36" customFormat="1" ht="12" customHeight="1" x14ac:dyDescent="0.2">
      <c r="A6" s="163" t="s">
        <v>63</v>
      </c>
    </row>
    <row r="7" spans="1:5" s="36" customFormat="1" ht="12" customHeight="1" x14ac:dyDescent="0.2">
      <c r="A7" s="163">
        <v>1</v>
      </c>
      <c r="B7" s="57" t="e">
        <f>'BAR BB| Open rates'!#REF!*0.9*0.9</f>
        <v>#REF!</v>
      </c>
      <c r="C7" s="57" t="e">
        <f>'BAR BB| Open rates'!#REF!*0.9*0.9</f>
        <v>#REF!</v>
      </c>
      <c r="D7" s="57" t="e">
        <f>'BAR BB| Open rates'!#REF!*0.9*0.9</f>
        <v>#REF!</v>
      </c>
      <c r="E7" s="57" t="e">
        <f>'BAR BB| Open rates'!#REF!*0.9*0.9</f>
        <v>#REF!</v>
      </c>
    </row>
    <row r="8" spans="1:5" s="36" customFormat="1" ht="12" customHeight="1" x14ac:dyDescent="0.2">
      <c r="A8" s="163">
        <v>2</v>
      </c>
      <c r="B8" s="57" t="e">
        <f>'BAR BB| Open rates'!#REF!*0.9*0.9</f>
        <v>#REF!</v>
      </c>
      <c r="C8" s="57" t="e">
        <f>'BAR BB| Open rates'!#REF!*0.9*0.9</f>
        <v>#REF!</v>
      </c>
      <c r="D8" s="57" t="e">
        <f>'BAR BB| Open rates'!#REF!*0.9*0.9</f>
        <v>#REF!</v>
      </c>
      <c r="E8" s="57" t="e">
        <f>'BAR BB| Open rates'!#REF!*0.9*0.9</f>
        <v>#REF!</v>
      </c>
    </row>
    <row r="9" spans="1:5" s="36" customFormat="1" ht="12" customHeight="1" x14ac:dyDescent="0.2">
      <c r="A9" s="163" t="s">
        <v>175</v>
      </c>
      <c r="B9" s="57"/>
      <c r="C9" s="57"/>
      <c r="D9" s="57"/>
      <c r="E9" s="57"/>
    </row>
    <row r="10" spans="1:5" s="36" customFormat="1" ht="12" customHeight="1" x14ac:dyDescent="0.2">
      <c r="A10" s="163">
        <v>1</v>
      </c>
      <c r="B10" s="57" t="e">
        <f>'BAR BB| Open rates'!#REF!*0.9*0.9</f>
        <v>#REF!</v>
      </c>
      <c r="C10" s="57" t="e">
        <f>'BAR BB| Open rates'!#REF!*0.9*0.9</f>
        <v>#REF!</v>
      </c>
      <c r="D10" s="57" t="e">
        <f>'BAR BB| Open rates'!#REF!*0.9*0.9</f>
        <v>#REF!</v>
      </c>
      <c r="E10" s="57" t="e">
        <f>'BAR BB| Open rates'!#REF!*0.9*0.9</f>
        <v>#REF!</v>
      </c>
    </row>
    <row r="11" spans="1:5" s="36" customFormat="1" ht="12" customHeight="1" x14ac:dyDescent="0.2">
      <c r="A11" s="163">
        <v>2</v>
      </c>
      <c r="B11" s="57" t="e">
        <f>'BAR BB| Open rates'!#REF!*0.9*0.9</f>
        <v>#REF!</v>
      </c>
      <c r="C11" s="57" t="e">
        <f>'BAR BB| Open rates'!#REF!*0.9*0.9</f>
        <v>#REF!</v>
      </c>
      <c r="D11" s="57" t="e">
        <f>'BAR BB| Open rates'!#REF!*0.9*0.9</f>
        <v>#REF!</v>
      </c>
      <c r="E11" s="57" t="e">
        <f>'BAR BB| Open rates'!#REF!*0.9*0.9</f>
        <v>#REF!</v>
      </c>
    </row>
    <row r="12" spans="1:5" s="36" customFormat="1" ht="12" customHeight="1" x14ac:dyDescent="0.2">
      <c r="A12" s="163" t="s">
        <v>176</v>
      </c>
      <c r="B12" s="57"/>
      <c r="C12" s="57"/>
      <c r="D12" s="57"/>
      <c r="E12" s="57"/>
    </row>
    <row r="13" spans="1:5" s="36" customFormat="1" ht="12" customHeight="1" x14ac:dyDescent="0.2">
      <c r="A13" s="163">
        <v>1</v>
      </c>
      <c r="B13" s="57" t="e">
        <f>'BAR BB| Open rates'!#REF!*0.9*0.9</f>
        <v>#REF!</v>
      </c>
      <c r="C13" s="57" t="e">
        <f>'BAR BB| Open rates'!#REF!*0.9*0.9</f>
        <v>#REF!</v>
      </c>
      <c r="D13" s="57" t="e">
        <f>'BAR BB| Open rates'!#REF!*0.9*0.9</f>
        <v>#REF!</v>
      </c>
      <c r="E13" s="57" t="e">
        <f>'BAR BB| Open rates'!#REF!*0.9*0.9</f>
        <v>#REF!</v>
      </c>
    </row>
    <row r="14" spans="1:5" s="36" customFormat="1" ht="12" customHeight="1" x14ac:dyDescent="0.2">
      <c r="A14" s="163">
        <v>2</v>
      </c>
      <c r="B14" s="57" t="e">
        <f>'BAR BB| Open rates'!#REF!*0.9*0.9</f>
        <v>#REF!</v>
      </c>
      <c r="C14" s="57" t="e">
        <f>'BAR BB| Open rates'!#REF!*0.9*0.9</f>
        <v>#REF!</v>
      </c>
      <c r="D14" s="57" t="e">
        <f>'BAR BB| Open rates'!#REF!*0.9*0.9</f>
        <v>#REF!</v>
      </c>
      <c r="E14" s="57" t="e">
        <f>'BAR BB| Open rates'!#REF!*0.9*0.9</f>
        <v>#REF!</v>
      </c>
    </row>
    <row r="16" spans="1:5" s="36" customFormat="1" ht="12" customHeight="1" x14ac:dyDescent="0.2">
      <c r="A16" s="340" t="s">
        <v>172</v>
      </c>
    </row>
    <row r="17" spans="1:1" s="36" customFormat="1" ht="12" customHeight="1" x14ac:dyDescent="0.2">
      <c r="A17" s="340"/>
    </row>
    <row r="18" spans="1:1" ht="13.5" thickBot="1" x14ac:dyDescent="0.25"/>
    <row r="19" spans="1:1" ht="147.75" customHeight="1" thickBot="1" x14ac:dyDescent="0.25">
      <c r="A19" s="243" t="s">
        <v>366</v>
      </c>
    </row>
    <row r="20" spans="1:1" ht="12" customHeight="1" x14ac:dyDescent="0.2"/>
    <row r="21" spans="1:1" x14ac:dyDescent="0.2">
      <c r="A21" s="97" t="s">
        <v>83</v>
      </c>
    </row>
    <row r="22" spans="1:1" ht="34.5" customHeight="1" x14ac:dyDescent="0.2">
      <c r="A22" s="138" t="s">
        <v>367</v>
      </c>
    </row>
    <row r="23" spans="1:1" ht="24" x14ac:dyDescent="0.2">
      <c r="A23" s="138" t="s">
        <v>368</v>
      </c>
    </row>
    <row r="24" spans="1:1" x14ac:dyDescent="0.2">
      <c r="A24" s="6"/>
    </row>
    <row r="25" spans="1:1" x14ac:dyDescent="0.2">
      <c r="A25" s="94" t="s">
        <v>74</v>
      </c>
    </row>
    <row r="26" spans="1:1" ht="12.75" customHeight="1" x14ac:dyDescent="0.2">
      <c r="A26" s="178" t="s">
        <v>75</v>
      </c>
    </row>
    <row r="27" spans="1:1" ht="24" x14ac:dyDescent="0.2">
      <c r="A27" s="175" t="s">
        <v>76</v>
      </c>
    </row>
    <row r="28" spans="1:1" ht="24" x14ac:dyDescent="0.2">
      <c r="A28" s="175" t="s">
        <v>89</v>
      </c>
    </row>
    <row r="29" spans="1:1" ht="24" x14ac:dyDescent="0.2">
      <c r="A29" s="175" t="s">
        <v>78</v>
      </c>
    </row>
    <row r="30" spans="1:1" ht="36" x14ac:dyDescent="0.2">
      <c r="A30" s="175" t="s">
        <v>79</v>
      </c>
    </row>
    <row r="31" spans="1:1" ht="24" x14ac:dyDescent="0.2">
      <c r="A31" s="175" t="s">
        <v>187</v>
      </c>
    </row>
    <row r="32" spans="1:1" x14ac:dyDescent="0.2">
      <c r="A32" s="175" t="s">
        <v>105</v>
      </c>
    </row>
    <row r="33" spans="1:1" x14ac:dyDescent="0.2">
      <c r="A33" s="223" t="s">
        <v>310</v>
      </c>
    </row>
    <row r="34" spans="1:1" ht="24" x14ac:dyDescent="0.2">
      <c r="A34" s="175" t="s">
        <v>203</v>
      </c>
    </row>
    <row r="35" spans="1:1" ht="48" x14ac:dyDescent="0.2">
      <c r="A35" s="223" t="s">
        <v>384</v>
      </c>
    </row>
    <row r="36" spans="1:1" x14ac:dyDescent="0.2">
      <c r="A36" s="357" t="s">
        <v>101</v>
      </c>
    </row>
    <row r="37" spans="1:1" x14ac:dyDescent="0.2">
      <c r="A37" s="358"/>
    </row>
    <row r="38" spans="1:1" x14ac:dyDescent="0.2">
      <c r="A38" s="359"/>
    </row>
    <row r="39" spans="1:1" x14ac:dyDescent="0.2">
      <c r="A39" s="223"/>
    </row>
    <row r="40" spans="1:1" ht="25.5" customHeight="1" x14ac:dyDescent="0.2">
      <c r="A40" s="206" t="s">
        <v>204</v>
      </c>
    </row>
    <row r="41" spans="1:1" x14ac:dyDescent="0.2">
      <c r="A41" s="244" t="s">
        <v>369</v>
      </c>
    </row>
    <row r="42" spans="1:1" x14ac:dyDescent="0.2">
      <c r="A42" s="223"/>
    </row>
    <row r="43" spans="1:1" x14ac:dyDescent="0.2">
      <c r="A43" s="174" t="s">
        <v>81</v>
      </c>
    </row>
    <row r="44" spans="1:1" ht="48" x14ac:dyDescent="0.2">
      <c r="A44" s="176" t="s">
        <v>102</v>
      </c>
    </row>
    <row r="45" spans="1:1" ht="48" x14ac:dyDescent="0.2">
      <c r="A45" s="176" t="s">
        <v>104</v>
      </c>
    </row>
    <row r="46" spans="1:1" x14ac:dyDescent="0.2">
      <c r="A46" s="223"/>
    </row>
    <row r="47" spans="1:1" ht="25.5" x14ac:dyDescent="0.2">
      <c r="A47" s="174" t="s">
        <v>311</v>
      </c>
    </row>
    <row r="48" spans="1:1" ht="24" x14ac:dyDescent="0.2">
      <c r="A48" s="207" t="s">
        <v>377</v>
      </c>
    </row>
    <row r="49" spans="1:1" x14ac:dyDescent="0.2">
      <c r="A49" s="225" t="s">
        <v>205</v>
      </c>
    </row>
    <row r="50" spans="1:1" x14ac:dyDescent="0.2">
      <c r="A50" s="225"/>
    </row>
    <row r="51" spans="1:1" x14ac:dyDescent="0.2">
      <c r="A51" s="224" t="s">
        <v>313</v>
      </c>
    </row>
    <row r="52" spans="1:1" x14ac:dyDescent="0.2">
      <c r="A52" s="225" t="s">
        <v>314</v>
      </c>
    </row>
    <row r="53" spans="1:1" x14ac:dyDescent="0.2">
      <c r="A53" s="15"/>
    </row>
    <row r="54" spans="1:1" x14ac:dyDescent="0.2">
      <c r="A54" s="224" t="s">
        <v>370</v>
      </c>
    </row>
    <row r="55" spans="1:1" x14ac:dyDescent="0.2">
      <c r="A55" s="226" t="s">
        <v>317</v>
      </c>
    </row>
    <row r="56" spans="1:1" x14ac:dyDescent="0.2">
      <c r="A56" s="15"/>
    </row>
    <row r="57" spans="1:1" ht="37.5" customHeight="1" x14ac:dyDescent="0.2">
      <c r="A57" s="260" t="s">
        <v>371</v>
      </c>
    </row>
    <row r="58" spans="1:1" x14ac:dyDescent="0.2">
      <c r="A58" s="225" t="s">
        <v>317</v>
      </c>
    </row>
    <row r="59" spans="1:1" x14ac:dyDescent="0.2">
      <c r="A59" s="227"/>
    </row>
    <row r="60" spans="1:1" ht="13.5" thickBot="1" x14ac:dyDescent="0.25">
      <c r="A60" s="228"/>
    </row>
    <row r="61" spans="1:1" ht="120" x14ac:dyDescent="0.2">
      <c r="A61" s="232" t="s">
        <v>372</v>
      </c>
    </row>
    <row r="62" spans="1:1" ht="24.75" thickBot="1" x14ac:dyDescent="0.25">
      <c r="A62" s="233" t="s">
        <v>141</v>
      </c>
    </row>
    <row r="64" spans="1:1" ht="24" x14ac:dyDescent="0.2">
      <c r="A64" s="177" t="s">
        <v>319</v>
      </c>
    </row>
    <row r="65" spans="1:1" ht="24" x14ac:dyDescent="0.2">
      <c r="A65" s="207" t="s">
        <v>373</v>
      </c>
    </row>
    <row r="66" spans="1:1" x14ac:dyDescent="0.2">
      <c r="A66" s="205" t="s">
        <v>206</v>
      </c>
    </row>
    <row r="67" spans="1:1" x14ac:dyDescent="0.2">
      <c r="A67" s="176"/>
    </row>
    <row r="68" spans="1:1" x14ac:dyDescent="0.2">
      <c r="A68" s="207" t="s">
        <v>249</v>
      </c>
    </row>
    <row r="69" spans="1:1" x14ac:dyDescent="0.2">
      <c r="A69" s="205" t="s">
        <v>320</v>
      </c>
    </row>
    <row r="70" spans="1:1" s="31" customFormat="1" x14ac:dyDescent="0.2">
      <c r="A70" s="176"/>
    </row>
    <row r="71" spans="1:1" s="31" customFormat="1" x14ac:dyDescent="0.2">
      <c r="A71" s="207" t="s">
        <v>374</v>
      </c>
    </row>
    <row r="72" spans="1:1" s="31" customFormat="1" x14ac:dyDescent="0.2">
      <c r="A72" s="205" t="s">
        <v>375</v>
      </c>
    </row>
    <row r="73" spans="1:1" s="31" customFormat="1" x14ac:dyDescent="0.2">
      <c r="A73" s="176"/>
    </row>
    <row r="74" spans="1:1" s="31" customFormat="1" ht="48" x14ac:dyDescent="0.2">
      <c r="A74" s="260" t="s">
        <v>376</v>
      </c>
    </row>
    <row r="75" spans="1:1" s="31" customFormat="1" x14ac:dyDescent="0.2">
      <c r="A75" s="205" t="s">
        <v>375</v>
      </c>
    </row>
    <row r="76" spans="1:1" s="31" customFormat="1" ht="15.75" customHeight="1" thickBot="1" x14ac:dyDescent="0.25">
      <c r="A76" s="230"/>
    </row>
    <row r="77" spans="1:1" s="31" customFormat="1" ht="54.75" customHeight="1" x14ac:dyDescent="0.2">
      <c r="A77" s="234" t="s">
        <v>378</v>
      </c>
    </row>
    <row r="78" spans="1:1" s="154" customFormat="1" ht="17.25" customHeight="1" thickBot="1" x14ac:dyDescent="0.25">
      <c r="A78" s="235" t="s">
        <v>330</v>
      </c>
    </row>
    <row r="79" spans="1:1" s="31" customFormat="1" x14ac:dyDescent="0.2">
      <c r="A79" s="230"/>
    </row>
    <row r="80" spans="1:1" s="31" customFormat="1" x14ac:dyDescent="0.2">
      <c r="A80" s="230"/>
    </row>
    <row r="81" spans="1:1" s="31" customFormat="1" x14ac:dyDescent="0.2">
      <c r="A81" s="230"/>
    </row>
    <row r="82" spans="1:1" s="31" customFormat="1" x14ac:dyDescent="0.2"/>
    <row r="83" spans="1:1" s="31" customFormat="1" ht="15.75" customHeight="1" x14ac:dyDescent="0.2"/>
    <row r="84" spans="1:1" s="31" customFormat="1" ht="15.75" customHeight="1" x14ac:dyDescent="0.2"/>
    <row r="85" spans="1:1" s="31" customFormat="1" ht="54.75" customHeight="1" x14ac:dyDescent="0.2"/>
    <row r="86" spans="1:1" s="154" customFormat="1" ht="17.25" customHeight="1" x14ac:dyDescent="0.2">
      <c r="A86" s="31"/>
    </row>
    <row r="87" spans="1:1" s="31" customFormat="1" x14ac:dyDescent="0.2">
      <c r="A87" s="230"/>
    </row>
    <row r="88" spans="1:1" s="31" customFormat="1" x14ac:dyDescent="0.2">
      <c r="A88" s="230"/>
    </row>
    <row r="89" spans="1:1" s="31" customFormat="1" x14ac:dyDescent="0.2">
      <c r="A89" s="230"/>
    </row>
    <row r="90" spans="1:1" s="31" customFormat="1" x14ac:dyDescent="0.2">
      <c r="A90" s="230"/>
    </row>
    <row r="91" spans="1:1" s="31" customFormat="1" x14ac:dyDescent="0.2">
      <c r="A91" s="230"/>
    </row>
    <row r="92" spans="1:1" s="31" customFormat="1" x14ac:dyDescent="0.2">
      <c r="A92" s="230"/>
    </row>
    <row r="93" spans="1:1" s="31" customFormat="1" x14ac:dyDescent="0.2">
      <c r="A93" s="230"/>
    </row>
    <row r="94" spans="1:1" s="154" customFormat="1" x14ac:dyDescent="0.2">
      <c r="A94" s="231"/>
    </row>
    <row r="95" spans="1:1" s="154" customFormat="1" x14ac:dyDescent="0.2">
      <c r="A95" s="231"/>
    </row>
    <row r="96" spans="1:1" s="154" customFormat="1" ht="12.75" customHeight="1" x14ac:dyDescent="0.2">
      <c r="A96" s="231"/>
    </row>
    <row r="97" spans="1:1" s="154" customFormat="1" x14ac:dyDescent="0.2">
      <c r="A97" s="231"/>
    </row>
    <row r="98" spans="1:1" s="154" customFormat="1" x14ac:dyDescent="0.2">
      <c r="A98" s="231"/>
    </row>
    <row r="99" spans="1:1" s="154" customFormat="1" ht="13.5" customHeight="1" x14ac:dyDescent="0.2">
      <c r="A99" s="231"/>
    </row>
    <row r="100" spans="1:1" s="154" customFormat="1" x14ac:dyDescent="0.2">
      <c r="A100" s="231"/>
    </row>
    <row r="101" spans="1:1" s="154" customFormat="1" x14ac:dyDescent="0.2">
      <c r="A101" s="231"/>
    </row>
    <row r="102" spans="1:1" s="154" customFormat="1" ht="12.75" customHeight="1" x14ac:dyDescent="0.2">
      <c r="A102" s="231"/>
    </row>
    <row r="103" spans="1:1" s="154" customFormat="1" x14ac:dyDescent="0.2">
      <c r="A103" s="231"/>
    </row>
    <row r="104" spans="1:1" s="154" customFormat="1" x14ac:dyDescent="0.2">
      <c r="A104" s="231"/>
    </row>
    <row r="105" spans="1:1" s="154" customFormat="1" x14ac:dyDescent="0.2">
      <c r="A105" s="231"/>
    </row>
  </sheetData>
  <mergeCells count="2">
    <mergeCell ref="A16:A17"/>
    <mergeCell ref="A36:A38"/>
  </mergeCells>
  <pageMargins left="0.75" right="0.75" top="1" bottom="1" header="0.5" footer="0.5"/>
  <pageSetup paperSize="9" orientation="portrait" horizontalDpi="4294967295" verticalDpi="4294967295"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CE110"/>
  <sheetViews>
    <sheetView topLeftCell="A2" workbookViewId="0">
      <selection activeCell="BK1" sqref="BK1:BL1048576"/>
    </sheetView>
  </sheetViews>
  <sheetFormatPr defaultColWidth="9.140625" defaultRowHeight="12.75" x14ac:dyDescent="0.2"/>
  <cols>
    <col min="1" max="1" width="66" style="32" customWidth="1"/>
    <col min="2" max="64" width="11" style="32" hidden="1" customWidth="1"/>
    <col min="65" max="69" width="11" style="32" customWidth="1"/>
    <col min="70" max="70" width="10.42578125" style="32" customWidth="1"/>
    <col min="71" max="71" width="11.28515625" style="32" customWidth="1"/>
    <col min="72" max="72" width="11.7109375" style="32" customWidth="1"/>
    <col min="73" max="73" width="10.5703125" style="32" customWidth="1"/>
    <col min="74" max="74" width="12" style="32" customWidth="1"/>
    <col min="75" max="75" width="11.140625" style="32" customWidth="1"/>
    <col min="76" max="76" width="10.42578125" style="32" customWidth="1"/>
    <col min="77" max="77" width="11.42578125" style="32" customWidth="1"/>
    <col min="78" max="78" width="11.28515625" style="32" customWidth="1"/>
    <col min="79" max="81" width="11" style="32" customWidth="1"/>
    <col min="82" max="82" width="10" style="32" customWidth="1"/>
    <col min="83" max="83" width="9.85546875" style="32" customWidth="1"/>
    <col min="84" max="16384" width="9.140625" style="32"/>
  </cols>
  <sheetData>
    <row r="1" spans="1:83" x14ac:dyDescent="0.2">
      <c r="A1" s="63" t="s">
        <v>61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row>
    <row r="2" spans="1:83" x14ac:dyDescent="0.2">
      <c r="A2" s="11" t="s">
        <v>16</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row>
    <row r="3" spans="1:83" s="33" customFormat="1" ht="26.25" customHeight="1" x14ac:dyDescent="0.2">
      <c r="A3" s="64" t="s">
        <v>97</v>
      </c>
      <c r="B3" s="80" t="e">
        <f>'BAR BB| Open rates'!#REF!</f>
        <v>#REF!</v>
      </c>
      <c r="C3" s="80" t="e">
        <f>'BAR BB| Open rates'!#REF!</f>
        <v>#REF!</v>
      </c>
      <c r="D3" s="80" t="e">
        <f>'BAR BB| Open rates'!#REF!</f>
        <v>#REF!</v>
      </c>
      <c r="E3" s="80" t="e">
        <f>'BAR BB| Open rates'!#REF!</f>
        <v>#REF!</v>
      </c>
      <c r="F3" s="80" t="e">
        <f>'BAR BB| Open rates'!#REF!</f>
        <v>#REF!</v>
      </c>
      <c r="G3" s="80" t="e">
        <f>'BAR BB| Open rates'!#REF!</f>
        <v>#REF!</v>
      </c>
      <c r="H3" s="80" t="e">
        <f>'BAR BB| Open rates'!#REF!</f>
        <v>#REF!</v>
      </c>
      <c r="I3" s="80" t="e">
        <f>'BAR BB| Open rates'!#REF!</f>
        <v>#REF!</v>
      </c>
      <c r="J3" s="80" t="e">
        <f>'BAR BB| Open rates'!#REF!</f>
        <v>#REF!</v>
      </c>
      <c r="K3" s="80" t="e">
        <f>'BAR BB| Open rates'!#REF!</f>
        <v>#REF!</v>
      </c>
      <c r="L3" s="80" t="e">
        <f>'BAR BB| Open rates'!#REF!</f>
        <v>#REF!</v>
      </c>
      <c r="M3" s="80" t="e">
        <f>'BAR BB| Open rates'!#REF!</f>
        <v>#REF!</v>
      </c>
      <c r="N3" s="80" t="e">
        <f>'BAR BB| Open rates'!#REF!</f>
        <v>#REF!</v>
      </c>
      <c r="O3" s="80" t="e">
        <f>'BAR BB| Open rates'!#REF!</f>
        <v>#REF!</v>
      </c>
      <c r="P3" s="80" t="e">
        <f>'BAR BB| Open rates'!#REF!</f>
        <v>#REF!</v>
      </c>
      <c r="Q3" s="80" t="e">
        <f>'BAR BB| Open rates'!#REF!</f>
        <v>#REF!</v>
      </c>
      <c r="R3" s="80" t="e">
        <f>'BAR BB| Open rates'!#REF!</f>
        <v>#REF!</v>
      </c>
      <c r="S3" s="80" t="e">
        <f>'BAR BB| Open rates'!#REF!</f>
        <v>#REF!</v>
      </c>
      <c r="T3" s="80" t="e">
        <f>'BAR BB| Open rates'!#REF!</f>
        <v>#REF!</v>
      </c>
      <c r="U3" s="80" t="e">
        <f>'BAR BB| Open rates'!#REF!</f>
        <v>#REF!</v>
      </c>
      <c r="V3" s="80" t="e">
        <f>'BAR BB| Open rates'!#REF!</f>
        <v>#REF!</v>
      </c>
      <c r="W3" s="80" t="e">
        <f>'BAR BB| Open rates'!#REF!</f>
        <v>#REF!</v>
      </c>
      <c r="X3" s="80" t="e">
        <f>'BAR BB| Open rates'!#REF!</f>
        <v>#REF!</v>
      </c>
      <c r="Y3" s="80" t="e">
        <f>'BAR BB| Open rates'!#REF!</f>
        <v>#REF!</v>
      </c>
      <c r="Z3" s="80" t="e">
        <f>'BAR BB| Open rates'!#REF!</f>
        <v>#REF!</v>
      </c>
      <c r="AA3" s="80" t="e">
        <f>'BAR BB| Open rates'!#REF!</f>
        <v>#REF!</v>
      </c>
      <c r="AB3" s="80" t="e">
        <f>'BAR BB| Open rates'!#REF!</f>
        <v>#REF!</v>
      </c>
      <c r="AC3" s="80" t="e">
        <f>'BAR BB| Open rates'!#REF!</f>
        <v>#REF!</v>
      </c>
      <c r="AD3" s="80" t="e">
        <f>'BAR BB| Open rates'!#REF!</f>
        <v>#REF!</v>
      </c>
      <c r="AE3" s="80" t="e">
        <f>'BAR BB| Open rates'!#REF!</f>
        <v>#REF!</v>
      </c>
      <c r="AF3" s="80" t="e">
        <f>'BAR BB| Open rates'!#REF!</f>
        <v>#REF!</v>
      </c>
      <c r="AG3" s="111" t="e">
        <f>'BAR BB| Open rates'!#REF!</f>
        <v>#REF!</v>
      </c>
      <c r="AH3" s="113" t="e">
        <f>'BAR BB| Open rates'!#REF!</f>
        <v>#REF!</v>
      </c>
      <c r="AI3" s="113" t="e">
        <f>'BAR BB| Open rates'!#REF!</f>
        <v>#REF!</v>
      </c>
      <c r="AJ3" s="113" t="e">
        <f>'BAR BB| Open rates'!#REF!</f>
        <v>#REF!</v>
      </c>
      <c r="AK3" s="113" t="e">
        <f>'BAR BB| Open rates'!#REF!</f>
        <v>#REF!</v>
      </c>
      <c r="AL3" s="113" t="e">
        <f>'BAR BB| Open rates'!#REF!</f>
        <v>#REF!</v>
      </c>
      <c r="AM3" s="113" t="e">
        <f>'BAR BB| Open rates'!#REF!</f>
        <v>#REF!</v>
      </c>
      <c r="AN3" s="113" t="e">
        <f>'BAR BB| Open rates'!#REF!</f>
        <v>#REF!</v>
      </c>
      <c r="AO3" s="113" t="e">
        <f>'BAR BB| Open rates'!#REF!</f>
        <v>#REF!</v>
      </c>
      <c r="AP3" s="113" t="e">
        <f>'BAR BB| Open rates'!#REF!</f>
        <v>#REF!</v>
      </c>
      <c r="AQ3" s="113" t="e">
        <f>'BAR BB| Open rates'!#REF!</f>
        <v>#REF!</v>
      </c>
      <c r="AR3" s="113" t="e">
        <f>'BAR BB| Open rates'!#REF!</f>
        <v>#REF!</v>
      </c>
      <c r="AS3" s="113" t="e">
        <f>'BAR BB| Open rates'!#REF!</f>
        <v>#REF!</v>
      </c>
      <c r="AT3" s="113" t="e">
        <f>'BAR BB| Open rates'!#REF!</f>
        <v>#REF!</v>
      </c>
      <c r="AU3" s="113" t="e">
        <f>'BAR BB| Open rates'!#REF!</f>
        <v>#REF!</v>
      </c>
      <c r="AV3" s="113" t="e">
        <f>'BAR BB| Open rates'!#REF!</f>
        <v>#REF!</v>
      </c>
      <c r="AW3" s="113" t="e">
        <f>'BAR BB| Open rates'!#REF!</f>
        <v>#REF!</v>
      </c>
      <c r="AX3" s="113" t="e">
        <f>'BAR BB| Open rates'!#REF!</f>
        <v>#REF!</v>
      </c>
      <c r="AY3" s="113" t="e">
        <f>'BAR BB| Open rates'!#REF!</f>
        <v>#REF!</v>
      </c>
      <c r="AZ3" s="113" t="e">
        <f>'BAR BB| Open rates'!#REF!</f>
        <v>#REF!</v>
      </c>
      <c r="BA3" s="113" t="e">
        <f>'BAR BB| Open rates'!#REF!</f>
        <v>#REF!</v>
      </c>
      <c r="BB3" s="113" t="e">
        <f>'BAR BB| Open rates'!#REF!</f>
        <v>#REF!</v>
      </c>
      <c r="BC3" s="113" t="e">
        <f>'BAR BB| Open rates'!#REF!</f>
        <v>#REF!</v>
      </c>
      <c r="BD3" s="113" t="e">
        <f>'BAR BB| Open rates'!#REF!</f>
        <v>#REF!</v>
      </c>
      <c r="BE3" s="113" t="e">
        <f>'BAR BB| Open rates'!#REF!</f>
        <v>#REF!</v>
      </c>
      <c r="BF3" s="113" t="e">
        <f>'BAR BB| Open rates'!#REF!</f>
        <v>#REF!</v>
      </c>
      <c r="BG3" s="113" t="e">
        <f>'BAR BB| Open rates'!#REF!</f>
        <v>#REF!</v>
      </c>
      <c r="BH3" s="113" t="e">
        <f>'BAR BB| Open rates'!#REF!</f>
        <v>#REF!</v>
      </c>
      <c r="BI3" s="113" t="e">
        <f>'BAR BB| Open rates'!#REF!</f>
        <v>#REF!</v>
      </c>
      <c r="BJ3" s="113" t="e">
        <f>'BAR BB| Open rates'!#REF!</f>
        <v>#REF!</v>
      </c>
      <c r="BK3" s="113" t="e">
        <f>'BAR BB| Open rates'!#REF!</f>
        <v>#REF!</v>
      </c>
      <c r="BL3" s="113" t="e">
        <f>'BAR BB| Open rates'!#REF!</f>
        <v>#REF!</v>
      </c>
      <c r="BM3" s="113" t="e">
        <f>'BAR BB| Open rates'!#REF!</f>
        <v>#REF!</v>
      </c>
      <c r="BN3" s="113" t="e">
        <f>'BAR BB| Open rates'!#REF!</f>
        <v>#REF!</v>
      </c>
      <c r="BO3" s="113" t="e">
        <f>'BAR BB| Open rates'!#REF!</f>
        <v>#REF!</v>
      </c>
      <c r="BP3" s="113" t="e">
        <f>'BAR BB| Open rates'!#REF!</f>
        <v>#REF!</v>
      </c>
      <c r="BQ3" s="113" t="e">
        <f>'BAR BB| Open rates'!#REF!</f>
        <v>#REF!</v>
      </c>
      <c r="BR3" s="113" t="e">
        <f>'BAR BB| Open rates'!#REF!</f>
        <v>#REF!</v>
      </c>
      <c r="BS3" s="113" t="e">
        <f>'BAR BB| Open rates'!#REF!</f>
        <v>#REF!</v>
      </c>
      <c r="BT3" s="113" t="e">
        <f>'BAR BB| Open rates'!#REF!</f>
        <v>#REF!</v>
      </c>
      <c r="BU3" s="113" t="e">
        <f>'BAR BB| Open rates'!#REF!</f>
        <v>#REF!</v>
      </c>
      <c r="BV3" s="113" t="e">
        <f>'BAR BB| Open rates'!#REF!</f>
        <v>#REF!</v>
      </c>
      <c r="BW3" s="113" t="e">
        <f>'BAR BB| Open rates'!#REF!</f>
        <v>#REF!</v>
      </c>
      <c r="BX3" s="113" t="e">
        <f>'BAR BB| Open rates'!#REF!</f>
        <v>#REF!</v>
      </c>
      <c r="BY3" s="113" t="e">
        <f>'BAR BB| Open rates'!#REF!</f>
        <v>#REF!</v>
      </c>
      <c r="BZ3" s="113" t="e">
        <f>'BAR BB| Open rates'!#REF!</f>
        <v>#REF!</v>
      </c>
      <c r="CA3" s="113" t="e">
        <f>'BAR BB| Open rates'!#REF!</f>
        <v>#REF!</v>
      </c>
      <c r="CB3" s="113" t="e">
        <f>'BAR BB| Open rates'!#REF!</f>
        <v>#REF!</v>
      </c>
      <c r="CC3" s="113" t="e">
        <f>'BAR BB| Open rates'!#REF!</f>
        <v>#REF!</v>
      </c>
      <c r="CD3" s="113" t="e">
        <f>'BAR BB| Open rates'!#REF!</f>
        <v>#REF!</v>
      </c>
      <c r="CE3" s="113" t="e">
        <f>'BAR BB| Open rates'!#REF!</f>
        <v>#REF!</v>
      </c>
    </row>
    <row r="4" spans="1:83" s="33" customFormat="1" ht="26.25" customHeight="1" x14ac:dyDescent="0.2">
      <c r="A4" s="107"/>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3" t="e">
        <f>'BAR BB| Open rates'!#REF!</f>
        <v>#REF!</v>
      </c>
      <c r="AI4" s="113" t="e">
        <f>'BAR BB| Open rates'!#REF!</f>
        <v>#REF!</v>
      </c>
      <c r="AJ4" s="113" t="e">
        <f>'BAR BB| Open rates'!#REF!</f>
        <v>#REF!</v>
      </c>
      <c r="AK4" s="113" t="e">
        <f>'BAR BB| Open rates'!#REF!</f>
        <v>#REF!</v>
      </c>
      <c r="AL4" s="113" t="e">
        <f>'BAR BB| Open rates'!#REF!</f>
        <v>#REF!</v>
      </c>
      <c r="AM4" s="113" t="e">
        <f>'BAR BB| Open rates'!#REF!</f>
        <v>#REF!</v>
      </c>
      <c r="AN4" s="113" t="e">
        <f>'BAR BB| Open rates'!#REF!</f>
        <v>#REF!</v>
      </c>
      <c r="AO4" s="113" t="e">
        <f>'BAR BB| Open rates'!#REF!</f>
        <v>#REF!</v>
      </c>
      <c r="AP4" s="113" t="e">
        <f>'BAR BB| Open rates'!#REF!</f>
        <v>#REF!</v>
      </c>
      <c r="AQ4" s="113" t="e">
        <f>'BAR BB| Open rates'!#REF!</f>
        <v>#REF!</v>
      </c>
      <c r="AR4" s="113" t="e">
        <f>'BAR BB| Open rates'!#REF!</f>
        <v>#REF!</v>
      </c>
      <c r="AS4" s="113" t="e">
        <f>'BAR BB| Open rates'!#REF!</f>
        <v>#REF!</v>
      </c>
      <c r="AT4" s="113" t="e">
        <f>'BAR BB| Open rates'!#REF!</f>
        <v>#REF!</v>
      </c>
      <c r="AU4" s="113" t="e">
        <f>'BAR BB| Open rates'!#REF!</f>
        <v>#REF!</v>
      </c>
      <c r="AV4" s="113" t="e">
        <f>'BAR BB| Open rates'!#REF!</f>
        <v>#REF!</v>
      </c>
      <c r="AW4" s="113" t="e">
        <f>'BAR BB| Open rates'!#REF!</f>
        <v>#REF!</v>
      </c>
      <c r="AX4" s="113" t="e">
        <f>'BAR BB| Open rates'!#REF!</f>
        <v>#REF!</v>
      </c>
      <c r="AY4" s="113" t="e">
        <f>'BAR BB| Open rates'!#REF!</f>
        <v>#REF!</v>
      </c>
      <c r="AZ4" s="113" t="e">
        <f>'BAR BB| Open rates'!#REF!</f>
        <v>#REF!</v>
      </c>
      <c r="BA4" s="113" t="e">
        <f>'BAR BB| Open rates'!#REF!</f>
        <v>#REF!</v>
      </c>
      <c r="BB4" s="113" t="e">
        <f>'BAR BB| Open rates'!#REF!</f>
        <v>#REF!</v>
      </c>
      <c r="BC4" s="113" t="e">
        <f>'BAR BB| Open rates'!#REF!</f>
        <v>#REF!</v>
      </c>
      <c r="BD4" s="113" t="e">
        <f>'BAR BB| Open rates'!#REF!</f>
        <v>#REF!</v>
      </c>
      <c r="BE4" s="113" t="e">
        <f>'BAR BB| Open rates'!#REF!</f>
        <v>#REF!</v>
      </c>
      <c r="BF4" s="113" t="e">
        <f>'BAR BB| Open rates'!#REF!</f>
        <v>#REF!</v>
      </c>
      <c r="BG4" s="113" t="e">
        <f>'BAR BB| Open rates'!#REF!</f>
        <v>#REF!</v>
      </c>
      <c r="BH4" s="113" t="e">
        <f>'BAR BB| Open rates'!#REF!</f>
        <v>#REF!</v>
      </c>
      <c r="BI4" s="113" t="e">
        <f>'BAR BB| Open rates'!#REF!</f>
        <v>#REF!</v>
      </c>
      <c r="BJ4" s="113" t="e">
        <f>'BAR BB| Open rates'!#REF!</f>
        <v>#REF!</v>
      </c>
      <c r="BK4" s="113" t="e">
        <f>'BAR BB| Open rates'!#REF!</f>
        <v>#REF!</v>
      </c>
      <c r="BL4" s="113" t="e">
        <f>'BAR BB| Open rates'!#REF!</f>
        <v>#REF!</v>
      </c>
      <c r="BM4" s="113" t="e">
        <f>'BAR BB| Open rates'!#REF!</f>
        <v>#REF!</v>
      </c>
      <c r="BN4" s="113" t="e">
        <f>'BAR BB| Open rates'!#REF!</f>
        <v>#REF!</v>
      </c>
      <c r="BO4" s="113" t="e">
        <f>'BAR BB| Open rates'!#REF!</f>
        <v>#REF!</v>
      </c>
      <c r="BP4" s="113" t="e">
        <f>'BAR BB| Open rates'!#REF!</f>
        <v>#REF!</v>
      </c>
      <c r="BQ4" s="113" t="e">
        <f>'BAR BB| Open rates'!#REF!</f>
        <v>#REF!</v>
      </c>
      <c r="BR4" s="113" t="e">
        <f>'BAR BB| Open rates'!#REF!</f>
        <v>#REF!</v>
      </c>
      <c r="BS4" s="113" t="e">
        <f>'BAR BB| Open rates'!#REF!</f>
        <v>#REF!</v>
      </c>
      <c r="BT4" s="113" t="e">
        <f>'BAR BB| Open rates'!#REF!</f>
        <v>#REF!</v>
      </c>
      <c r="BU4" s="113" t="e">
        <f>'BAR BB| Open rates'!#REF!</f>
        <v>#REF!</v>
      </c>
      <c r="BV4" s="113" t="e">
        <f>'BAR BB| Open rates'!#REF!</f>
        <v>#REF!</v>
      </c>
      <c r="BW4" s="113" t="e">
        <f>'BAR BB| Open rates'!#REF!</f>
        <v>#REF!</v>
      </c>
      <c r="BX4" s="113" t="e">
        <f>'BAR BB| Open rates'!#REF!</f>
        <v>#REF!</v>
      </c>
      <c r="BY4" s="113" t="e">
        <f>'BAR BB| Open rates'!#REF!</f>
        <v>#REF!</v>
      </c>
      <c r="BZ4" s="113" t="e">
        <f>'BAR BB| Open rates'!#REF!</f>
        <v>#REF!</v>
      </c>
      <c r="CA4" s="113" t="e">
        <f>'BAR BB| Open rates'!#REF!</f>
        <v>#REF!</v>
      </c>
      <c r="CB4" s="113" t="e">
        <f>'BAR BB| Open rates'!#REF!</f>
        <v>#REF!</v>
      </c>
      <c r="CC4" s="113" t="e">
        <f>'BAR BB| Open rates'!#REF!</f>
        <v>#REF!</v>
      </c>
      <c r="CD4" s="113" t="e">
        <f>'BAR BB| Open rates'!#REF!</f>
        <v>#REF!</v>
      </c>
      <c r="CE4" s="113" t="e">
        <f>'BAR BB| Open rates'!#REF!</f>
        <v>#REF!</v>
      </c>
    </row>
    <row r="5" spans="1:83" s="36" customFormat="1" ht="12" customHeight="1" x14ac:dyDescent="0.2">
      <c r="A5" s="65" t="s">
        <v>63</v>
      </c>
      <c r="B5" s="35"/>
      <c r="C5" s="35"/>
      <c r="D5" s="35"/>
      <c r="E5" s="35"/>
      <c r="F5" s="35"/>
      <c r="G5" s="35"/>
      <c r="H5" s="35"/>
      <c r="I5" s="35"/>
      <c r="J5" s="61"/>
      <c r="K5" s="61"/>
      <c r="L5" s="61"/>
      <c r="M5" s="61"/>
      <c r="N5" s="61"/>
      <c r="O5" s="61"/>
      <c r="P5" s="61"/>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row>
    <row r="6" spans="1:83" s="36" customFormat="1" ht="12" customHeight="1" x14ac:dyDescent="0.2">
      <c r="A6" s="52">
        <v>1</v>
      </c>
      <c r="B6" s="43" t="e">
        <f>'BAR BB| Open rates'!#REF!</f>
        <v>#REF!</v>
      </c>
      <c r="C6" s="43" t="e">
        <f>'BAR BB| Open rates'!#REF!</f>
        <v>#REF!</v>
      </c>
      <c r="D6" s="43" t="e">
        <f>'BAR BB| Open rates'!#REF!</f>
        <v>#REF!</v>
      </c>
      <c r="E6" s="43" t="e">
        <f>'BAR BB| Open rates'!#REF!</f>
        <v>#REF!</v>
      </c>
      <c r="F6" s="43" t="e">
        <f>'BAR BB| Open rates'!#REF!</f>
        <v>#REF!</v>
      </c>
      <c r="G6" s="43" t="e">
        <f>'BAR BB| Open rates'!#REF!</f>
        <v>#REF!</v>
      </c>
      <c r="H6" s="43" t="e">
        <f>'BAR BB| Open rates'!#REF!</f>
        <v>#REF!</v>
      </c>
      <c r="I6" s="43" t="e">
        <f>'BAR BB| Open rates'!#REF!</f>
        <v>#REF!</v>
      </c>
      <c r="J6" s="43" t="e">
        <f>'BAR BB| Open rates'!#REF!</f>
        <v>#REF!</v>
      </c>
      <c r="K6" s="43" t="e">
        <f>'BAR BB| Open rates'!#REF!</f>
        <v>#REF!</v>
      </c>
      <c r="L6" s="43" t="e">
        <f>'BAR BB| Open rates'!#REF!</f>
        <v>#REF!</v>
      </c>
      <c r="M6" s="43" t="e">
        <f>'BAR BB| Open rates'!#REF!</f>
        <v>#REF!</v>
      </c>
      <c r="N6" s="43" t="e">
        <f>'BAR BB| Open rates'!#REF!</f>
        <v>#REF!</v>
      </c>
      <c r="O6" s="43" t="e">
        <f>'BAR BB| Open rates'!#REF!</f>
        <v>#REF!</v>
      </c>
      <c r="P6" s="43" t="e">
        <f>'BAR BB| Open rates'!#REF!</f>
        <v>#REF!</v>
      </c>
      <c r="Q6" s="43" t="e">
        <f>'BAR BB| Open rates'!#REF!</f>
        <v>#REF!</v>
      </c>
      <c r="R6" s="43" t="e">
        <f>'BAR BB| Open rates'!#REF!</f>
        <v>#REF!</v>
      </c>
      <c r="S6" s="43" t="e">
        <f>'BAR BB| Open rates'!#REF!</f>
        <v>#REF!</v>
      </c>
      <c r="T6" s="43" t="e">
        <f>'BAR BB| Open rates'!#REF!</f>
        <v>#REF!</v>
      </c>
      <c r="U6" s="43" t="e">
        <f>'BAR BB| Open rates'!#REF!</f>
        <v>#REF!</v>
      </c>
      <c r="V6" s="43" t="e">
        <f>'BAR BB| Open rates'!#REF!</f>
        <v>#REF!</v>
      </c>
      <c r="W6" s="43" t="e">
        <f>'BAR BB| Open rates'!#REF!</f>
        <v>#REF!</v>
      </c>
      <c r="X6" s="43" t="e">
        <f>'BAR BB| Open rates'!#REF!</f>
        <v>#REF!</v>
      </c>
      <c r="Y6" s="43" t="e">
        <f>'BAR BB| Open rates'!#REF!</f>
        <v>#REF!</v>
      </c>
      <c r="Z6" s="43" t="e">
        <f>'BAR BB| Open rates'!#REF!</f>
        <v>#REF!</v>
      </c>
      <c r="AA6" s="43" t="e">
        <f>'BAR BB| Open rates'!#REF!</f>
        <v>#REF!</v>
      </c>
      <c r="AB6" s="43" t="e">
        <f>'BAR BB| Open rates'!#REF!</f>
        <v>#REF!</v>
      </c>
      <c r="AC6" s="43" t="e">
        <f>'BAR BB| Open rates'!#REF!</f>
        <v>#REF!</v>
      </c>
      <c r="AD6" s="43" t="e">
        <f>'BAR BB| Open rates'!#REF!</f>
        <v>#REF!</v>
      </c>
      <c r="AE6" s="43" t="e">
        <f>'BAR BB| Open rates'!#REF!</f>
        <v>#REF!</v>
      </c>
      <c r="AF6" s="43" t="e">
        <f>'BAR BB| Open rates'!#REF!</f>
        <v>#REF!</v>
      </c>
      <c r="AG6" s="43" t="e">
        <f>'BAR BB| Open rates'!#REF!</f>
        <v>#REF!</v>
      </c>
      <c r="AH6" s="43" t="e">
        <f>'BAR BB| Open rates'!#REF!</f>
        <v>#REF!</v>
      </c>
      <c r="AI6" s="43" t="e">
        <f>'BAR BB| Open rates'!#REF!</f>
        <v>#REF!</v>
      </c>
      <c r="AJ6" s="43" t="e">
        <f>'BAR BB| Open rates'!#REF!</f>
        <v>#REF!</v>
      </c>
      <c r="AK6" s="43" t="e">
        <f>'BAR BB| Open rates'!#REF!</f>
        <v>#REF!</v>
      </c>
      <c r="AL6" s="43" t="e">
        <f>'BAR BB| Open rates'!#REF!</f>
        <v>#REF!</v>
      </c>
      <c r="AM6" s="43" t="e">
        <f>'BAR BB| Open rates'!#REF!</f>
        <v>#REF!</v>
      </c>
      <c r="AN6" s="43" t="e">
        <f>'BAR BB| Open rates'!#REF!</f>
        <v>#REF!</v>
      </c>
      <c r="AO6" s="43" t="e">
        <f>'BAR BB| Open rates'!#REF!</f>
        <v>#REF!</v>
      </c>
      <c r="AP6" s="43" t="e">
        <f>'BAR BB| Open rates'!#REF!</f>
        <v>#REF!</v>
      </c>
      <c r="AQ6" s="43" t="e">
        <f>'BAR BB| Open rates'!#REF!</f>
        <v>#REF!</v>
      </c>
      <c r="AR6" s="43" t="e">
        <f>'BAR BB| Open rates'!#REF!</f>
        <v>#REF!</v>
      </c>
      <c r="AS6" s="43" t="e">
        <f>'BAR BB| Open rates'!#REF!</f>
        <v>#REF!</v>
      </c>
      <c r="AT6" s="43" t="e">
        <f>'BAR BB| Open rates'!#REF!</f>
        <v>#REF!</v>
      </c>
      <c r="AU6" s="43" t="e">
        <f>'BAR BB| Open rates'!#REF!</f>
        <v>#REF!</v>
      </c>
      <c r="AV6" s="43" t="e">
        <f>'BAR BB| Open rates'!#REF!</f>
        <v>#REF!</v>
      </c>
      <c r="AW6" s="43" t="e">
        <f>'BAR BB| Open rates'!#REF!</f>
        <v>#REF!</v>
      </c>
      <c r="AX6" s="43" t="e">
        <f>'BAR BB| Open rates'!#REF!</f>
        <v>#REF!</v>
      </c>
      <c r="AY6" s="43" t="e">
        <f>'BAR BB| Open rates'!#REF!</f>
        <v>#REF!</v>
      </c>
      <c r="AZ6" s="43" t="e">
        <f>'BAR BB| Open rates'!#REF!</f>
        <v>#REF!</v>
      </c>
      <c r="BA6" s="43" t="e">
        <f>'BAR BB| Open rates'!#REF!</f>
        <v>#REF!</v>
      </c>
      <c r="BB6" s="43" t="e">
        <f>'BAR BB| Open rates'!#REF!</f>
        <v>#REF!</v>
      </c>
      <c r="BC6" s="43" t="e">
        <f>'BAR BB| Open rates'!#REF!</f>
        <v>#REF!</v>
      </c>
      <c r="BD6" s="43" t="e">
        <f>'BAR BB| Open rates'!#REF!</f>
        <v>#REF!</v>
      </c>
      <c r="BE6" s="43" t="e">
        <f>'BAR BB| Open rates'!#REF!</f>
        <v>#REF!</v>
      </c>
      <c r="BF6" s="43" t="e">
        <f>'BAR BB| Open rates'!#REF!</f>
        <v>#REF!</v>
      </c>
      <c r="BG6" s="43" t="e">
        <f>'BAR BB| Open rates'!#REF!</f>
        <v>#REF!</v>
      </c>
      <c r="BH6" s="43" t="e">
        <f>'BAR BB| Open rates'!#REF!</f>
        <v>#REF!</v>
      </c>
      <c r="BI6" s="43" t="e">
        <f>'BAR BB| Open rates'!#REF!</f>
        <v>#REF!</v>
      </c>
      <c r="BJ6" s="43" t="e">
        <f>'BAR BB| Open rates'!#REF!</f>
        <v>#REF!</v>
      </c>
      <c r="BK6" s="43" t="e">
        <f>'BAR BB| Open rates'!#REF!</f>
        <v>#REF!</v>
      </c>
      <c r="BL6" s="43" t="e">
        <f>'BAR BB| Open rates'!#REF!</f>
        <v>#REF!</v>
      </c>
      <c r="BM6" s="43" t="e">
        <f>'BAR BB| Open rates'!#REF!</f>
        <v>#REF!</v>
      </c>
      <c r="BN6" s="43" t="e">
        <f>'BAR BB| Open rates'!#REF!</f>
        <v>#REF!</v>
      </c>
      <c r="BO6" s="43" t="e">
        <f>'BAR BB| Open rates'!#REF!</f>
        <v>#REF!</v>
      </c>
      <c r="BP6" s="43" t="e">
        <f>'BAR BB| Open rates'!#REF!</f>
        <v>#REF!</v>
      </c>
      <c r="BQ6" s="43" t="e">
        <f>'BAR BB| Open rates'!#REF!</f>
        <v>#REF!</v>
      </c>
      <c r="BR6" s="43" t="e">
        <f>'BAR BB| Open rates'!#REF!</f>
        <v>#REF!</v>
      </c>
      <c r="BS6" s="43" t="e">
        <f>'BAR BB| Open rates'!#REF!</f>
        <v>#REF!</v>
      </c>
      <c r="BT6" s="43" t="e">
        <f>'BAR BB| Open rates'!#REF!</f>
        <v>#REF!</v>
      </c>
      <c r="BU6" s="43" t="e">
        <f>'BAR BB| Open rates'!#REF!</f>
        <v>#REF!</v>
      </c>
      <c r="BV6" s="43" t="e">
        <f>'BAR BB| Open rates'!#REF!</f>
        <v>#REF!</v>
      </c>
      <c r="BW6" s="43" t="e">
        <f>'BAR BB| Open rates'!#REF!</f>
        <v>#REF!</v>
      </c>
      <c r="BX6" s="43" t="e">
        <f>'BAR BB| Open rates'!#REF!</f>
        <v>#REF!</v>
      </c>
      <c r="BY6" s="43" t="e">
        <f>'BAR BB| Open rates'!#REF!</f>
        <v>#REF!</v>
      </c>
      <c r="BZ6" s="43" t="e">
        <f>'BAR BB| Open rates'!#REF!</f>
        <v>#REF!</v>
      </c>
      <c r="CA6" s="43" t="e">
        <f>'BAR BB| Open rates'!#REF!</f>
        <v>#REF!</v>
      </c>
      <c r="CB6" s="43" t="e">
        <f>'BAR BB| Open rates'!#REF!</f>
        <v>#REF!</v>
      </c>
      <c r="CC6" s="43" t="e">
        <f>'BAR BB| Open rates'!#REF!</f>
        <v>#REF!</v>
      </c>
      <c r="CD6" s="43" t="e">
        <f>'BAR BB| Open rates'!#REF!</f>
        <v>#REF!</v>
      </c>
      <c r="CE6" s="43" t="e">
        <f>'BAR BB| Open rates'!#REF!</f>
        <v>#REF!</v>
      </c>
    </row>
    <row r="7" spans="1:83" s="36" customFormat="1" ht="12" customHeight="1" x14ac:dyDescent="0.2">
      <c r="A7" s="52">
        <v>2</v>
      </c>
      <c r="B7" s="43" t="e">
        <f>'BAR BB| Open rates'!#REF!</f>
        <v>#REF!</v>
      </c>
      <c r="C7" s="43" t="e">
        <f>'BAR BB| Open rates'!#REF!</f>
        <v>#REF!</v>
      </c>
      <c r="D7" s="43" t="e">
        <f>'BAR BB| Open rates'!#REF!</f>
        <v>#REF!</v>
      </c>
      <c r="E7" s="43" t="e">
        <f>'BAR BB| Open rates'!#REF!</f>
        <v>#REF!</v>
      </c>
      <c r="F7" s="43" t="e">
        <f>'BAR BB| Open rates'!#REF!</f>
        <v>#REF!</v>
      </c>
      <c r="G7" s="43" t="e">
        <f>'BAR BB| Open rates'!#REF!</f>
        <v>#REF!</v>
      </c>
      <c r="H7" s="43" t="e">
        <f>'BAR BB| Open rates'!#REF!</f>
        <v>#REF!</v>
      </c>
      <c r="I7" s="43" t="e">
        <f>'BAR BB| Open rates'!#REF!</f>
        <v>#REF!</v>
      </c>
      <c r="J7" s="43" t="e">
        <f>'BAR BB| Open rates'!#REF!</f>
        <v>#REF!</v>
      </c>
      <c r="K7" s="43" t="e">
        <f>'BAR BB| Open rates'!#REF!</f>
        <v>#REF!</v>
      </c>
      <c r="L7" s="43" t="e">
        <f>'BAR BB| Open rates'!#REF!</f>
        <v>#REF!</v>
      </c>
      <c r="M7" s="43" t="e">
        <f>'BAR BB| Open rates'!#REF!</f>
        <v>#REF!</v>
      </c>
      <c r="N7" s="43" t="e">
        <f>'BAR BB| Open rates'!#REF!</f>
        <v>#REF!</v>
      </c>
      <c r="O7" s="43" t="e">
        <f>'BAR BB| Open rates'!#REF!</f>
        <v>#REF!</v>
      </c>
      <c r="P7" s="43" t="e">
        <f>'BAR BB| Open rates'!#REF!</f>
        <v>#REF!</v>
      </c>
      <c r="Q7" s="43" t="e">
        <f>'BAR BB| Open rates'!#REF!</f>
        <v>#REF!</v>
      </c>
      <c r="R7" s="43" t="e">
        <f>'BAR BB| Open rates'!#REF!</f>
        <v>#REF!</v>
      </c>
      <c r="S7" s="43" t="e">
        <f>'BAR BB| Open rates'!#REF!</f>
        <v>#REF!</v>
      </c>
      <c r="T7" s="43" t="e">
        <f>'BAR BB| Open rates'!#REF!</f>
        <v>#REF!</v>
      </c>
      <c r="U7" s="43" t="e">
        <f>'BAR BB| Open rates'!#REF!</f>
        <v>#REF!</v>
      </c>
      <c r="V7" s="43" t="e">
        <f>'BAR BB| Open rates'!#REF!</f>
        <v>#REF!</v>
      </c>
      <c r="W7" s="43" t="e">
        <f>'BAR BB| Open rates'!#REF!</f>
        <v>#REF!</v>
      </c>
      <c r="X7" s="43" t="e">
        <f>'BAR BB| Open rates'!#REF!</f>
        <v>#REF!</v>
      </c>
      <c r="Y7" s="43" t="e">
        <f>'BAR BB| Open rates'!#REF!</f>
        <v>#REF!</v>
      </c>
      <c r="Z7" s="43" t="e">
        <f>'BAR BB| Open rates'!#REF!</f>
        <v>#REF!</v>
      </c>
      <c r="AA7" s="43" t="e">
        <f>'BAR BB| Open rates'!#REF!</f>
        <v>#REF!</v>
      </c>
      <c r="AB7" s="43" t="e">
        <f>'BAR BB| Open rates'!#REF!</f>
        <v>#REF!</v>
      </c>
      <c r="AC7" s="43" t="e">
        <f>'BAR BB| Open rates'!#REF!</f>
        <v>#REF!</v>
      </c>
      <c r="AD7" s="43" t="e">
        <f>'BAR BB| Open rates'!#REF!</f>
        <v>#REF!</v>
      </c>
      <c r="AE7" s="43" t="e">
        <f>'BAR BB| Open rates'!#REF!</f>
        <v>#REF!</v>
      </c>
      <c r="AF7" s="43" t="e">
        <f>'BAR BB| Open rates'!#REF!</f>
        <v>#REF!</v>
      </c>
      <c r="AG7" s="43" t="e">
        <f>'BAR BB| Open rates'!#REF!</f>
        <v>#REF!</v>
      </c>
      <c r="AH7" s="43" t="e">
        <f>'BAR BB| Open rates'!#REF!</f>
        <v>#REF!</v>
      </c>
      <c r="AI7" s="43" t="e">
        <f>'BAR BB| Open rates'!#REF!</f>
        <v>#REF!</v>
      </c>
      <c r="AJ7" s="43" t="e">
        <f>'BAR BB| Open rates'!#REF!</f>
        <v>#REF!</v>
      </c>
      <c r="AK7" s="43" t="e">
        <f>'BAR BB| Open rates'!#REF!</f>
        <v>#REF!</v>
      </c>
      <c r="AL7" s="43" t="e">
        <f>'BAR BB| Open rates'!#REF!</f>
        <v>#REF!</v>
      </c>
      <c r="AM7" s="43" t="e">
        <f>'BAR BB| Open rates'!#REF!</f>
        <v>#REF!</v>
      </c>
      <c r="AN7" s="43" t="e">
        <f>'BAR BB| Open rates'!#REF!</f>
        <v>#REF!</v>
      </c>
      <c r="AO7" s="43" t="e">
        <f>'BAR BB| Open rates'!#REF!</f>
        <v>#REF!</v>
      </c>
      <c r="AP7" s="43" t="e">
        <f>'BAR BB| Open rates'!#REF!</f>
        <v>#REF!</v>
      </c>
      <c r="AQ7" s="43" t="e">
        <f>'BAR BB| Open rates'!#REF!</f>
        <v>#REF!</v>
      </c>
      <c r="AR7" s="43" t="e">
        <f>'BAR BB| Open rates'!#REF!</f>
        <v>#REF!</v>
      </c>
      <c r="AS7" s="43" t="e">
        <f>'BAR BB| Open rates'!#REF!</f>
        <v>#REF!</v>
      </c>
      <c r="AT7" s="43" t="e">
        <f>'BAR BB| Open rates'!#REF!</f>
        <v>#REF!</v>
      </c>
      <c r="AU7" s="43" t="e">
        <f>'BAR BB| Open rates'!#REF!</f>
        <v>#REF!</v>
      </c>
      <c r="AV7" s="43" t="e">
        <f>'BAR BB| Open rates'!#REF!</f>
        <v>#REF!</v>
      </c>
      <c r="AW7" s="43" t="e">
        <f>'BAR BB| Open rates'!#REF!</f>
        <v>#REF!</v>
      </c>
      <c r="AX7" s="43" t="e">
        <f>'BAR BB| Open rates'!#REF!</f>
        <v>#REF!</v>
      </c>
      <c r="AY7" s="43" t="e">
        <f>'BAR BB| Open rates'!#REF!</f>
        <v>#REF!</v>
      </c>
      <c r="AZ7" s="43" t="e">
        <f>'BAR BB| Open rates'!#REF!</f>
        <v>#REF!</v>
      </c>
      <c r="BA7" s="43" t="e">
        <f>'BAR BB| Open rates'!#REF!</f>
        <v>#REF!</v>
      </c>
      <c r="BB7" s="43" t="e">
        <f>'BAR BB| Open rates'!#REF!</f>
        <v>#REF!</v>
      </c>
      <c r="BC7" s="43" t="e">
        <f>'BAR BB| Open rates'!#REF!</f>
        <v>#REF!</v>
      </c>
      <c r="BD7" s="43" t="e">
        <f>'BAR BB| Open rates'!#REF!</f>
        <v>#REF!</v>
      </c>
      <c r="BE7" s="43" t="e">
        <f>'BAR BB| Open rates'!#REF!</f>
        <v>#REF!</v>
      </c>
      <c r="BF7" s="43" t="e">
        <f>'BAR BB| Open rates'!#REF!</f>
        <v>#REF!</v>
      </c>
      <c r="BG7" s="43" t="e">
        <f>'BAR BB| Open rates'!#REF!</f>
        <v>#REF!</v>
      </c>
      <c r="BH7" s="43" t="e">
        <f>'BAR BB| Open rates'!#REF!</f>
        <v>#REF!</v>
      </c>
      <c r="BI7" s="43" t="e">
        <f>'BAR BB| Open rates'!#REF!</f>
        <v>#REF!</v>
      </c>
      <c r="BJ7" s="43" t="e">
        <f>'BAR BB| Open rates'!#REF!</f>
        <v>#REF!</v>
      </c>
      <c r="BK7" s="43" t="e">
        <f>'BAR BB| Open rates'!#REF!</f>
        <v>#REF!</v>
      </c>
      <c r="BL7" s="43" t="e">
        <f>'BAR BB| Open rates'!#REF!</f>
        <v>#REF!</v>
      </c>
      <c r="BM7" s="43" t="e">
        <f>'BAR BB| Open rates'!#REF!</f>
        <v>#REF!</v>
      </c>
      <c r="BN7" s="43" t="e">
        <f>'BAR BB| Open rates'!#REF!</f>
        <v>#REF!</v>
      </c>
      <c r="BO7" s="43" t="e">
        <f>'BAR BB| Open rates'!#REF!</f>
        <v>#REF!</v>
      </c>
      <c r="BP7" s="43" t="e">
        <f>'BAR BB| Open rates'!#REF!</f>
        <v>#REF!</v>
      </c>
      <c r="BQ7" s="43" t="e">
        <f>'BAR BB| Open rates'!#REF!</f>
        <v>#REF!</v>
      </c>
      <c r="BR7" s="43" t="e">
        <f>'BAR BB| Open rates'!#REF!</f>
        <v>#REF!</v>
      </c>
      <c r="BS7" s="43" t="e">
        <f>'BAR BB| Open rates'!#REF!</f>
        <v>#REF!</v>
      </c>
      <c r="BT7" s="43" t="e">
        <f>'BAR BB| Open rates'!#REF!</f>
        <v>#REF!</v>
      </c>
      <c r="BU7" s="43" t="e">
        <f>'BAR BB| Open rates'!#REF!</f>
        <v>#REF!</v>
      </c>
      <c r="BV7" s="43" t="e">
        <f>'BAR BB| Open rates'!#REF!</f>
        <v>#REF!</v>
      </c>
      <c r="BW7" s="43" t="e">
        <f>'BAR BB| Open rates'!#REF!</f>
        <v>#REF!</v>
      </c>
      <c r="BX7" s="43" t="e">
        <f>'BAR BB| Open rates'!#REF!</f>
        <v>#REF!</v>
      </c>
      <c r="BY7" s="43" t="e">
        <f>'BAR BB| Open rates'!#REF!</f>
        <v>#REF!</v>
      </c>
      <c r="BZ7" s="43" t="e">
        <f>'BAR BB| Open rates'!#REF!</f>
        <v>#REF!</v>
      </c>
      <c r="CA7" s="43" t="e">
        <f>'BAR BB| Open rates'!#REF!</f>
        <v>#REF!</v>
      </c>
      <c r="CB7" s="43" t="e">
        <f>'BAR BB| Open rates'!#REF!</f>
        <v>#REF!</v>
      </c>
      <c r="CC7" s="43" t="e">
        <f>'BAR BB| Open rates'!#REF!</f>
        <v>#REF!</v>
      </c>
      <c r="CD7" s="43" t="e">
        <f>'BAR BB| Open rates'!#REF!</f>
        <v>#REF!</v>
      </c>
      <c r="CE7" s="43" t="e">
        <f>'BAR BB| Open rates'!#REF!</f>
        <v>#REF!</v>
      </c>
    </row>
    <row r="8" spans="1:83" s="36" customFormat="1" ht="12" customHeight="1" x14ac:dyDescent="0.2">
      <c r="A8" s="66" t="s">
        <v>64</v>
      </c>
      <c r="B8" s="43"/>
    </row>
    <row r="9" spans="1:83" s="9" customFormat="1" ht="12" customHeight="1" x14ac:dyDescent="0.2">
      <c r="A9" s="8">
        <v>1</v>
      </c>
      <c r="B9" s="43" t="e">
        <f>'BAR BB| Open rates'!#REF!</f>
        <v>#REF!</v>
      </c>
      <c r="C9" s="43" t="e">
        <f>'BAR BB| Open rates'!#REF!</f>
        <v>#REF!</v>
      </c>
      <c r="D9" s="43" t="e">
        <f>'BAR BB| Open rates'!#REF!</f>
        <v>#REF!</v>
      </c>
      <c r="E9" s="43" t="e">
        <f>'BAR BB| Open rates'!#REF!</f>
        <v>#REF!</v>
      </c>
      <c r="F9" s="43" t="e">
        <f>'BAR BB| Open rates'!#REF!</f>
        <v>#REF!</v>
      </c>
      <c r="G9" s="43" t="e">
        <f>'BAR BB| Open rates'!#REF!</f>
        <v>#REF!</v>
      </c>
      <c r="H9" s="43" t="e">
        <f>'BAR BB| Open rates'!#REF!</f>
        <v>#REF!</v>
      </c>
      <c r="I9" s="43" t="e">
        <f>'BAR BB| Open rates'!#REF!</f>
        <v>#REF!</v>
      </c>
      <c r="J9" s="43" t="e">
        <f>'BAR BB| Open rates'!#REF!</f>
        <v>#REF!</v>
      </c>
      <c r="K9" s="43" t="e">
        <f>'BAR BB| Open rates'!#REF!</f>
        <v>#REF!</v>
      </c>
      <c r="L9" s="43" t="e">
        <f>'BAR BB| Open rates'!#REF!</f>
        <v>#REF!</v>
      </c>
      <c r="M9" s="43" t="e">
        <f>'BAR BB| Open rates'!#REF!</f>
        <v>#REF!</v>
      </c>
      <c r="N9" s="43" t="e">
        <f>'BAR BB| Open rates'!#REF!</f>
        <v>#REF!</v>
      </c>
      <c r="O9" s="43" t="e">
        <f>'BAR BB| Open rates'!#REF!</f>
        <v>#REF!</v>
      </c>
      <c r="P9" s="43" t="e">
        <f>'BAR BB| Open rates'!#REF!</f>
        <v>#REF!</v>
      </c>
      <c r="Q9" s="43" t="e">
        <f>'BAR BB| Open rates'!#REF!</f>
        <v>#REF!</v>
      </c>
      <c r="R9" s="43" t="e">
        <f>'BAR BB| Open rates'!#REF!</f>
        <v>#REF!</v>
      </c>
      <c r="S9" s="43" t="e">
        <f>'BAR BB| Open rates'!#REF!</f>
        <v>#REF!</v>
      </c>
      <c r="T9" s="43" t="e">
        <f>'BAR BB| Open rates'!#REF!</f>
        <v>#REF!</v>
      </c>
      <c r="U9" s="43" t="e">
        <f>'BAR BB| Open rates'!#REF!</f>
        <v>#REF!</v>
      </c>
      <c r="V9" s="43" t="e">
        <f>'BAR BB| Open rates'!#REF!</f>
        <v>#REF!</v>
      </c>
      <c r="W9" s="43" t="e">
        <f>'BAR BB| Open rates'!#REF!</f>
        <v>#REF!</v>
      </c>
      <c r="X9" s="43" t="e">
        <f>'BAR BB| Open rates'!#REF!</f>
        <v>#REF!</v>
      </c>
      <c r="Y9" s="43" t="e">
        <f>'BAR BB| Open rates'!#REF!</f>
        <v>#REF!</v>
      </c>
      <c r="Z9" s="43" t="e">
        <f>'BAR BB| Open rates'!#REF!</f>
        <v>#REF!</v>
      </c>
      <c r="AA9" s="43" t="e">
        <f>'BAR BB| Open rates'!#REF!</f>
        <v>#REF!</v>
      </c>
      <c r="AB9" s="43" t="e">
        <f>'BAR BB| Open rates'!#REF!</f>
        <v>#REF!</v>
      </c>
      <c r="AC9" s="43" t="e">
        <f>'BAR BB| Open rates'!#REF!</f>
        <v>#REF!</v>
      </c>
      <c r="AD9" s="43" t="e">
        <f>'BAR BB| Open rates'!#REF!</f>
        <v>#REF!</v>
      </c>
      <c r="AE9" s="43" t="e">
        <f>'BAR BB| Open rates'!#REF!</f>
        <v>#REF!</v>
      </c>
      <c r="AF9" s="43" t="e">
        <f>'BAR BB| Open rates'!#REF!</f>
        <v>#REF!</v>
      </c>
      <c r="AG9" s="43" t="e">
        <f>'BAR BB| Open rates'!#REF!</f>
        <v>#REF!</v>
      </c>
      <c r="AH9" s="43" t="e">
        <f>'BAR BB| Open rates'!#REF!</f>
        <v>#REF!</v>
      </c>
      <c r="AI9" s="43" t="e">
        <f>'BAR BB| Open rates'!#REF!</f>
        <v>#REF!</v>
      </c>
      <c r="AJ9" s="43" t="e">
        <f>'BAR BB| Open rates'!#REF!</f>
        <v>#REF!</v>
      </c>
      <c r="AK9" s="43" t="e">
        <f>'BAR BB| Open rates'!#REF!</f>
        <v>#REF!</v>
      </c>
      <c r="AL9" s="43" t="e">
        <f>'BAR BB| Open rates'!#REF!</f>
        <v>#REF!</v>
      </c>
      <c r="AM9" s="43" t="e">
        <f>'BAR BB| Open rates'!#REF!</f>
        <v>#REF!</v>
      </c>
      <c r="AN9" s="43" t="e">
        <f>'BAR BB| Open rates'!#REF!</f>
        <v>#REF!</v>
      </c>
      <c r="AO9" s="43" t="e">
        <f>'BAR BB| Open rates'!#REF!</f>
        <v>#REF!</v>
      </c>
      <c r="AP9" s="43" t="e">
        <f>'BAR BB| Open rates'!#REF!</f>
        <v>#REF!</v>
      </c>
      <c r="AQ9" s="43" t="e">
        <f>'BAR BB| Open rates'!#REF!</f>
        <v>#REF!</v>
      </c>
      <c r="AR9" s="43" t="e">
        <f>'BAR BB| Open rates'!#REF!</f>
        <v>#REF!</v>
      </c>
      <c r="AS9" s="43" t="e">
        <f>'BAR BB| Open rates'!#REF!</f>
        <v>#REF!</v>
      </c>
      <c r="AT9" s="43" t="e">
        <f>'BAR BB| Open rates'!#REF!</f>
        <v>#REF!</v>
      </c>
      <c r="AU9" s="43" t="e">
        <f>'BAR BB| Open rates'!#REF!</f>
        <v>#REF!</v>
      </c>
      <c r="AV9" s="43" t="e">
        <f>'BAR BB| Open rates'!#REF!</f>
        <v>#REF!</v>
      </c>
      <c r="AW9" s="43" t="e">
        <f>'BAR BB| Open rates'!#REF!</f>
        <v>#REF!</v>
      </c>
      <c r="AX9" s="43" t="e">
        <f>'BAR BB| Open rates'!#REF!</f>
        <v>#REF!</v>
      </c>
      <c r="AY9" s="43" t="e">
        <f>'BAR BB| Open rates'!#REF!</f>
        <v>#REF!</v>
      </c>
      <c r="AZ9" s="43" t="e">
        <f>'BAR BB| Open rates'!#REF!</f>
        <v>#REF!</v>
      </c>
      <c r="BA9" s="43" t="e">
        <f>'BAR BB| Open rates'!#REF!</f>
        <v>#REF!</v>
      </c>
      <c r="BB9" s="43" t="e">
        <f>'BAR BB| Open rates'!#REF!</f>
        <v>#REF!</v>
      </c>
      <c r="BC9" s="43" t="e">
        <f>'BAR BB| Open rates'!#REF!</f>
        <v>#REF!</v>
      </c>
      <c r="BD9" s="43" t="e">
        <f>'BAR BB| Open rates'!#REF!</f>
        <v>#REF!</v>
      </c>
      <c r="BE9" s="43" t="e">
        <f>'BAR BB| Open rates'!#REF!</f>
        <v>#REF!</v>
      </c>
      <c r="BF9" s="43" t="e">
        <f>'BAR BB| Open rates'!#REF!</f>
        <v>#REF!</v>
      </c>
      <c r="BG9" s="43" t="e">
        <f>'BAR BB| Open rates'!#REF!</f>
        <v>#REF!</v>
      </c>
      <c r="BH9" s="43" t="e">
        <f>'BAR BB| Open rates'!#REF!</f>
        <v>#REF!</v>
      </c>
      <c r="BI9" s="43" t="e">
        <f>'BAR BB| Open rates'!#REF!</f>
        <v>#REF!</v>
      </c>
      <c r="BJ9" s="43" t="e">
        <f>'BAR BB| Open rates'!#REF!</f>
        <v>#REF!</v>
      </c>
      <c r="BK9" s="43" t="e">
        <f>'BAR BB| Open rates'!#REF!</f>
        <v>#REF!</v>
      </c>
      <c r="BL9" s="43" t="e">
        <f>'BAR BB| Open rates'!#REF!</f>
        <v>#REF!</v>
      </c>
      <c r="BM9" s="43" t="e">
        <f>'BAR BB| Open rates'!#REF!</f>
        <v>#REF!</v>
      </c>
      <c r="BN9" s="43" t="e">
        <f>'BAR BB| Open rates'!#REF!</f>
        <v>#REF!</v>
      </c>
      <c r="BO9" s="43" t="e">
        <f>'BAR BB| Open rates'!#REF!</f>
        <v>#REF!</v>
      </c>
      <c r="BP9" s="43" t="e">
        <f>'BAR BB| Open rates'!#REF!</f>
        <v>#REF!</v>
      </c>
      <c r="BQ9" s="43" t="e">
        <f>'BAR BB| Open rates'!#REF!</f>
        <v>#REF!</v>
      </c>
      <c r="BR9" s="43" t="e">
        <f>'BAR BB| Open rates'!#REF!</f>
        <v>#REF!</v>
      </c>
      <c r="BS9" s="43" t="e">
        <f>'BAR BB| Open rates'!#REF!</f>
        <v>#REF!</v>
      </c>
      <c r="BT9" s="43" t="e">
        <f>'BAR BB| Open rates'!#REF!</f>
        <v>#REF!</v>
      </c>
      <c r="BU9" s="43" t="e">
        <f>'BAR BB| Open rates'!#REF!</f>
        <v>#REF!</v>
      </c>
      <c r="BV9" s="43" t="e">
        <f>'BAR BB| Open rates'!#REF!</f>
        <v>#REF!</v>
      </c>
      <c r="BW9" s="43" t="e">
        <f>'BAR BB| Open rates'!#REF!</f>
        <v>#REF!</v>
      </c>
      <c r="BX9" s="43" t="e">
        <f>'BAR BB| Open rates'!#REF!</f>
        <v>#REF!</v>
      </c>
      <c r="BY9" s="43" t="e">
        <f>'BAR BB| Open rates'!#REF!</f>
        <v>#REF!</v>
      </c>
      <c r="BZ9" s="43" t="e">
        <f>'BAR BB| Open rates'!#REF!</f>
        <v>#REF!</v>
      </c>
      <c r="CA9" s="43" t="e">
        <f>'BAR BB| Open rates'!#REF!</f>
        <v>#REF!</v>
      </c>
      <c r="CB9" s="43" t="e">
        <f>'BAR BB| Open rates'!#REF!</f>
        <v>#REF!</v>
      </c>
      <c r="CC9" s="43" t="e">
        <f>'BAR BB| Open rates'!#REF!</f>
        <v>#REF!</v>
      </c>
      <c r="CD9" s="43" t="e">
        <f>'BAR BB| Open rates'!#REF!</f>
        <v>#REF!</v>
      </c>
      <c r="CE9" s="43" t="e">
        <f>'BAR BB| Open rates'!#REF!</f>
        <v>#REF!</v>
      </c>
    </row>
    <row r="10" spans="1:83" s="9" customFormat="1" ht="12" customHeight="1" x14ac:dyDescent="0.2">
      <c r="A10" s="8">
        <v>2</v>
      </c>
      <c r="B10" s="43" t="e">
        <f>'BAR BB| Open rates'!#REF!</f>
        <v>#REF!</v>
      </c>
      <c r="C10" s="43" t="e">
        <f>'BAR BB| Open rates'!#REF!</f>
        <v>#REF!</v>
      </c>
      <c r="D10" s="43" t="e">
        <f>'BAR BB| Open rates'!#REF!</f>
        <v>#REF!</v>
      </c>
      <c r="E10" s="43" t="e">
        <f>'BAR BB| Open rates'!#REF!</f>
        <v>#REF!</v>
      </c>
      <c r="F10" s="43" t="e">
        <f>'BAR BB| Open rates'!#REF!</f>
        <v>#REF!</v>
      </c>
      <c r="G10" s="43" t="e">
        <f>'BAR BB| Open rates'!#REF!</f>
        <v>#REF!</v>
      </c>
      <c r="H10" s="43" t="e">
        <f>'BAR BB| Open rates'!#REF!</f>
        <v>#REF!</v>
      </c>
      <c r="I10" s="43" t="e">
        <f>'BAR BB| Open rates'!#REF!</f>
        <v>#REF!</v>
      </c>
      <c r="J10" s="43" t="e">
        <f>'BAR BB| Open rates'!#REF!</f>
        <v>#REF!</v>
      </c>
      <c r="K10" s="43" t="e">
        <f>'BAR BB| Open rates'!#REF!</f>
        <v>#REF!</v>
      </c>
      <c r="L10" s="43" t="e">
        <f>'BAR BB| Open rates'!#REF!</f>
        <v>#REF!</v>
      </c>
      <c r="M10" s="43" t="e">
        <f>'BAR BB| Open rates'!#REF!</f>
        <v>#REF!</v>
      </c>
      <c r="N10" s="43" t="e">
        <f>'BAR BB| Open rates'!#REF!</f>
        <v>#REF!</v>
      </c>
      <c r="O10" s="43" t="e">
        <f>'BAR BB| Open rates'!#REF!</f>
        <v>#REF!</v>
      </c>
      <c r="P10" s="43" t="e">
        <f>'BAR BB| Open rates'!#REF!</f>
        <v>#REF!</v>
      </c>
      <c r="Q10" s="43" t="e">
        <f>'BAR BB| Open rates'!#REF!</f>
        <v>#REF!</v>
      </c>
      <c r="R10" s="43" t="e">
        <f>'BAR BB| Open rates'!#REF!</f>
        <v>#REF!</v>
      </c>
      <c r="S10" s="43" t="e">
        <f>'BAR BB| Open rates'!#REF!</f>
        <v>#REF!</v>
      </c>
      <c r="T10" s="43" t="e">
        <f>'BAR BB| Open rates'!#REF!</f>
        <v>#REF!</v>
      </c>
      <c r="U10" s="43" t="e">
        <f>'BAR BB| Open rates'!#REF!</f>
        <v>#REF!</v>
      </c>
      <c r="V10" s="43" t="e">
        <f>'BAR BB| Open rates'!#REF!</f>
        <v>#REF!</v>
      </c>
      <c r="W10" s="43" t="e">
        <f>'BAR BB| Open rates'!#REF!</f>
        <v>#REF!</v>
      </c>
      <c r="X10" s="43" t="e">
        <f>'BAR BB| Open rates'!#REF!</f>
        <v>#REF!</v>
      </c>
      <c r="Y10" s="43" t="e">
        <f>'BAR BB| Open rates'!#REF!</f>
        <v>#REF!</v>
      </c>
      <c r="Z10" s="43" t="e">
        <f>'BAR BB| Open rates'!#REF!</f>
        <v>#REF!</v>
      </c>
      <c r="AA10" s="43" t="e">
        <f>'BAR BB| Open rates'!#REF!</f>
        <v>#REF!</v>
      </c>
      <c r="AB10" s="43" t="e">
        <f>'BAR BB| Open rates'!#REF!</f>
        <v>#REF!</v>
      </c>
      <c r="AC10" s="43" t="e">
        <f>'BAR BB| Open rates'!#REF!</f>
        <v>#REF!</v>
      </c>
      <c r="AD10" s="43" t="e">
        <f>'BAR BB| Open rates'!#REF!</f>
        <v>#REF!</v>
      </c>
      <c r="AE10" s="43" t="e">
        <f>'BAR BB| Open rates'!#REF!</f>
        <v>#REF!</v>
      </c>
      <c r="AF10" s="43" t="e">
        <f>'BAR BB| Open rates'!#REF!</f>
        <v>#REF!</v>
      </c>
      <c r="AG10" s="43" t="e">
        <f>'BAR BB| Open rates'!#REF!</f>
        <v>#REF!</v>
      </c>
      <c r="AH10" s="43" t="e">
        <f>'BAR BB| Open rates'!#REF!</f>
        <v>#REF!</v>
      </c>
      <c r="AI10" s="43" t="e">
        <f>'BAR BB| Open rates'!#REF!</f>
        <v>#REF!</v>
      </c>
      <c r="AJ10" s="43" t="e">
        <f>'BAR BB| Open rates'!#REF!</f>
        <v>#REF!</v>
      </c>
      <c r="AK10" s="43" t="e">
        <f>'BAR BB| Open rates'!#REF!</f>
        <v>#REF!</v>
      </c>
      <c r="AL10" s="43" t="e">
        <f>'BAR BB| Open rates'!#REF!</f>
        <v>#REF!</v>
      </c>
      <c r="AM10" s="43" t="e">
        <f>'BAR BB| Open rates'!#REF!</f>
        <v>#REF!</v>
      </c>
      <c r="AN10" s="43" t="e">
        <f>'BAR BB| Open rates'!#REF!</f>
        <v>#REF!</v>
      </c>
      <c r="AO10" s="43" t="e">
        <f>'BAR BB| Open rates'!#REF!</f>
        <v>#REF!</v>
      </c>
      <c r="AP10" s="43" t="e">
        <f>'BAR BB| Open rates'!#REF!</f>
        <v>#REF!</v>
      </c>
      <c r="AQ10" s="43" t="e">
        <f>'BAR BB| Open rates'!#REF!</f>
        <v>#REF!</v>
      </c>
      <c r="AR10" s="43" t="e">
        <f>'BAR BB| Open rates'!#REF!</f>
        <v>#REF!</v>
      </c>
      <c r="AS10" s="43" t="e">
        <f>'BAR BB| Open rates'!#REF!</f>
        <v>#REF!</v>
      </c>
      <c r="AT10" s="43" t="e">
        <f>'BAR BB| Open rates'!#REF!</f>
        <v>#REF!</v>
      </c>
      <c r="AU10" s="43" t="e">
        <f>'BAR BB| Open rates'!#REF!</f>
        <v>#REF!</v>
      </c>
      <c r="AV10" s="43" t="e">
        <f>'BAR BB| Open rates'!#REF!</f>
        <v>#REF!</v>
      </c>
      <c r="AW10" s="43" t="e">
        <f>'BAR BB| Open rates'!#REF!</f>
        <v>#REF!</v>
      </c>
      <c r="AX10" s="43" t="e">
        <f>'BAR BB| Open rates'!#REF!</f>
        <v>#REF!</v>
      </c>
      <c r="AY10" s="43" t="e">
        <f>'BAR BB| Open rates'!#REF!</f>
        <v>#REF!</v>
      </c>
      <c r="AZ10" s="43" t="e">
        <f>'BAR BB| Open rates'!#REF!</f>
        <v>#REF!</v>
      </c>
      <c r="BA10" s="43" t="e">
        <f>'BAR BB| Open rates'!#REF!</f>
        <v>#REF!</v>
      </c>
      <c r="BB10" s="43" t="e">
        <f>'BAR BB| Open rates'!#REF!</f>
        <v>#REF!</v>
      </c>
      <c r="BC10" s="43" t="e">
        <f>'BAR BB| Open rates'!#REF!</f>
        <v>#REF!</v>
      </c>
      <c r="BD10" s="43" t="e">
        <f>'BAR BB| Open rates'!#REF!</f>
        <v>#REF!</v>
      </c>
      <c r="BE10" s="43" t="e">
        <f>'BAR BB| Open rates'!#REF!</f>
        <v>#REF!</v>
      </c>
      <c r="BF10" s="43" t="e">
        <f>'BAR BB| Open rates'!#REF!</f>
        <v>#REF!</v>
      </c>
      <c r="BG10" s="43" t="e">
        <f>'BAR BB| Open rates'!#REF!</f>
        <v>#REF!</v>
      </c>
      <c r="BH10" s="43" t="e">
        <f>'BAR BB| Open rates'!#REF!</f>
        <v>#REF!</v>
      </c>
      <c r="BI10" s="43" t="e">
        <f>'BAR BB| Open rates'!#REF!</f>
        <v>#REF!</v>
      </c>
      <c r="BJ10" s="43" t="e">
        <f>'BAR BB| Open rates'!#REF!</f>
        <v>#REF!</v>
      </c>
      <c r="BK10" s="43" t="e">
        <f>'BAR BB| Open rates'!#REF!</f>
        <v>#REF!</v>
      </c>
      <c r="BL10" s="43" t="e">
        <f>'BAR BB| Open rates'!#REF!</f>
        <v>#REF!</v>
      </c>
      <c r="BM10" s="43" t="e">
        <f>'BAR BB| Open rates'!#REF!</f>
        <v>#REF!</v>
      </c>
      <c r="BN10" s="43" t="e">
        <f>'BAR BB| Open rates'!#REF!</f>
        <v>#REF!</v>
      </c>
      <c r="BO10" s="43" t="e">
        <f>'BAR BB| Open rates'!#REF!</f>
        <v>#REF!</v>
      </c>
      <c r="BP10" s="43" t="e">
        <f>'BAR BB| Open rates'!#REF!</f>
        <v>#REF!</v>
      </c>
      <c r="BQ10" s="43" t="e">
        <f>'BAR BB| Open rates'!#REF!</f>
        <v>#REF!</v>
      </c>
      <c r="BR10" s="43" t="e">
        <f>'BAR BB| Open rates'!#REF!</f>
        <v>#REF!</v>
      </c>
      <c r="BS10" s="43" t="e">
        <f>'BAR BB| Open rates'!#REF!</f>
        <v>#REF!</v>
      </c>
      <c r="BT10" s="43" t="e">
        <f>'BAR BB| Open rates'!#REF!</f>
        <v>#REF!</v>
      </c>
      <c r="BU10" s="43" t="e">
        <f>'BAR BB| Open rates'!#REF!</f>
        <v>#REF!</v>
      </c>
      <c r="BV10" s="43" t="e">
        <f>'BAR BB| Open rates'!#REF!</f>
        <v>#REF!</v>
      </c>
      <c r="BW10" s="43" t="e">
        <f>'BAR BB| Open rates'!#REF!</f>
        <v>#REF!</v>
      </c>
      <c r="BX10" s="43" t="e">
        <f>'BAR BB| Open rates'!#REF!</f>
        <v>#REF!</v>
      </c>
      <c r="BY10" s="43" t="e">
        <f>'BAR BB| Open rates'!#REF!</f>
        <v>#REF!</v>
      </c>
      <c r="BZ10" s="43" t="e">
        <f>'BAR BB| Open rates'!#REF!</f>
        <v>#REF!</v>
      </c>
      <c r="CA10" s="43" t="e">
        <f>'BAR BB| Open rates'!#REF!</f>
        <v>#REF!</v>
      </c>
      <c r="CB10" s="43" t="e">
        <f>'BAR BB| Open rates'!#REF!</f>
        <v>#REF!</v>
      </c>
      <c r="CC10" s="43" t="e">
        <f>'BAR BB| Open rates'!#REF!</f>
        <v>#REF!</v>
      </c>
      <c r="CD10" s="43" t="e">
        <f>'BAR BB| Open rates'!#REF!</f>
        <v>#REF!</v>
      </c>
      <c r="CE10" s="43" t="e">
        <f>'BAR BB| Open rates'!#REF!</f>
        <v>#REF!</v>
      </c>
    </row>
    <row r="11" spans="1:83" s="36" customFormat="1" ht="12" customHeight="1" x14ac:dyDescent="0.2">
      <c r="A11" s="66" t="s">
        <v>65</v>
      </c>
      <c r="B11" s="43"/>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row>
    <row r="12" spans="1:83" s="9" customFormat="1" ht="12" customHeight="1" x14ac:dyDescent="0.2">
      <c r="A12" s="8">
        <v>1</v>
      </c>
      <c r="B12" s="43" t="e">
        <f>'BAR BB| Open rates'!#REF!</f>
        <v>#REF!</v>
      </c>
      <c r="C12" s="43" t="e">
        <f>'BAR BB| Open rates'!#REF!</f>
        <v>#REF!</v>
      </c>
      <c r="D12" s="43" t="e">
        <f>'BAR BB| Open rates'!#REF!</f>
        <v>#REF!</v>
      </c>
      <c r="E12" s="43" t="e">
        <f>'BAR BB| Open rates'!#REF!</f>
        <v>#REF!</v>
      </c>
      <c r="F12" s="43" t="e">
        <f>'BAR BB| Open rates'!#REF!</f>
        <v>#REF!</v>
      </c>
      <c r="G12" s="43" t="e">
        <f>'BAR BB| Open rates'!#REF!</f>
        <v>#REF!</v>
      </c>
      <c r="H12" s="43" t="e">
        <f>'BAR BB| Open rates'!#REF!</f>
        <v>#REF!</v>
      </c>
      <c r="I12" s="43" t="e">
        <f>'BAR BB| Open rates'!#REF!</f>
        <v>#REF!</v>
      </c>
      <c r="J12" s="43" t="e">
        <f>'BAR BB| Open rates'!#REF!</f>
        <v>#REF!</v>
      </c>
      <c r="K12" s="43" t="e">
        <f>'BAR BB| Open rates'!#REF!</f>
        <v>#REF!</v>
      </c>
      <c r="L12" s="43" t="e">
        <f>'BAR BB| Open rates'!#REF!</f>
        <v>#REF!</v>
      </c>
      <c r="M12" s="43" t="e">
        <f>'BAR BB| Open rates'!#REF!</f>
        <v>#REF!</v>
      </c>
      <c r="N12" s="43" t="e">
        <f>'BAR BB| Open rates'!#REF!</f>
        <v>#REF!</v>
      </c>
      <c r="O12" s="43" t="e">
        <f>'BAR BB| Open rates'!#REF!</f>
        <v>#REF!</v>
      </c>
      <c r="P12" s="43" t="e">
        <f>'BAR BB| Open rates'!#REF!</f>
        <v>#REF!</v>
      </c>
      <c r="Q12" s="43" t="e">
        <f>'BAR BB| Open rates'!#REF!</f>
        <v>#REF!</v>
      </c>
      <c r="R12" s="43" t="e">
        <f>'BAR BB| Open rates'!#REF!</f>
        <v>#REF!</v>
      </c>
      <c r="S12" s="43" t="e">
        <f>'BAR BB| Open rates'!#REF!</f>
        <v>#REF!</v>
      </c>
      <c r="T12" s="43" t="e">
        <f>'BAR BB| Open rates'!#REF!</f>
        <v>#REF!</v>
      </c>
      <c r="U12" s="43" t="e">
        <f>'BAR BB| Open rates'!#REF!</f>
        <v>#REF!</v>
      </c>
      <c r="V12" s="43" t="e">
        <f>'BAR BB| Open rates'!#REF!</f>
        <v>#REF!</v>
      </c>
      <c r="W12" s="43" t="e">
        <f>'BAR BB| Open rates'!#REF!</f>
        <v>#REF!</v>
      </c>
      <c r="X12" s="43" t="e">
        <f>'BAR BB| Open rates'!#REF!</f>
        <v>#REF!</v>
      </c>
      <c r="Y12" s="43" t="e">
        <f>'BAR BB| Open rates'!#REF!</f>
        <v>#REF!</v>
      </c>
      <c r="Z12" s="43" t="e">
        <f>'BAR BB| Open rates'!#REF!</f>
        <v>#REF!</v>
      </c>
      <c r="AA12" s="43" t="e">
        <f>'BAR BB| Open rates'!#REF!</f>
        <v>#REF!</v>
      </c>
      <c r="AB12" s="43" t="e">
        <f>'BAR BB| Open rates'!#REF!</f>
        <v>#REF!</v>
      </c>
      <c r="AC12" s="43" t="e">
        <f>'BAR BB| Open rates'!#REF!</f>
        <v>#REF!</v>
      </c>
      <c r="AD12" s="43" t="e">
        <f>'BAR BB| Open rates'!#REF!</f>
        <v>#REF!</v>
      </c>
      <c r="AE12" s="43" t="e">
        <f>'BAR BB| Open rates'!#REF!</f>
        <v>#REF!</v>
      </c>
      <c r="AF12" s="43" t="e">
        <f>'BAR BB| Open rates'!#REF!</f>
        <v>#REF!</v>
      </c>
      <c r="AG12" s="43" t="e">
        <f>'BAR BB| Open rates'!#REF!</f>
        <v>#REF!</v>
      </c>
      <c r="AH12" s="43" t="e">
        <f>'BAR BB| Open rates'!#REF!</f>
        <v>#REF!</v>
      </c>
      <c r="AI12" s="43" t="e">
        <f>'BAR BB| Open rates'!#REF!</f>
        <v>#REF!</v>
      </c>
      <c r="AJ12" s="43" t="e">
        <f>'BAR BB| Open rates'!#REF!</f>
        <v>#REF!</v>
      </c>
      <c r="AK12" s="43" t="e">
        <f>'BAR BB| Open rates'!#REF!</f>
        <v>#REF!</v>
      </c>
      <c r="AL12" s="43" t="e">
        <f>'BAR BB| Open rates'!#REF!</f>
        <v>#REF!</v>
      </c>
      <c r="AM12" s="43" t="e">
        <f>'BAR BB| Open rates'!#REF!</f>
        <v>#REF!</v>
      </c>
      <c r="AN12" s="43" t="e">
        <f>'BAR BB| Open rates'!#REF!</f>
        <v>#REF!</v>
      </c>
      <c r="AO12" s="43" t="e">
        <f>'BAR BB| Open rates'!#REF!</f>
        <v>#REF!</v>
      </c>
      <c r="AP12" s="43" t="e">
        <f>'BAR BB| Open rates'!#REF!</f>
        <v>#REF!</v>
      </c>
      <c r="AQ12" s="43" t="e">
        <f>'BAR BB| Open rates'!#REF!</f>
        <v>#REF!</v>
      </c>
      <c r="AR12" s="43" t="e">
        <f>'BAR BB| Open rates'!#REF!</f>
        <v>#REF!</v>
      </c>
      <c r="AS12" s="43" t="e">
        <f>'BAR BB| Open rates'!#REF!</f>
        <v>#REF!</v>
      </c>
      <c r="AT12" s="43" t="e">
        <f>'BAR BB| Open rates'!#REF!</f>
        <v>#REF!</v>
      </c>
      <c r="AU12" s="43" t="e">
        <f>'BAR BB| Open rates'!#REF!</f>
        <v>#REF!</v>
      </c>
      <c r="AV12" s="43" t="e">
        <f>'BAR BB| Open rates'!#REF!</f>
        <v>#REF!</v>
      </c>
      <c r="AW12" s="43" t="e">
        <f>'BAR BB| Open rates'!#REF!</f>
        <v>#REF!</v>
      </c>
      <c r="AX12" s="43" t="e">
        <f>'BAR BB| Open rates'!#REF!</f>
        <v>#REF!</v>
      </c>
      <c r="AY12" s="43" t="e">
        <f>'BAR BB| Open rates'!#REF!</f>
        <v>#REF!</v>
      </c>
      <c r="AZ12" s="43" t="e">
        <f>'BAR BB| Open rates'!#REF!</f>
        <v>#REF!</v>
      </c>
      <c r="BA12" s="43" t="e">
        <f>'BAR BB| Open rates'!#REF!</f>
        <v>#REF!</v>
      </c>
      <c r="BB12" s="43" t="e">
        <f>'BAR BB| Open rates'!#REF!</f>
        <v>#REF!</v>
      </c>
      <c r="BC12" s="43" t="e">
        <f>'BAR BB| Open rates'!#REF!</f>
        <v>#REF!</v>
      </c>
      <c r="BD12" s="43" t="e">
        <f>'BAR BB| Open rates'!#REF!</f>
        <v>#REF!</v>
      </c>
      <c r="BE12" s="43" t="e">
        <f>'BAR BB| Open rates'!#REF!</f>
        <v>#REF!</v>
      </c>
      <c r="BF12" s="43" t="e">
        <f>'BAR BB| Open rates'!#REF!</f>
        <v>#REF!</v>
      </c>
      <c r="BG12" s="43" t="e">
        <f>'BAR BB| Open rates'!#REF!</f>
        <v>#REF!</v>
      </c>
      <c r="BH12" s="43" t="e">
        <f>'BAR BB| Open rates'!#REF!</f>
        <v>#REF!</v>
      </c>
      <c r="BI12" s="43" t="e">
        <f>'BAR BB| Open rates'!#REF!</f>
        <v>#REF!</v>
      </c>
      <c r="BJ12" s="43" t="e">
        <f>'BAR BB| Open rates'!#REF!</f>
        <v>#REF!</v>
      </c>
      <c r="BK12" s="43" t="e">
        <f>'BAR BB| Open rates'!#REF!</f>
        <v>#REF!</v>
      </c>
      <c r="BL12" s="43" t="e">
        <f>'BAR BB| Open rates'!#REF!</f>
        <v>#REF!</v>
      </c>
      <c r="BM12" s="43" t="e">
        <f>'BAR BB| Open rates'!#REF!</f>
        <v>#REF!</v>
      </c>
      <c r="BN12" s="43" t="e">
        <f>'BAR BB| Open rates'!#REF!</f>
        <v>#REF!</v>
      </c>
      <c r="BO12" s="43" t="e">
        <f>'BAR BB| Open rates'!#REF!</f>
        <v>#REF!</v>
      </c>
      <c r="BP12" s="43" t="e">
        <f>'BAR BB| Open rates'!#REF!</f>
        <v>#REF!</v>
      </c>
      <c r="BQ12" s="43" t="e">
        <f>'BAR BB| Open rates'!#REF!</f>
        <v>#REF!</v>
      </c>
      <c r="BR12" s="43" t="e">
        <f>'BAR BB| Open rates'!#REF!</f>
        <v>#REF!</v>
      </c>
      <c r="BS12" s="43" t="e">
        <f>'BAR BB| Open rates'!#REF!</f>
        <v>#REF!</v>
      </c>
      <c r="BT12" s="43" t="e">
        <f>'BAR BB| Open rates'!#REF!</f>
        <v>#REF!</v>
      </c>
      <c r="BU12" s="43" t="e">
        <f>'BAR BB| Open rates'!#REF!</f>
        <v>#REF!</v>
      </c>
      <c r="BV12" s="43" t="e">
        <f>'BAR BB| Open rates'!#REF!</f>
        <v>#REF!</v>
      </c>
      <c r="BW12" s="43" t="e">
        <f>'BAR BB| Open rates'!#REF!</f>
        <v>#REF!</v>
      </c>
      <c r="BX12" s="43" t="e">
        <f>'BAR BB| Open rates'!#REF!</f>
        <v>#REF!</v>
      </c>
      <c r="BY12" s="43" t="e">
        <f>'BAR BB| Open rates'!#REF!</f>
        <v>#REF!</v>
      </c>
      <c r="BZ12" s="43" t="e">
        <f>'BAR BB| Open rates'!#REF!</f>
        <v>#REF!</v>
      </c>
      <c r="CA12" s="43" t="e">
        <f>'BAR BB| Open rates'!#REF!</f>
        <v>#REF!</v>
      </c>
      <c r="CB12" s="43" t="e">
        <f>'BAR BB| Open rates'!#REF!</f>
        <v>#REF!</v>
      </c>
      <c r="CC12" s="43" t="e">
        <f>'BAR BB| Open rates'!#REF!</f>
        <v>#REF!</v>
      </c>
      <c r="CD12" s="43" t="e">
        <f>'BAR BB| Open rates'!#REF!</f>
        <v>#REF!</v>
      </c>
      <c r="CE12" s="43" t="e">
        <f>'BAR BB| Open rates'!#REF!</f>
        <v>#REF!</v>
      </c>
    </row>
    <row r="13" spans="1:83" s="9" customFormat="1" ht="12" customHeight="1" x14ac:dyDescent="0.2">
      <c r="A13" s="8">
        <v>2</v>
      </c>
      <c r="B13" s="43" t="e">
        <f>'BAR BB| Open rates'!#REF!</f>
        <v>#REF!</v>
      </c>
      <c r="C13" s="43" t="e">
        <f>'BAR BB| Open rates'!#REF!</f>
        <v>#REF!</v>
      </c>
      <c r="D13" s="43" t="e">
        <f>'BAR BB| Open rates'!#REF!</f>
        <v>#REF!</v>
      </c>
      <c r="E13" s="43" t="e">
        <f>'BAR BB| Open rates'!#REF!</f>
        <v>#REF!</v>
      </c>
      <c r="F13" s="43" t="e">
        <f>'BAR BB| Open rates'!#REF!</f>
        <v>#REF!</v>
      </c>
      <c r="G13" s="43" t="e">
        <f>'BAR BB| Open rates'!#REF!</f>
        <v>#REF!</v>
      </c>
      <c r="H13" s="43" t="e">
        <f>'BAR BB| Open rates'!#REF!</f>
        <v>#REF!</v>
      </c>
      <c r="I13" s="43" t="e">
        <f>'BAR BB| Open rates'!#REF!</f>
        <v>#REF!</v>
      </c>
      <c r="J13" s="43" t="e">
        <f>'BAR BB| Open rates'!#REF!</f>
        <v>#REF!</v>
      </c>
      <c r="K13" s="43" t="e">
        <f>'BAR BB| Open rates'!#REF!</f>
        <v>#REF!</v>
      </c>
      <c r="L13" s="43" t="e">
        <f>'BAR BB| Open rates'!#REF!</f>
        <v>#REF!</v>
      </c>
      <c r="M13" s="43" t="e">
        <f>'BAR BB| Open rates'!#REF!</f>
        <v>#REF!</v>
      </c>
      <c r="N13" s="43" t="e">
        <f>'BAR BB| Open rates'!#REF!</f>
        <v>#REF!</v>
      </c>
      <c r="O13" s="43" t="e">
        <f>'BAR BB| Open rates'!#REF!</f>
        <v>#REF!</v>
      </c>
      <c r="P13" s="43" t="e">
        <f>'BAR BB| Open rates'!#REF!</f>
        <v>#REF!</v>
      </c>
      <c r="Q13" s="43" t="e">
        <f>'BAR BB| Open rates'!#REF!</f>
        <v>#REF!</v>
      </c>
      <c r="R13" s="43" t="e">
        <f>'BAR BB| Open rates'!#REF!</f>
        <v>#REF!</v>
      </c>
      <c r="S13" s="43" t="e">
        <f>'BAR BB| Open rates'!#REF!</f>
        <v>#REF!</v>
      </c>
      <c r="T13" s="43" t="e">
        <f>'BAR BB| Open rates'!#REF!</f>
        <v>#REF!</v>
      </c>
      <c r="U13" s="43" t="e">
        <f>'BAR BB| Open rates'!#REF!</f>
        <v>#REF!</v>
      </c>
      <c r="V13" s="43" t="e">
        <f>'BAR BB| Open rates'!#REF!</f>
        <v>#REF!</v>
      </c>
      <c r="W13" s="43" t="e">
        <f>'BAR BB| Open rates'!#REF!</f>
        <v>#REF!</v>
      </c>
      <c r="X13" s="43" t="e">
        <f>'BAR BB| Open rates'!#REF!</f>
        <v>#REF!</v>
      </c>
      <c r="Y13" s="43" t="e">
        <f>'BAR BB| Open rates'!#REF!</f>
        <v>#REF!</v>
      </c>
      <c r="Z13" s="43" t="e">
        <f>'BAR BB| Open rates'!#REF!</f>
        <v>#REF!</v>
      </c>
      <c r="AA13" s="43" t="e">
        <f>'BAR BB| Open rates'!#REF!</f>
        <v>#REF!</v>
      </c>
      <c r="AB13" s="43" t="e">
        <f>'BAR BB| Open rates'!#REF!</f>
        <v>#REF!</v>
      </c>
      <c r="AC13" s="43" t="e">
        <f>'BAR BB| Open rates'!#REF!</f>
        <v>#REF!</v>
      </c>
      <c r="AD13" s="43" t="e">
        <f>'BAR BB| Open rates'!#REF!</f>
        <v>#REF!</v>
      </c>
      <c r="AE13" s="43" t="e">
        <f>'BAR BB| Open rates'!#REF!</f>
        <v>#REF!</v>
      </c>
      <c r="AF13" s="43" t="e">
        <f>'BAR BB| Open rates'!#REF!</f>
        <v>#REF!</v>
      </c>
      <c r="AG13" s="43" t="e">
        <f>'BAR BB| Open rates'!#REF!</f>
        <v>#REF!</v>
      </c>
      <c r="AH13" s="43" t="e">
        <f>'BAR BB| Open rates'!#REF!</f>
        <v>#REF!</v>
      </c>
      <c r="AI13" s="43" t="e">
        <f>'BAR BB| Open rates'!#REF!</f>
        <v>#REF!</v>
      </c>
      <c r="AJ13" s="43" t="e">
        <f>'BAR BB| Open rates'!#REF!</f>
        <v>#REF!</v>
      </c>
      <c r="AK13" s="43" t="e">
        <f>'BAR BB| Open rates'!#REF!</f>
        <v>#REF!</v>
      </c>
      <c r="AL13" s="43" t="e">
        <f>'BAR BB| Open rates'!#REF!</f>
        <v>#REF!</v>
      </c>
      <c r="AM13" s="43" t="e">
        <f>'BAR BB| Open rates'!#REF!</f>
        <v>#REF!</v>
      </c>
      <c r="AN13" s="43" t="e">
        <f>'BAR BB| Open rates'!#REF!</f>
        <v>#REF!</v>
      </c>
      <c r="AO13" s="43" t="e">
        <f>'BAR BB| Open rates'!#REF!</f>
        <v>#REF!</v>
      </c>
      <c r="AP13" s="43" t="e">
        <f>'BAR BB| Open rates'!#REF!</f>
        <v>#REF!</v>
      </c>
      <c r="AQ13" s="43" t="e">
        <f>'BAR BB| Open rates'!#REF!</f>
        <v>#REF!</v>
      </c>
      <c r="AR13" s="43" t="e">
        <f>'BAR BB| Open rates'!#REF!</f>
        <v>#REF!</v>
      </c>
      <c r="AS13" s="43" t="e">
        <f>'BAR BB| Open rates'!#REF!</f>
        <v>#REF!</v>
      </c>
      <c r="AT13" s="43" t="e">
        <f>'BAR BB| Open rates'!#REF!</f>
        <v>#REF!</v>
      </c>
      <c r="AU13" s="43" t="e">
        <f>'BAR BB| Open rates'!#REF!</f>
        <v>#REF!</v>
      </c>
      <c r="AV13" s="43" t="e">
        <f>'BAR BB| Open rates'!#REF!</f>
        <v>#REF!</v>
      </c>
      <c r="AW13" s="43" t="e">
        <f>'BAR BB| Open rates'!#REF!</f>
        <v>#REF!</v>
      </c>
      <c r="AX13" s="43" t="e">
        <f>'BAR BB| Open rates'!#REF!</f>
        <v>#REF!</v>
      </c>
      <c r="AY13" s="43" t="e">
        <f>'BAR BB| Open rates'!#REF!</f>
        <v>#REF!</v>
      </c>
      <c r="AZ13" s="43" t="e">
        <f>'BAR BB| Open rates'!#REF!</f>
        <v>#REF!</v>
      </c>
      <c r="BA13" s="43" t="e">
        <f>'BAR BB| Open rates'!#REF!</f>
        <v>#REF!</v>
      </c>
      <c r="BB13" s="43" t="e">
        <f>'BAR BB| Open rates'!#REF!</f>
        <v>#REF!</v>
      </c>
      <c r="BC13" s="43" t="e">
        <f>'BAR BB| Open rates'!#REF!</f>
        <v>#REF!</v>
      </c>
      <c r="BD13" s="43" t="e">
        <f>'BAR BB| Open rates'!#REF!</f>
        <v>#REF!</v>
      </c>
      <c r="BE13" s="43" t="e">
        <f>'BAR BB| Open rates'!#REF!</f>
        <v>#REF!</v>
      </c>
      <c r="BF13" s="43" t="e">
        <f>'BAR BB| Open rates'!#REF!</f>
        <v>#REF!</v>
      </c>
      <c r="BG13" s="43" t="e">
        <f>'BAR BB| Open rates'!#REF!</f>
        <v>#REF!</v>
      </c>
      <c r="BH13" s="43" t="e">
        <f>'BAR BB| Open rates'!#REF!</f>
        <v>#REF!</v>
      </c>
      <c r="BI13" s="43" t="e">
        <f>'BAR BB| Open rates'!#REF!</f>
        <v>#REF!</v>
      </c>
      <c r="BJ13" s="43" t="e">
        <f>'BAR BB| Open rates'!#REF!</f>
        <v>#REF!</v>
      </c>
      <c r="BK13" s="43" t="e">
        <f>'BAR BB| Open rates'!#REF!</f>
        <v>#REF!</v>
      </c>
      <c r="BL13" s="43" t="e">
        <f>'BAR BB| Open rates'!#REF!</f>
        <v>#REF!</v>
      </c>
      <c r="BM13" s="43" t="e">
        <f>'BAR BB| Open rates'!#REF!</f>
        <v>#REF!</v>
      </c>
      <c r="BN13" s="43" t="e">
        <f>'BAR BB| Open rates'!#REF!</f>
        <v>#REF!</v>
      </c>
      <c r="BO13" s="43" t="e">
        <f>'BAR BB| Open rates'!#REF!</f>
        <v>#REF!</v>
      </c>
      <c r="BP13" s="43" t="e">
        <f>'BAR BB| Open rates'!#REF!</f>
        <v>#REF!</v>
      </c>
      <c r="BQ13" s="43" t="e">
        <f>'BAR BB| Open rates'!#REF!</f>
        <v>#REF!</v>
      </c>
      <c r="BR13" s="43" t="e">
        <f>'BAR BB| Open rates'!#REF!</f>
        <v>#REF!</v>
      </c>
      <c r="BS13" s="43" t="e">
        <f>'BAR BB| Open rates'!#REF!</f>
        <v>#REF!</v>
      </c>
      <c r="BT13" s="43" t="e">
        <f>'BAR BB| Open rates'!#REF!</f>
        <v>#REF!</v>
      </c>
      <c r="BU13" s="43" t="e">
        <f>'BAR BB| Open rates'!#REF!</f>
        <v>#REF!</v>
      </c>
      <c r="BV13" s="43" t="e">
        <f>'BAR BB| Open rates'!#REF!</f>
        <v>#REF!</v>
      </c>
      <c r="BW13" s="43" t="e">
        <f>'BAR BB| Open rates'!#REF!</f>
        <v>#REF!</v>
      </c>
      <c r="BX13" s="43" t="e">
        <f>'BAR BB| Open rates'!#REF!</f>
        <v>#REF!</v>
      </c>
      <c r="BY13" s="43" t="e">
        <f>'BAR BB| Open rates'!#REF!</f>
        <v>#REF!</v>
      </c>
      <c r="BZ13" s="43" t="e">
        <f>'BAR BB| Open rates'!#REF!</f>
        <v>#REF!</v>
      </c>
      <c r="CA13" s="43" t="e">
        <f>'BAR BB| Open rates'!#REF!</f>
        <v>#REF!</v>
      </c>
      <c r="CB13" s="43" t="e">
        <f>'BAR BB| Open rates'!#REF!</f>
        <v>#REF!</v>
      </c>
      <c r="CC13" s="43" t="e">
        <f>'BAR BB| Open rates'!#REF!</f>
        <v>#REF!</v>
      </c>
      <c r="CD13" s="43" t="e">
        <f>'BAR BB| Open rates'!#REF!</f>
        <v>#REF!</v>
      </c>
      <c r="CE13" s="43" t="e">
        <f>'BAR BB| Open rates'!#REF!</f>
        <v>#REF!</v>
      </c>
    </row>
    <row r="14" spans="1:83" s="36" customFormat="1" ht="12" customHeight="1" x14ac:dyDescent="0.2">
      <c r="A14" s="66" t="s">
        <v>66</v>
      </c>
      <c r="B14" s="43"/>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row>
    <row r="15" spans="1:83" s="9" customFormat="1" ht="12" customHeight="1" x14ac:dyDescent="0.2">
      <c r="A15" s="8" t="s">
        <v>37</v>
      </c>
      <c r="B15" s="43" t="e">
        <f>'BAR BB| Open rates'!#REF!</f>
        <v>#REF!</v>
      </c>
      <c r="C15" s="43" t="e">
        <f>'BAR BB| Open rates'!#REF!</f>
        <v>#REF!</v>
      </c>
      <c r="D15" s="43" t="e">
        <f>'BAR BB| Open rates'!#REF!</f>
        <v>#REF!</v>
      </c>
      <c r="E15" s="43" t="e">
        <f>'BAR BB| Open rates'!#REF!</f>
        <v>#REF!</v>
      </c>
      <c r="F15" s="43" t="e">
        <f>'BAR BB| Open rates'!#REF!</f>
        <v>#REF!</v>
      </c>
      <c r="G15" s="43" t="e">
        <f>'BAR BB| Open rates'!#REF!</f>
        <v>#REF!</v>
      </c>
      <c r="H15" s="43" t="e">
        <f>'BAR BB| Open rates'!#REF!</f>
        <v>#REF!</v>
      </c>
      <c r="I15" s="43" t="e">
        <f>'BAR BB| Open rates'!#REF!</f>
        <v>#REF!</v>
      </c>
      <c r="J15" s="43" t="e">
        <f>'BAR BB| Open rates'!#REF!</f>
        <v>#REF!</v>
      </c>
      <c r="K15" s="43" t="e">
        <f>'BAR BB| Open rates'!#REF!</f>
        <v>#REF!</v>
      </c>
      <c r="L15" s="43" t="e">
        <f>'BAR BB| Open rates'!#REF!</f>
        <v>#REF!</v>
      </c>
      <c r="M15" s="43" t="e">
        <f>'BAR BB| Open rates'!#REF!</f>
        <v>#REF!</v>
      </c>
      <c r="N15" s="43" t="e">
        <f>'BAR BB| Open rates'!#REF!</f>
        <v>#REF!</v>
      </c>
      <c r="O15" s="43" t="e">
        <f>'BAR BB| Open rates'!#REF!</f>
        <v>#REF!</v>
      </c>
      <c r="P15" s="43" t="e">
        <f>'BAR BB| Open rates'!#REF!</f>
        <v>#REF!</v>
      </c>
      <c r="Q15" s="43" t="e">
        <f>'BAR BB| Open rates'!#REF!</f>
        <v>#REF!</v>
      </c>
      <c r="R15" s="43" t="e">
        <f>'BAR BB| Open rates'!#REF!</f>
        <v>#REF!</v>
      </c>
      <c r="S15" s="43" t="e">
        <f>'BAR BB| Open rates'!#REF!</f>
        <v>#REF!</v>
      </c>
      <c r="T15" s="43" t="e">
        <f>'BAR BB| Open rates'!#REF!</f>
        <v>#REF!</v>
      </c>
      <c r="U15" s="43" t="e">
        <f>'BAR BB| Open rates'!#REF!</f>
        <v>#REF!</v>
      </c>
      <c r="V15" s="43" t="e">
        <f>'BAR BB| Open rates'!#REF!</f>
        <v>#REF!</v>
      </c>
      <c r="W15" s="43" t="e">
        <f>'BAR BB| Open rates'!#REF!</f>
        <v>#REF!</v>
      </c>
      <c r="X15" s="43" t="e">
        <f>'BAR BB| Open rates'!#REF!</f>
        <v>#REF!</v>
      </c>
      <c r="Y15" s="43" t="e">
        <f>'BAR BB| Open rates'!#REF!</f>
        <v>#REF!</v>
      </c>
      <c r="Z15" s="43" t="e">
        <f>'BAR BB| Open rates'!#REF!</f>
        <v>#REF!</v>
      </c>
      <c r="AA15" s="43" t="e">
        <f>'BAR BB| Open rates'!#REF!</f>
        <v>#REF!</v>
      </c>
      <c r="AB15" s="43" t="e">
        <f>'BAR BB| Open rates'!#REF!</f>
        <v>#REF!</v>
      </c>
      <c r="AC15" s="43" t="e">
        <f>'BAR BB| Open rates'!#REF!</f>
        <v>#REF!</v>
      </c>
      <c r="AD15" s="43" t="e">
        <f>'BAR BB| Open rates'!#REF!</f>
        <v>#REF!</v>
      </c>
      <c r="AE15" s="43" t="e">
        <f>'BAR BB| Open rates'!#REF!</f>
        <v>#REF!</v>
      </c>
      <c r="AF15" s="43" t="e">
        <f>'BAR BB| Open rates'!#REF!</f>
        <v>#REF!</v>
      </c>
      <c r="AG15" s="43" t="e">
        <f>'BAR BB| Open rates'!#REF!</f>
        <v>#REF!</v>
      </c>
      <c r="AH15" s="43" t="e">
        <f>'BAR BB| Open rates'!#REF!</f>
        <v>#REF!</v>
      </c>
      <c r="AI15" s="43" t="e">
        <f>'BAR BB| Open rates'!#REF!</f>
        <v>#REF!</v>
      </c>
      <c r="AJ15" s="43" t="e">
        <f>'BAR BB| Open rates'!#REF!</f>
        <v>#REF!</v>
      </c>
      <c r="AK15" s="43" t="e">
        <f>'BAR BB| Open rates'!#REF!</f>
        <v>#REF!</v>
      </c>
      <c r="AL15" s="43" t="e">
        <f>'BAR BB| Open rates'!#REF!</f>
        <v>#REF!</v>
      </c>
      <c r="AM15" s="43" t="e">
        <f>'BAR BB| Open rates'!#REF!</f>
        <v>#REF!</v>
      </c>
      <c r="AN15" s="43" t="e">
        <f>'BAR BB| Open rates'!#REF!</f>
        <v>#REF!</v>
      </c>
      <c r="AO15" s="43" t="e">
        <f>'BAR BB| Open rates'!#REF!</f>
        <v>#REF!</v>
      </c>
      <c r="AP15" s="43" t="e">
        <f>'BAR BB| Open rates'!#REF!</f>
        <v>#REF!</v>
      </c>
      <c r="AQ15" s="43" t="e">
        <f>'BAR BB| Open rates'!#REF!</f>
        <v>#REF!</v>
      </c>
      <c r="AR15" s="43" t="e">
        <f>'BAR BB| Open rates'!#REF!</f>
        <v>#REF!</v>
      </c>
      <c r="AS15" s="43" t="e">
        <f>'BAR BB| Open rates'!#REF!</f>
        <v>#REF!</v>
      </c>
      <c r="AT15" s="43" t="e">
        <f>'BAR BB| Open rates'!#REF!</f>
        <v>#REF!</v>
      </c>
      <c r="AU15" s="43" t="e">
        <f>'BAR BB| Open rates'!#REF!</f>
        <v>#REF!</v>
      </c>
      <c r="AV15" s="43" t="e">
        <f>'BAR BB| Open rates'!#REF!</f>
        <v>#REF!</v>
      </c>
      <c r="AW15" s="43" t="e">
        <f>'BAR BB| Open rates'!#REF!</f>
        <v>#REF!</v>
      </c>
      <c r="AX15" s="43" t="e">
        <f>'BAR BB| Open rates'!#REF!</f>
        <v>#REF!</v>
      </c>
      <c r="AY15" s="43" t="e">
        <f>'BAR BB| Open rates'!#REF!</f>
        <v>#REF!</v>
      </c>
      <c r="AZ15" s="43" t="e">
        <f>'BAR BB| Open rates'!#REF!</f>
        <v>#REF!</v>
      </c>
      <c r="BA15" s="43" t="e">
        <f>'BAR BB| Open rates'!#REF!</f>
        <v>#REF!</v>
      </c>
      <c r="BB15" s="43" t="e">
        <f>'BAR BB| Open rates'!#REF!</f>
        <v>#REF!</v>
      </c>
      <c r="BC15" s="43" t="e">
        <f>'BAR BB| Open rates'!#REF!</f>
        <v>#REF!</v>
      </c>
      <c r="BD15" s="43" t="e">
        <f>'BAR BB| Open rates'!#REF!</f>
        <v>#REF!</v>
      </c>
      <c r="BE15" s="43" t="e">
        <f>'BAR BB| Open rates'!#REF!</f>
        <v>#REF!</v>
      </c>
      <c r="BF15" s="43" t="e">
        <f>'BAR BB| Open rates'!#REF!</f>
        <v>#REF!</v>
      </c>
      <c r="BG15" s="43" t="e">
        <f>'BAR BB| Open rates'!#REF!</f>
        <v>#REF!</v>
      </c>
      <c r="BH15" s="43" t="e">
        <f>'BAR BB| Open rates'!#REF!</f>
        <v>#REF!</v>
      </c>
      <c r="BI15" s="43" t="e">
        <f>'BAR BB| Open rates'!#REF!</f>
        <v>#REF!</v>
      </c>
      <c r="BJ15" s="43" t="e">
        <f>'BAR BB| Open rates'!#REF!</f>
        <v>#REF!</v>
      </c>
      <c r="BK15" s="43" t="e">
        <f>'BAR BB| Open rates'!#REF!</f>
        <v>#REF!</v>
      </c>
      <c r="BL15" s="43" t="e">
        <f>'BAR BB| Open rates'!#REF!</f>
        <v>#REF!</v>
      </c>
      <c r="BM15" s="43" t="e">
        <f>'BAR BB| Open rates'!#REF!</f>
        <v>#REF!</v>
      </c>
      <c r="BN15" s="43" t="e">
        <f>'BAR BB| Open rates'!#REF!</f>
        <v>#REF!</v>
      </c>
      <c r="BO15" s="43" t="e">
        <f>'BAR BB| Open rates'!#REF!</f>
        <v>#REF!</v>
      </c>
      <c r="BP15" s="43" t="e">
        <f>'BAR BB| Open rates'!#REF!</f>
        <v>#REF!</v>
      </c>
      <c r="BQ15" s="43" t="e">
        <f>'BAR BB| Open rates'!#REF!</f>
        <v>#REF!</v>
      </c>
      <c r="BR15" s="43" t="e">
        <f>'BAR BB| Open rates'!#REF!</f>
        <v>#REF!</v>
      </c>
      <c r="BS15" s="43" t="e">
        <f>'BAR BB| Open rates'!#REF!</f>
        <v>#REF!</v>
      </c>
      <c r="BT15" s="43" t="e">
        <f>'BAR BB| Open rates'!#REF!</f>
        <v>#REF!</v>
      </c>
      <c r="BU15" s="43" t="e">
        <f>'BAR BB| Open rates'!#REF!</f>
        <v>#REF!</v>
      </c>
      <c r="BV15" s="43" t="e">
        <f>'BAR BB| Open rates'!#REF!</f>
        <v>#REF!</v>
      </c>
      <c r="BW15" s="43" t="e">
        <f>'BAR BB| Open rates'!#REF!</f>
        <v>#REF!</v>
      </c>
      <c r="BX15" s="43" t="e">
        <f>'BAR BB| Open rates'!#REF!</f>
        <v>#REF!</v>
      </c>
      <c r="BY15" s="43" t="e">
        <f>'BAR BB| Open rates'!#REF!</f>
        <v>#REF!</v>
      </c>
      <c r="BZ15" s="43" t="e">
        <f>'BAR BB| Open rates'!#REF!</f>
        <v>#REF!</v>
      </c>
      <c r="CA15" s="43" t="e">
        <f>'BAR BB| Open rates'!#REF!</f>
        <v>#REF!</v>
      </c>
      <c r="CB15" s="43" t="e">
        <f>'BAR BB| Open rates'!#REF!</f>
        <v>#REF!</v>
      </c>
      <c r="CC15" s="43" t="e">
        <f>'BAR BB| Open rates'!#REF!</f>
        <v>#REF!</v>
      </c>
      <c r="CD15" s="43" t="e">
        <f>'BAR BB| Open rates'!#REF!</f>
        <v>#REF!</v>
      </c>
      <c r="CE15" s="43" t="e">
        <f>'BAR BB| Open rates'!#REF!</f>
        <v>#REF!</v>
      </c>
    </row>
    <row r="16" spans="1:83" s="9" customFormat="1" ht="12" customHeight="1" x14ac:dyDescent="0.2">
      <c r="A16" s="8">
        <v>2</v>
      </c>
      <c r="B16" s="43" t="e">
        <f>'BAR BB| Open rates'!#REF!</f>
        <v>#REF!</v>
      </c>
      <c r="C16" s="43" t="e">
        <f>'BAR BB| Open rates'!#REF!</f>
        <v>#REF!</v>
      </c>
      <c r="D16" s="43" t="e">
        <f>'BAR BB| Open rates'!#REF!</f>
        <v>#REF!</v>
      </c>
      <c r="E16" s="43" t="e">
        <f>'BAR BB| Open rates'!#REF!</f>
        <v>#REF!</v>
      </c>
      <c r="F16" s="43" t="e">
        <f>'BAR BB| Open rates'!#REF!</f>
        <v>#REF!</v>
      </c>
      <c r="G16" s="43" t="e">
        <f>'BAR BB| Open rates'!#REF!</f>
        <v>#REF!</v>
      </c>
      <c r="H16" s="43" t="e">
        <f>'BAR BB| Open rates'!#REF!</f>
        <v>#REF!</v>
      </c>
      <c r="I16" s="43" t="e">
        <f>'BAR BB| Open rates'!#REF!</f>
        <v>#REF!</v>
      </c>
      <c r="J16" s="43" t="e">
        <f>'BAR BB| Open rates'!#REF!</f>
        <v>#REF!</v>
      </c>
      <c r="K16" s="43" t="e">
        <f>'BAR BB| Open rates'!#REF!</f>
        <v>#REF!</v>
      </c>
      <c r="L16" s="43" t="e">
        <f>'BAR BB| Open rates'!#REF!</f>
        <v>#REF!</v>
      </c>
      <c r="M16" s="43" t="e">
        <f>'BAR BB| Open rates'!#REF!</f>
        <v>#REF!</v>
      </c>
      <c r="N16" s="43" t="e">
        <f>'BAR BB| Open rates'!#REF!</f>
        <v>#REF!</v>
      </c>
      <c r="O16" s="43" t="e">
        <f>'BAR BB| Open rates'!#REF!</f>
        <v>#REF!</v>
      </c>
      <c r="P16" s="43" t="e">
        <f>'BAR BB| Open rates'!#REF!</f>
        <v>#REF!</v>
      </c>
      <c r="Q16" s="43" t="e">
        <f>'BAR BB| Open rates'!#REF!</f>
        <v>#REF!</v>
      </c>
      <c r="R16" s="43" t="e">
        <f>'BAR BB| Open rates'!#REF!</f>
        <v>#REF!</v>
      </c>
      <c r="S16" s="43" t="e">
        <f>'BAR BB| Open rates'!#REF!</f>
        <v>#REF!</v>
      </c>
      <c r="T16" s="43" t="e">
        <f>'BAR BB| Open rates'!#REF!</f>
        <v>#REF!</v>
      </c>
      <c r="U16" s="43" t="e">
        <f>'BAR BB| Open rates'!#REF!</f>
        <v>#REF!</v>
      </c>
      <c r="V16" s="43" t="e">
        <f>'BAR BB| Open rates'!#REF!</f>
        <v>#REF!</v>
      </c>
      <c r="W16" s="43" t="e">
        <f>'BAR BB| Open rates'!#REF!</f>
        <v>#REF!</v>
      </c>
      <c r="X16" s="43" t="e">
        <f>'BAR BB| Open rates'!#REF!</f>
        <v>#REF!</v>
      </c>
      <c r="Y16" s="43" t="e">
        <f>'BAR BB| Open rates'!#REF!</f>
        <v>#REF!</v>
      </c>
      <c r="Z16" s="43" t="e">
        <f>'BAR BB| Open rates'!#REF!</f>
        <v>#REF!</v>
      </c>
      <c r="AA16" s="43" t="e">
        <f>'BAR BB| Open rates'!#REF!</f>
        <v>#REF!</v>
      </c>
      <c r="AB16" s="43" t="e">
        <f>'BAR BB| Open rates'!#REF!</f>
        <v>#REF!</v>
      </c>
      <c r="AC16" s="43" t="e">
        <f>'BAR BB| Open rates'!#REF!</f>
        <v>#REF!</v>
      </c>
      <c r="AD16" s="43" t="e">
        <f>'BAR BB| Open rates'!#REF!</f>
        <v>#REF!</v>
      </c>
      <c r="AE16" s="43" t="e">
        <f>'BAR BB| Open rates'!#REF!</f>
        <v>#REF!</v>
      </c>
      <c r="AF16" s="43" t="e">
        <f>'BAR BB| Open rates'!#REF!</f>
        <v>#REF!</v>
      </c>
      <c r="AG16" s="43" t="e">
        <f>'BAR BB| Open rates'!#REF!</f>
        <v>#REF!</v>
      </c>
      <c r="AH16" s="43" t="e">
        <f>'BAR BB| Open rates'!#REF!</f>
        <v>#REF!</v>
      </c>
      <c r="AI16" s="43" t="e">
        <f>'BAR BB| Open rates'!#REF!</f>
        <v>#REF!</v>
      </c>
      <c r="AJ16" s="43" t="e">
        <f>'BAR BB| Open rates'!#REF!</f>
        <v>#REF!</v>
      </c>
      <c r="AK16" s="43" t="e">
        <f>'BAR BB| Open rates'!#REF!</f>
        <v>#REF!</v>
      </c>
      <c r="AL16" s="43" t="e">
        <f>'BAR BB| Open rates'!#REF!</f>
        <v>#REF!</v>
      </c>
      <c r="AM16" s="43" t="e">
        <f>'BAR BB| Open rates'!#REF!</f>
        <v>#REF!</v>
      </c>
      <c r="AN16" s="43" t="e">
        <f>'BAR BB| Open rates'!#REF!</f>
        <v>#REF!</v>
      </c>
      <c r="AO16" s="43" t="e">
        <f>'BAR BB| Open rates'!#REF!</f>
        <v>#REF!</v>
      </c>
      <c r="AP16" s="43" t="e">
        <f>'BAR BB| Open rates'!#REF!</f>
        <v>#REF!</v>
      </c>
      <c r="AQ16" s="43" t="e">
        <f>'BAR BB| Open rates'!#REF!</f>
        <v>#REF!</v>
      </c>
      <c r="AR16" s="43" t="e">
        <f>'BAR BB| Open rates'!#REF!</f>
        <v>#REF!</v>
      </c>
      <c r="AS16" s="43" t="e">
        <f>'BAR BB| Open rates'!#REF!</f>
        <v>#REF!</v>
      </c>
      <c r="AT16" s="43" t="e">
        <f>'BAR BB| Open rates'!#REF!</f>
        <v>#REF!</v>
      </c>
      <c r="AU16" s="43" t="e">
        <f>'BAR BB| Open rates'!#REF!</f>
        <v>#REF!</v>
      </c>
      <c r="AV16" s="43" t="e">
        <f>'BAR BB| Open rates'!#REF!</f>
        <v>#REF!</v>
      </c>
      <c r="AW16" s="43" t="e">
        <f>'BAR BB| Open rates'!#REF!</f>
        <v>#REF!</v>
      </c>
      <c r="AX16" s="43" t="e">
        <f>'BAR BB| Open rates'!#REF!</f>
        <v>#REF!</v>
      </c>
      <c r="AY16" s="43" t="e">
        <f>'BAR BB| Open rates'!#REF!</f>
        <v>#REF!</v>
      </c>
      <c r="AZ16" s="43" t="e">
        <f>'BAR BB| Open rates'!#REF!</f>
        <v>#REF!</v>
      </c>
      <c r="BA16" s="43" t="e">
        <f>'BAR BB| Open rates'!#REF!</f>
        <v>#REF!</v>
      </c>
      <c r="BB16" s="43" t="e">
        <f>'BAR BB| Open rates'!#REF!</f>
        <v>#REF!</v>
      </c>
      <c r="BC16" s="43" t="e">
        <f>'BAR BB| Open rates'!#REF!</f>
        <v>#REF!</v>
      </c>
      <c r="BD16" s="43" t="e">
        <f>'BAR BB| Open rates'!#REF!</f>
        <v>#REF!</v>
      </c>
      <c r="BE16" s="43" t="e">
        <f>'BAR BB| Open rates'!#REF!</f>
        <v>#REF!</v>
      </c>
      <c r="BF16" s="43" t="e">
        <f>'BAR BB| Open rates'!#REF!</f>
        <v>#REF!</v>
      </c>
      <c r="BG16" s="43" t="e">
        <f>'BAR BB| Open rates'!#REF!</f>
        <v>#REF!</v>
      </c>
      <c r="BH16" s="43" t="e">
        <f>'BAR BB| Open rates'!#REF!</f>
        <v>#REF!</v>
      </c>
      <c r="BI16" s="43" t="e">
        <f>'BAR BB| Open rates'!#REF!</f>
        <v>#REF!</v>
      </c>
      <c r="BJ16" s="43" t="e">
        <f>'BAR BB| Open rates'!#REF!</f>
        <v>#REF!</v>
      </c>
      <c r="BK16" s="43" t="e">
        <f>'BAR BB| Open rates'!#REF!</f>
        <v>#REF!</v>
      </c>
      <c r="BL16" s="43" t="e">
        <f>'BAR BB| Open rates'!#REF!</f>
        <v>#REF!</v>
      </c>
      <c r="BM16" s="43" t="e">
        <f>'BAR BB| Open rates'!#REF!</f>
        <v>#REF!</v>
      </c>
      <c r="BN16" s="43" t="e">
        <f>'BAR BB| Open rates'!#REF!</f>
        <v>#REF!</v>
      </c>
      <c r="BO16" s="43" t="e">
        <f>'BAR BB| Open rates'!#REF!</f>
        <v>#REF!</v>
      </c>
      <c r="BP16" s="43" t="e">
        <f>'BAR BB| Open rates'!#REF!</f>
        <v>#REF!</v>
      </c>
      <c r="BQ16" s="43" t="e">
        <f>'BAR BB| Open rates'!#REF!</f>
        <v>#REF!</v>
      </c>
      <c r="BR16" s="43" t="e">
        <f>'BAR BB| Open rates'!#REF!</f>
        <v>#REF!</v>
      </c>
      <c r="BS16" s="43" t="e">
        <f>'BAR BB| Open rates'!#REF!</f>
        <v>#REF!</v>
      </c>
      <c r="BT16" s="43" t="e">
        <f>'BAR BB| Open rates'!#REF!</f>
        <v>#REF!</v>
      </c>
      <c r="BU16" s="43" t="e">
        <f>'BAR BB| Open rates'!#REF!</f>
        <v>#REF!</v>
      </c>
      <c r="BV16" s="43" t="e">
        <f>'BAR BB| Open rates'!#REF!</f>
        <v>#REF!</v>
      </c>
      <c r="BW16" s="43" t="e">
        <f>'BAR BB| Open rates'!#REF!</f>
        <v>#REF!</v>
      </c>
      <c r="BX16" s="43" t="e">
        <f>'BAR BB| Open rates'!#REF!</f>
        <v>#REF!</v>
      </c>
      <c r="BY16" s="43" t="e">
        <f>'BAR BB| Open rates'!#REF!</f>
        <v>#REF!</v>
      </c>
      <c r="BZ16" s="43" t="e">
        <f>'BAR BB| Open rates'!#REF!</f>
        <v>#REF!</v>
      </c>
      <c r="CA16" s="43" t="e">
        <f>'BAR BB| Open rates'!#REF!</f>
        <v>#REF!</v>
      </c>
      <c r="CB16" s="43" t="e">
        <f>'BAR BB| Open rates'!#REF!</f>
        <v>#REF!</v>
      </c>
      <c r="CC16" s="43" t="e">
        <f>'BAR BB| Open rates'!#REF!</f>
        <v>#REF!</v>
      </c>
      <c r="CD16" s="43" t="e">
        <f>'BAR BB| Open rates'!#REF!</f>
        <v>#REF!</v>
      </c>
      <c r="CE16" s="43" t="e">
        <f>'BAR BB| Open rates'!#REF!</f>
        <v>#REF!</v>
      </c>
    </row>
    <row r="17" spans="1:83" s="36" customFormat="1" ht="12" customHeight="1" x14ac:dyDescent="0.2">
      <c r="A17" s="66" t="s">
        <v>67</v>
      </c>
      <c r="B17" s="43"/>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row>
    <row r="18" spans="1:83" s="9" customFormat="1" ht="12" customHeight="1" x14ac:dyDescent="0.2">
      <c r="A18" s="8" t="s">
        <v>37</v>
      </c>
      <c r="B18" s="43" t="e">
        <f>'BAR BB| Open rates'!#REF!</f>
        <v>#REF!</v>
      </c>
      <c r="C18" s="43" t="e">
        <f>'BAR BB| Open rates'!#REF!</f>
        <v>#REF!</v>
      </c>
      <c r="D18" s="43" t="e">
        <f>'BAR BB| Open rates'!#REF!</f>
        <v>#REF!</v>
      </c>
      <c r="E18" s="43" t="e">
        <f>'BAR BB| Open rates'!#REF!</f>
        <v>#REF!</v>
      </c>
      <c r="F18" s="43" t="e">
        <f>'BAR BB| Open rates'!#REF!</f>
        <v>#REF!</v>
      </c>
      <c r="G18" s="43" t="e">
        <f>'BAR BB| Open rates'!#REF!</f>
        <v>#REF!</v>
      </c>
      <c r="H18" s="43" t="e">
        <f>'BAR BB| Open rates'!#REF!</f>
        <v>#REF!</v>
      </c>
      <c r="I18" s="43" t="e">
        <f>'BAR BB| Open rates'!#REF!</f>
        <v>#REF!</v>
      </c>
      <c r="J18" s="43" t="e">
        <f>'BAR BB| Open rates'!#REF!</f>
        <v>#REF!</v>
      </c>
      <c r="K18" s="43" t="e">
        <f>'BAR BB| Open rates'!#REF!</f>
        <v>#REF!</v>
      </c>
      <c r="L18" s="43" t="e">
        <f>'BAR BB| Open rates'!#REF!</f>
        <v>#REF!</v>
      </c>
      <c r="M18" s="43" t="e">
        <f>'BAR BB| Open rates'!#REF!</f>
        <v>#REF!</v>
      </c>
      <c r="N18" s="43" t="e">
        <f>'BAR BB| Open rates'!#REF!</f>
        <v>#REF!</v>
      </c>
      <c r="O18" s="43" t="e">
        <f>'BAR BB| Open rates'!#REF!</f>
        <v>#REF!</v>
      </c>
      <c r="P18" s="43" t="e">
        <f>'BAR BB| Open rates'!#REF!</f>
        <v>#REF!</v>
      </c>
      <c r="Q18" s="43" t="e">
        <f>'BAR BB| Open rates'!#REF!</f>
        <v>#REF!</v>
      </c>
      <c r="R18" s="43" t="e">
        <f>'BAR BB| Open rates'!#REF!</f>
        <v>#REF!</v>
      </c>
      <c r="S18" s="43" t="e">
        <f>'BAR BB| Open rates'!#REF!</f>
        <v>#REF!</v>
      </c>
      <c r="T18" s="43" t="e">
        <f>'BAR BB| Open rates'!#REF!</f>
        <v>#REF!</v>
      </c>
      <c r="U18" s="43" t="e">
        <f>'BAR BB| Open rates'!#REF!</f>
        <v>#REF!</v>
      </c>
      <c r="V18" s="43" t="e">
        <f>'BAR BB| Open rates'!#REF!</f>
        <v>#REF!</v>
      </c>
      <c r="W18" s="43" t="e">
        <f>'BAR BB| Open rates'!#REF!</f>
        <v>#REF!</v>
      </c>
      <c r="X18" s="43" t="e">
        <f>'BAR BB| Open rates'!#REF!</f>
        <v>#REF!</v>
      </c>
      <c r="Y18" s="43" t="e">
        <f>'BAR BB| Open rates'!#REF!</f>
        <v>#REF!</v>
      </c>
      <c r="Z18" s="43" t="e">
        <f>'BAR BB| Open rates'!#REF!</f>
        <v>#REF!</v>
      </c>
      <c r="AA18" s="43" t="e">
        <f>'BAR BB| Open rates'!#REF!</f>
        <v>#REF!</v>
      </c>
      <c r="AB18" s="43" t="e">
        <f>'BAR BB| Open rates'!#REF!</f>
        <v>#REF!</v>
      </c>
      <c r="AC18" s="43" t="e">
        <f>'BAR BB| Open rates'!#REF!</f>
        <v>#REF!</v>
      </c>
      <c r="AD18" s="43" t="e">
        <f>'BAR BB| Open rates'!#REF!</f>
        <v>#REF!</v>
      </c>
      <c r="AE18" s="43" t="e">
        <f>'BAR BB| Open rates'!#REF!</f>
        <v>#REF!</v>
      </c>
      <c r="AF18" s="43" t="e">
        <f>'BAR BB| Open rates'!#REF!</f>
        <v>#REF!</v>
      </c>
      <c r="AG18" s="43" t="e">
        <f>'BAR BB| Open rates'!#REF!</f>
        <v>#REF!</v>
      </c>
      <c r="AH18" s="43" t="e">
        <f>'BAR BB| Open rates'!#REF!</f>
        <v>#REF!</v>
      </c>
      <c r="AI18" s="43" t="e">
        <f>'BAR BB| Open rates'!#REF!</f>
        <v>#REF!</v>
      </c>
      <c r="AJ18" s="43" t="e">
        <f>'BAR BB| Open rates'!#REF!</f>
        <v>#REF!</v>
      </c>
      <c r="AK18" s="43" t="e">
        <f>'BAR BB| Open rates'!#REF!</f>
        <v>#REF!</v>
      </c>
      <c r="AL18" s="43" t="e">
        <f>'BAR BB| Open rates'!#REF!</f>
        <v>#REF!</v>
      </c>
      <c r="AM18" s="43" t="e">
        <f>'BAR BB| Open rates'!#REF!</f>
        <v>#REF!</v>
      </c>
      <c r="AN18" s="43" t="e">
        <f>'BAR BB| Open rates'!#REF!</f>
        <v>#REF!</v>
      </c>
      <c r="AO18" s="43" t="e">
        <f>'BAR BB| Open rates'!#REF!</f>
        <v>#REF!</v>
      </c>
      <c r="AP18" s="43" t="e">
        <f>'BAR BB| Open rates'!#REF!</f>
        <v>#REF!</v>
      </c>
      <c r="AQ18" s="43" t="e">
        <f>'BAR BB| Open rates'!#REF!</f>
        <v>#REF!</v>
      </c>
      <c r="AR18" s="43" t="e">
        <f>'BAR BB| Open rates'!#REF!</f>
        <v>#REF!</v>
      </c>
      <c r="AS18" s="43" t="e">
        <f>'BAR BB| Open rates'!#REF!</f>
        <v>#REF!</v>
      </c>
      <c r="AT18" s="43" t="e">
        <f>'BAR BB| Open rates'!#REF!</f>
        <v>#REF!</v>
      </c>
      <c r="AU18" s="43" t="e">
        <f>'BAR BB| Open rates'!#REF!</f>
        <v>#REF!</v>
      </c>
      <c r="AV18" s="43" t="e">
        <f>'BAR BB| Open rates'!#REF!</f>
        <v>#REF!</v>
      </c>
      <c r="AW18" s="43" t="e">
        <f>'BAR BB| Open rates'!#REF!</f>
        <v>#REF!</v>
      </c>
      <c r="AX18" s="43" t="e">
        <f>'BAR BB| Open rates'!#REF!</f>
        <v>#REF!</v>
      </c>
      <c r="AY18" s="43" t="e">
        <f>'BAR BB| Open rates'!#REF!</f>
        <v>#REF!</v>
      </c>
      <c r="AZ18" s="43" t="e">
        <f>'BAR BB| Open rates'!#REF!</f>
        <v>#REF!</v>
      </c>
      <c r="BA18" s="43" t="e">
        <f>'BAR BB| Open rates'!#REF!</f>
        <v>#REF!</v>
      </c>
      <c r="BB18" s="43" t="e">
        <f>'BAR BB| Open rates'!#REF!</f>
        <v>#REF!</v>
      </c>
      <c r="BC18" s="43" t="e">
        <f>'BAR BB| Open rates'!#REF!</f>
        <v>#REF!</v>
      </c>
      <c r="BD18" s="43" t="e">
        <f>'BAR BB| Open rates'!#REF!</f>
        <v>#REF!</v>
      </c>
      <c r="BE18" s="43" t="e">
        <f>'BAR BB| Open rates'!#REF!</f>
        <v>#REF!</v>
      </c>
      <c r="BF18" s="43" t="e">
        <f>'BAR BB| Open rates'!#REF!</f>
        <v>#REF!</v>
      </c>
      <c r="BG18" s="43" t="e">
        <f>'BAR BB| Open rates'!#REF!</f>
        <v>#REF!</v>
      </c>
      <c r="BH18" s="43" t="e">
        <f>'BAR BB| Open rates'!#REF!</f>
        <v>#REF!</v>
      </c>
      <c r="BI18" s="43" t="e">
        <f>'BAR BB| Open rates'!#REF!</f>
        <v>#REF!</v>
      </c>
      <c r="BJ18" s="43" t="e">
        <f>'BAR BB| Open rates'!#REF!</f>
        <v>#REF!</v>
      </c>
      <c r="BK18" s="43" t="e">
        <f>'BAR BB| Open rates'!#REF!</f>
        <v>#REF!</v>
      </c>
      <c r="BL18" s="43" t="e">
        <f>'BAR BB| Open rates'!#REF!</f>
        <v>#REF!</v>
      </c>
      <c r="BM18" s="43" t="e">
        <f>'BAR BB| Open rates'!#REF!</f>
        <v>#REF!</v>
      </c>
      <c r="BN18" s="43" t="e">
        <f>'BAR BB| Open rates'!#REF!</f>
        <v>#REF!</v>
      </c>
      <c r="BO18" s="43" t="e">
        <f>'BAR BB| Open rates'!#REF!</f>
        <v>#REF!</v>
      </c>
      <c r="BP18" s="43" t="e">
        <f>'BAR BB| Open rates'!#REF!</f>
        <v>#REF!</v>
      </c>
      <c r="BQ18" s="43" t="e">
        <f>'BAR BB| Open rates'!#REF!</f>
        <v>#REF!</v>
      </c>
      <c r="BR18" s="43" t="e">
        <f>'BAR BB| Open rates'!#REF!</f>
        <v>#REF!</v>
      </c>
      <c r="BS18" s="43" t="e">
        <f>'BAR BB| Open rates'!#REF!</f>
        <v>#REF!</v>
      </c>
      <c r="BT18" s="43" t="e">
        <f>'BAR BB| Open rates'!#REF!</f>
        <v>#REF!</v>
      </c>
      <c r="BU18" s="43" t="e">
        <f>'BAR BB| Open rates'!#REF!</f>
        <v>#REF!</v>
      </c>
      <c r="BV18" s="43" t="e">
        <f>'BAR BB| Open rates'!#REF!</f>
        <v>#REF!</v>
      </c>
      <c r="BW18" s="43" t="e">
        <f>'BAR BB| Open rates'!#REF!</f>
        <v>#REF!</v>
      </c>
      <c r="BX18" s="43" t="e">
        <f>'BAR BB| Open rates'!#REF!</f>
        <v>#REF!</v>
      </c>
      <c r="BY18" s="43" t="e">
        <f>'BAR BB| Open rates'!#REF!</f>
        <v>#REF!</v>
      </c>
      <c r="BZ18" s="43" t="e">
        <f>'BAR BB| Open rates'!#REF!</f>
        <v>#REF!</v>
      </c>
      <c r="CA18" s="43" t="e">
        <f>'BAR BB| Open rates'!#REF!</f>
        <v>#REF!</v>
      </c>
      <c r="CB18" s="43" t="e">
        <f>'BAR BB| Open rates'!#REF!</f>
        <v>#REF!</v>
      </c>
      <c r="CC18" s="43" t="e">
        <f>'BAR BB| Open rates'!#REF!</f>
        <v>#REF!</v>
      </c>
      <c r="CD18" s="43" t="e">
        <f>'BAR BB| Open rates'!#REF!</f>
        <v>#REF!</v>
      </c>
      <c r="CE18" s="43" t="e">
        <f>'BAR BB| Open rates'!#REF!</f>
        <v>#REF!</v>
      </c>
    </row>
    <row r="19" spans="1:83" s="9" customFormat="1" ht="12" hidden="1" customHeight="1" x14ac:dyDescent="0.2">
      <c r="A19" s="8">
        <v>2</v>
      </c>
      <c r="B19" s="43" t="e">
        <f>'BAR BB| Open rates'!#REF!</f>
        <v>#REF!</v>
      </c>
      <c r="C19" s="34" t="e">
        <f t="shared" ref="C19:BK19" si="0">C18</f>
        <v>#REF!</v>
      </c>
      <c r="D19" s="34" t="e">
        <f t="shared" si="0"/>
        <v>#REF!</v>
      </c>
      <c r="E19" s="34" t="e">
        <f t="shared" si="0"/>
        <v>#REF!</v>
      </c>
      <c r="F19" s="34" t="e">
        <f t="shared" si="0"/>
        <v>#REF!</v>
      </c>
      <c r="G19" s="34" t="e">
        <f t="shared" si="0"/>
        <v>#REF!</v>
      </c>
      <c r="H19" s="34" t="e">
        <f t="shared" si="0"/>
        <v>#REF!</v>
      </c>
      <c r="I19" s="34" t="e">
        <f t="shared" si="0"/>
        <v>#REF!</v>
      </c>
      <c r="J19" s="34" t="e">
        <f t="shared" si="0"/>
        <v>#REF!</v>
      </c>
      <c r="K19" s="34" t="e">
        <f t="shared" si="0"/>
        <v>#REF!</v>
      </c>
      <c r="L19" s="34" t="e">
        <f t="shared" si="0"/>
        <v>#REF!</v>
      </c>
      <c r="M19" s="34" t="e">
        <f t="shared" si="0"/>
        <v>#REF!</v>
      </c>
      <c r="N19" s="34" t="e">
        <f t="shared" si="0"/>
        <v>#REF!</v>
      </c>
      <c r="O19" s="34" t="e">
        <f t="shared" si="0"/>
        <v>#REF!</v>
      </c>
      <c r="P19" s="34" t="e">
        <f t="shared" si="0"/>
        <v>#REF!</v>
      </c>
      <c r="Q19" s="34" t="e">
        <f t="shared" si="0"/>
        <v>#REF!</v>
      </c>
      <c r="R19" s="34" t="e">
        <f t="shared" si="0"/>
        <v>#REF!</v>
      </c>
      <c r="S19" s="34" t="e">
        <f t="shared" si="0"/>
        <v>#REF!</v>
      </c>
      <c r="T19" s="34" t="e">
        <f t="shared" si="0"/>
        <v>#REF!</v>
      </c>
      <c r="U19" s="34" t="e">
        <f t="shared" si="0"/>
        <v>#REF!</v>
      </c>
      <c r="V19" s="34" t="e">
        <f t="shared" si="0"/>
        <v>#REF!</v>
      </c>
      <c r="W19" s="34" t="e">
        <f t="shared" si="0"/>
        <v>#REF!</v>
      </c>
      <c r="X19" s="34" t="e">
        <f t="shared" si="0"/>
        <v>#REF!</v>
      </c>
      <c r="Y19" s="34" t="e">
        <f t="shared" si="0"/>
        <v>#REF!</v>
      </c>
      <c r="Z19" s="34" t="e">
        <f t="shared" si="0"/>
        <v>#REF!</v>
      </c>
      <c r="AA19" s="34" t="e">
        <f t="shared" si="0"/>
        <v>#REF!</v>
      </c>
      <c r="AB19" s="34" t="e">
        <f t="shared" si="0"/>
        <v>#REF!</v>
      </c>
      <c r="AC19" s="34" t="e">
        <f t="shared" si="0"/>
        <v>#REF!</v>
      </c>
      <c r="AD19" s="34" t="e">
        <f t="shared" si="0"/>
        <v>#REF!</v>
      </c>
      <c r="AE19" s="34" t="e">
        <f t="shared" si="0"/>
        <v>#REF!</v>
      </c>
      <c r="AF19" s="34" t="e">
        <f t="shared" si="0"/>
        <v>#REF!</v>
      </c>
      <c r="AG19" s="34" t="e">
        <f t="shared" si="0"/>
        <v>#REF!</v>
      </c>
      <c r="AH19" s="34" t="e">
        <f t="shared" si="0"/>
        <v>#REF!</v>
      </c>
      <c r="AI19" s="34" t="e">
        <f t="shared" si="0"/>
        <v>#REF!</v>
      </c>
      <c r="AJ19" s="34" t="e">
        <f t="shared" si="0"/>
        <v>#REF!</v>
      </c>
      <c r="AK19" s="34" t="e">
        <f t="shared" si="0"/>
        <v>#REF!</v>
      </c>
      <c r="AL19" s="34" t="e">
        <f t="shared" si="0"/>
        <v>#REF!</v>
      </c>
      <c r="AM19" s="34" t="e">
        <f t="shared" si="0"/>
        <v>#REF!</v>
      </c>
      <c r="AN19" s="34" t="e">
        <f t="shared" si="0"/>
        <v>#REF!</v>
      </c>
      <c r="AO19" s="34" t="e">
        <f t="shared" si="0"/>
        <v>#REF!</v>
      </c>
      <c r="AP19" s="34" t="e">
        <f t="shared" si="0"/>
        <v>#REF!</v>
      </c>
      <c r="AQ19" s="34" t="e">
        <f t="shared" si="0"/>
        <v>#REF!</v>
      </c>
      <c r="AR19" s="34" t="e">
        <f t="shared" si="0"/>
        <v>#REF!</v>
      </c>
      <c r="AS19" s="34" t="e">
        <f t="shared" si="0"/>
        <v>#REF!</v>
      </c>
      <c r="AT19" s="34" t="e">
        <f t="shared" si="0"/>
        <v>#REF!</v>
      </c>
      <c r="AU19" s="34" t="e">
        <f t="shared" si="0"/>
        <v>#REF!</v>
      </c>
      <c r="AV19" s="34" t="e">
        <f t="shared" si="0"/>
        <v>#REF!</v>
      </c>
      <c r="AW19" s="34" t="e">
        <f t="shared" si="0"/>
        <v>#REF!</v>
      </c>
      <c r="AX19" s="34" t="e">
        <f t="shared" si="0"/>
        <v>#REF!</v>
      </c>
      <c r="AY19" s="34" t="e">
        <f t="shared" si="0"/>
        <v>#REF!</v>
      </c>
      <c r="AZ19" s="34" t="e">
        <f t="shared" si="0"/>
        <v>#REF!</v>
      </c>
      <c r="BA19" s="34" t="e">
        <f t="shared" si="0"/>
        <v>#REF!</v>
      </c>
      <c r="BB19" s="34" t="e">
        <f t="shared" si="0"/>
        <v>#REF!</v>
      </c>
      <c r="BC19" s="34" t="e">
        <f t="shared" si="0"/>
        <v>#REF!</v>
      </c>
      <c r="BD19" s="34" t="e">
        <f t="shared" si="0"/>
        <v>#REF!</v>
      </c>
      <c r="BE19" s="34" t="e">
        <f t="shared" si="0"/>
        <v>#REF!</v>
      </c>
      <c r="BF19" s="34" t="e">
        <f t="shared" si="0"/>
        <v>#REF!</v>
      </c>
      <c r="BG19" s="34" t="e">
        <f t="shared" si="0"/>
        <v>#REF!</v>
      </c>
      <c r="BH19" s="34" t="e">
        <f t="shared" si="0"/>
        <v>#REF!</v>
      </c>
      <c r="BI19" s="34" t="e">
        <f t="shared" si="0"/>
        <v>#REF!</v>
      </c>
      <c r="BJ19" s="34" t="e">
        <f t="shared" si="0"/>
        <v>#REF!</v>
      </c>
      <c r="BK19" s="34" t="e">
        <f t="shared" si="0"/>
        <v>#REF!</v>
      </c>
      <c r="BL19" s="34" t="e">
        <f t="shared" ref="BL19:CE19" si="1">BL18</f>
        <v>#REF!</v>
      </c>
      <c r="BM19" s="34" t="e">
        <f t="shared" si="1"/>
        <v>#REF!</v>
      </c>
      <c r="BN19" s="34" t="e">
        <f t="shared" si="1"/>
        <v>#REF!</v>
      </c>
      <c r="BO19" s="34" t="e">
        <f t="shared" si="1"/>
        <v>#REF!</v>
      </c>
      <c r="BP19" s="34" t="e">
        <f t="shared" si="1"/>
        <v>#REF!</v>
      </c>
      <c r="BQ19" s="34" t="e">
        <f t="shared" si="1"/>
        <v>#REF!</v>
      </c>
      <c r="BR19" s="34" t="e">
        <f t="shared" si="1"/>
        <v>#REF!</v>
      </c>
      <c r="BS19" s="34" t="e">
        <f t="shared" si="1"/>
        <v>#REF!</v>
      </c>
      <c r="BT19" s="34" t="e">
        <f t="shared" si="1"/>
        <v>#REF!</v>
      </c>
      <c r="BU19" s="34" t="e">
        <f t="shared" si="1"/>
        <v>#REF!</v>
      </c>
      <c r="BV19" s="34" t="e">
        <f t="shared" si="1"/>
        <v>#REF!</v>
      </c>
      <c r="BW19" s="34" t="e">
        <f t="shared" si="1"/>
        <v>#REF!</v>
      </c>
      <c r="BX19" s="34" t="e">
        <f t="shared" si="1"/>
        <v>#REF!</v>
      </c>
      <c r="BY19" s="34" t="e">
        <f t="shared" si="1"/>
        <v>#REF!</v>
      </c>
      <c r="BZ19" s="34" t="e">
        <f t="shared" si="1"/>
        <v>#REF!</v>
      </c>
      <c r="CA19" s="34" t="e">
        <f t="shared" si="1"/>
        <v>#REF!</v>
      </c>
      <c r="CB19" s="34" t="e">
        <f t="shared" si="1"/>
        <v>#REF!</v>
      </c>
      <c r="CC19" s="34" t="e">
        <f t="shared" si="1"/>
        <v>#REF!</v>
      </c>
      <c r="CD19" s="34" t="e">
        <f t="shared" si="1"/>
        <v>#REF!</v>
      </c>
      <c r="CE19" s="34" t="e">
        <f t="shared" si="1"/>
        <v>#REF!</v>
      </c>
    </row>
    <row r="20" spans="1:83" s="36" customFormat="1" ht="12" customHeight="1" x14ac:dyDescent="0.2">
      <c r="A20" s="66" t="s">
        <v>68</v>
      </c>
      <c r="B20" s="43"/>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c r="BT20" s="35"/>
      <c r="BU20" s="35"/>
      <c r="BV20" s="35"/>
      <c r="BW20" s="35"/>
      <c r="BX20" s="35"/>
      <c r="BY20" s="35"/>
      <c r="BZ20" s="35"/>
      <c r="CA20" s="35"/>
      <c r="CB20" s="35"/>
      <c r="CC20" s="35"/>
      <c r="CD20" s="35"/>
      <c r="CE20" s="35"/>
    </row>
    <row r="21" spans="1:83" s="9" customFormat="1" ht="12" customHeight="1" x14ac:dyDescent="0.2">
      <c r="A21" s="8" t="s">
        <v>14</v>
      </c>
      <c r="B21" s="43" t="e">
        <f>'BAR BB| Open rates'!#REF!</f>
        <v>#REF!</v>
      </c>
      <c r="C21" s="43" t="e">
        <f>'BAR BB| Open rates'!#REF!</f>
        <v>#REF!</v>
      </c>
      <c r="D21" s="43" t="e">
        <f>'BAR BB| Open rates'!#REF!</f>
        <v>#REF!</v>
      </c>
      <c r="E21" s="43" t="e">
        <f>'BAR BB| Open rates'!#REF!</f>
        <v>#REF!</v>
      </c>
      <c r="F21" s="43" t="e">
        <f>'BAR BB| Open rates'!#REF!</f>
        <v>#REF!</v>
      </c>
      <c r="G21" s="43" t="e">
        <f>'BAR BB| Open rates'!#REF!</f>
        <v>#REF!</v>
      </c>
      <c r="H21" s="43" t="e">
        <f>'BAR BB| Open rates'!#REF!</f>
        <v>#REF!</v>
      </c>
      <c r="I21" s="43" t="e">
        <f>'BAR BB| Open rates'!#REF!</f>
        <v>#REF!</v>
      </c>
      <c r="J21" s="43" t="e">
        <f>'BAR BB| Open rates'!#REF!</f>
        <v>#REF!</v>
      </c>
      <c r="K21" s="43" t="e">
        <f>'BAR BB| Open rates'!#REF!</f>
        <v>#REF!</v>
      </c>
      <c r="L21" s="43" t="e">
        <f>'BAR BB| Open rates'!#REF!</f>
        <v>#REF!</v>
      </c>
      <c r="M21" s="43" t="e">
        <f>'BAR BB| Open rates'!#REF!</f>
        <v>#REF!</v>
      </c>
      <c r="N21" s="43" t="e">
        <f>'BAR BB| Open rates'!#REF!</f>
        <v>#REF!</v>
      </c>
      <c r="O21" s="43" t="e">
        <f>'BAR BB| Open rates'!#REF!</f>
        <v>#REF!</v>
      </c>
      <c r="P21" s="43" t="e">
        <f>'BAR BB| Open rates'!#REF!</f>
        <v>#REF!</v>
      </c>
      <c r="Q21" s="43" t="e">
        <f>'BAR BB| Open rates'!#REF!</f>
        <v>#REF!</v>
      </c>
      <c r="R21" s="43" t="e">
        <f>'BAR BB| Open rates'!#REF!</f>
        <v>#REF!</v>
      </c>
      <c r="S21" s="43" t="e">
        <f>'BAR BB| Open rates'!#REF!</f>
        <v>#REF!</v>
      </c>
      <c r="T21" s="43" t="e">
        <f>'BAR BB| Open rates'!#REF!</f>
        <v>#REF!</v>
      </c>
      <c r="U21" s="43" t="e">
        <f>'BAR BB| Open rates'!#REF!</f>
        <v>#REF!</v>
      </c>
      <c r="V21" s="43" t="e">
        <f>'BAR BB| Open rates'!#REF!</f>
        <v>#REF!</v>
      </c>
      <c r="W21" s="43" t="e">
        <f>'BAR BB| Open rates'!#REF!</f>
        <v>#REF!</v>
      </c>
      <c r="X21" s="43" t="e">
        <f>'BAR BB| Open rates'!#REF!</f>
        <v>#REF!</v>
      </c>
      <c r="Y21" s="43" t="e">
        <f>'BAR BB| Open rates'!#REF!</f>
        <v>#REF!</v>
      </c>
      <c r="Z21" s="43" t="e">
        <f>'BAR BB| Open rates'!#REF!</f>
        <v>#REF!</v>
      </c>
      <c r="AA21" s="43" t="e">
        <f>'BAR BB| Open rates'!#REF!</f>
        <v>#REF!</v>
      </c>
      <c r="AB21" s="43" t="e">
        <f>'BAR BB| Open rates'!#REF!</f>
        <v>#REF!</v>
      </c>
      <c r="AC21" s="43" t="e">
        <f>'BAR BB| Open rates'!#REF!</f>
        <v>#REF!</v>
      </c>
      <c r="AD21" s="43" t="e">
        <f>'BAR BB| Open rates'!#REF!</f>
        <v>#REF!</v>
      </c>
      <c r="AE21" s="43" t="e">
        <f>'BAR BB| Open rates'!#REF!</f>
        <v>#REF!</v>
      </c>
      <c r="AF21" s="43" t="e">
        <f>'BAR BB| Open rates'!#REF!</f>
        <v>#REF!</v>
      </c>
      <c r="AG21" s="43" t="e">
        <f>'BAR BB| Open rates'!#REF!</f>
        <v>#REF!</v>
      </c>
      <c r="AH21" s="43" t="e">
        <f>'BAR BB| Open rates'!#REF!</f>
        <v>#REF!</v>
      </c>
      <c r="AI21" s="43" t="e">
        <f>'BAR BB| Open rates'!#REF!</f>
        <v>#REF!</v>
      </c>
      <c r="AJ21" s="43" t="e">
        <f>'BAR BB| Open rates'!#REF!</f>
        <v>#REF!</v>
      </c>
      <c r="AK21" s="43" t="e">
        <f>'BAR BB| Open rates'!#REF!</f>
        <v>#REF!</v>
      </c>
      <c r="AL21" s="43" t="e">
        <f>'BAR BB| Open rates'!#REF!</f>
        <v>#REF!</v>
      </c>
      <c r="AM21" s="43" t="e">
        <f>'BAR BB| Open rates'!#REF!</f>
        <v>#REF!</v>
      </c>
      <c r="AN21" s="43" t="e">
        <f>'BAR BB| Open rates'!#REF!</f>
        <v>#REF!</v>
      </c>
      <c r="AO21" s="43" t="e">
        <f>'BAR BB| Open rates'!#REF!</f>
        <v>#REF!</v>
      </c>
      <c r="AP21" s="43" t="e">
        <f>'BAR BB| Open rates'!#REF!</f>
        <v>#REF!</v>
      </c>
      <c r="AQ21" s="43" t="e">
        <f>'BAR BB| Open rates'!#REF!</f>
        <v>#REF!</v>
      </c>
      <c r="AR21" s="43" t="e">
        <f>'BAR BB| Open rates'!#REF!</f>
        <v>#REF!</v>
      </c>
      <c r="AS21" s="43" t="e">
        <f>'BAR BB| Open rates'!#REF!</f>
        <v>#REF!</v>
      </c>
      <c r="AT21" s="43" t="e">
        <f>'BAR BB| Open rates'!#REF!</f>
        <v>#REF!</v>
      </c>
      <c r="AU21" s="43" t="e">
        <f>'BAR BB| Open rates'!#REF!</f>
        <v>#REF!</v>
      </c>
      <c r="AV21" s="43" t="e">
        <f>'BAR BB| Open rates'!#REF!</f>
        <v>#REF!</v>
      </c>
      <c r="AW21" s="43" t="e">
        <f>'BAR BB| Open rates'!#REF!</f>
        <v>#REF!</v>
      </c>
      <c r="AX21" s="43" t="e">
        <f>'BAR BB| Open rates'!#REF!</f>
        <v>#REF!</v>
      </c>
      <c r="AY21" s="43" t="e">
        <f>'BAR BB| Open rates'!#REF!</f>
        <v>#REF!</v>
      </c>
      <c r="AZ21" s="43" t="e">
        <f>'BAR BB| Open rates'!#REF!</f>
        <v>#REF!</v>
      </c>
      <c r="BA21" s="43" t="e">
        <f>'BAR BB| Open rates'!#REF!</f>
        <v>#REF!</v>
      </c>
      <c r="BB21" s="43" t="e">
        <f>'BAR BB| Open rates'!#REF!</f>
        <v>#REF!</v>
      </c>
      <c r="BC21" s="43" t="e">
        <f>'BAR BB| Open rates'!#REF!</f>
        <v>#REF!</v>
      </c>
      <c r="BD21" s="43" t="e">
        <f>'BAR BB| Open rates'!#REF!</f>
        <v>#REF!</v>
      </c>
      <c r="BE21" s="43" t="e">
        <f>'BAR BB| Open rates'!#REF!</f>
        <v>#REF!</v>
      </c>
      <c r="BF21" s="43" t="e">
        <f>'BAR BB| Open rates'!#REF!</f>
        <v>#REF!</v>
      </c>
      <c r="BG21" s="43" t="e">
        <f>'BAR BB| Open rates'!#REF!</f>
        <v>#REF!</v>
      </c>
      <c r="BH21" s="43" t="e">
        <f>'BAR BB| Open rates'!#REF!</f>
        <v>#REF!</v>
      </c>
      <c r="BI21" s="43" t="e">
        <f>'BAR BB| Open rates'!#REF!</f>
        <v>#REF!</v>
      </c>
      <c r="BJ21" s="43" t="e">
        <f>'BAR BB| Open rates'!#REF!</f>
        <v>#REF!</v>
      </c>
      <c r="BK21" s="43" t="e">
        <f>'BAR BB| Open rates'!#REF!</f>
        <v>#REF!</v>
      </c>
      <c r="BL21" s="43" t="e">
        <f>'BAR BB| Open rates'!#REF!</f>
        <v>#REF!</v>
      </c>
      <c r="BM21" s="43" t="e">
        <f>'BAR BB| Open rates'!#REF!</f>
        <v>#REF!</v>
      </c>
      <c r="BN21" s="43" t="e">
        <f>'BAR BB| Open rates'!#REF!</f>
        <v>#REF!</v>
      </c>
      <c r="BO21" s="43" t="e">
        <f>'BAR BB| Open rates'!#REF!</f>
        <v>#REF!</v>
      </c>
      <c r="BP21" s="43" t="e">
        <f>'BAR BB| Open rates'!#REF!</f>
        <v>#REF!</v>
      </c>
      <c r="BQ21" s="43" t="e">
        <f>'BAR BB| Open rates'!#REF!</f>
        <v>#REF!</v>
      </c>
      <c r="BR21" s="43" t="e">
        <f>'BAR BB| Open rates'!#REF!</f>
        <v>#REF!</v>
      </c>
      <c r="BS21" s="43" t="e">
        <f>'BAR BB| Open rates'!#REF!</f>
        <v>#REF!</v>
      </c>
      <c r="BT21" s="43" t="e">
        <f>'BAR BB| Open rates'!#REF!</f>
        <v>#REF!</v>
      </c>
      <c r="BU21" s="43" t="e">
        <f>'BAR BB| Open rates'!#REF!</f>
        <v>#REF!</v>
      </c>
      <c r="BV21" s="43" t="e">
        <f>'BAR BB| Open rates'!#REF!</f>
        <v>#REF!</v>
      </c>
      <c r="BW21" s="43" t="e">
        <f>'BAR BB| Open rates'!#REF!</f>
        <v>#REF!</v>
      </c>
      <c r="BX21" s="43" t="e">
        <f>'BAR BB| Open rates'!#REF!</f>
        <v>#REF!</v>
      </c>
      <c r="BY21" s="43" t="e">
        <f>'BAR BB| Open rates'!#REF!</f>
        <v>#REF!</v>
      </c>
      <c r="BZ21" s="43" t="e">
        <f>'BAR BB| Open rates'!#REF!</f>
        <v>#REF!</v>
      </c>
      <c r="CA21" s="43" t="e">
        <f>'BAR BB| Open rates'!#REF!</f>
        <v>#REF!</v>
      </c>
      <c r="CB21" s="43" t="e">
        <f>'BAR BB| Open rates'!#REF!</f>
        <v>#REF!</v>
      </c>
      <c r="CC21" s="43" t="e">
        <f>'BAR BB| Open rates'!#REF!</f>
        <v>#REF!</v>
      </c>
      <c r="CD21" s="43" t="e">
        <f>'BAR BB| Open rates'!#REF!</f>
        <v>#REF!</v>
      </c>
      <c r="CE21" s="43" t="e">
        <f>'BAR BB| Open rates'!#REF!</f>
        <v>#REF!</v>
      </c>
    </row>
    <row r="22" spans="1:83" s="36" customFormat="1" ht="12" customHeight="1" x14ac:dyDescent="0.2">
      <c r="A22" s="66" t="s">
        <v>69</v>
      </c>
      <c r="B22" s="43"/>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c r="BE22" s="35"/>
      <c r="BF22" s="35"/>
      <c r="BG22" s="35"/>
      <c r="BH22" s="35"/>
      <c r="BI22" s="35"/>
      <c r="BJ22" s="35"/>
      <c r="BK22" s="35"/>
      <c r="BL22" s="35"/>
      <c r="BM22" s="35"/>
      <c r="BN22" s="35"/>
      <c r="BO22" s="35"/>
      <c r="BP22" s="35"/>
      <c r="BQ22" s="35"/>
      <c r="BR22" s="35"/>
      <c r="BS22" s="35"/>
      <c r="BT22" s="35"/>
      <c r="BU22" s="35"/>
      <c r="BV22" s="35"/>
      <c r="BW22" s="35"/>
      <c r="BX22" s="35"/>
      <c r="BY22" s="35"/>
      <c r="BZ22" s="35"/>
      <c r="CA22" s="35"/>
      <c r="CB22" s="35"/>
      <c r="CC22" s="35"/>
      <c r="CD22" s="35"/>
      <c r="CE22" s="35"/>
    </row>
    <row r="23" spans="1:83" s="9" customFormat="1" ht="12" customHeight="1" x14ac:dyDescent="0.2">
      <c r="A23" s="8" t="s">
        <v>14</v>
      </c>
      <c r="B23" s="43" t="e">
        <f>'BAR BB| Open rates'!#REF!</f>
        <v>#REF!</v>
      </c>
      <c r="C23" s="43" t="e">
        <f>'BAR BB| Open rates'!#REF!</f>
        <v>#REF!</v>
      </c>
      <c r="D23" s="43" t="e">
        <f>'BAR BB| Open rates'!#REF!</f>
        <v>#REF!</v>
      </c>
      <c r="E23" s="43" t="e">
        <f>'BAR BB| Open rates'!#REF!</f>
        <v>#REF!</v>
      </c>
      <c r="F23" s="43" t="e">
        <f>'BAR BB| Open rates'!#REF!</f>
        <v>#REF!</v>
      </c>
      <c r="G23" s="43" t="e">
        <f>'BAR BB| Open rates'!#REF!</f>
        <v>#REF!</v>
      </c>
      <c r="H23" s="43" t="e">
        <f>'BAR BB| Open rates'!#REF!</f>
        <v>#REF!</v>
      </c>
      <c r="I23" s="43" t="e">
        <f>'BAR BB| Open rates'!#REF!</f>
        <v>#REF!</v>
      </c>
      <c r="J23" s="43" t="e">
        <f>'BAR BB| Open rates'!#REF!</f>
        <v>#REF!</v>
      </c>
      <c r="K23" s="43" t="e">
        <f>'BAR BB| Open rates'!#REF!</f>
        <v>#REF!</v>
      </c>
      <c r="L23" s="43" t="e">
        <f>'BAR BB| Open rates'!#REF!</f>
        <v>#REF!</v>
      </c>
      <c r="M23" s="43" t="e">
        <f>'BAR BB| Open rates'!#REF!</f>
        <v>#REF!</v>
      </c>
      <c r="N23" s="43" t="e">
        <f>'BAR BB| Open rates'!#REF!</f>
        <v>#REF!</v>
      </c>
      <c r="O23" s="43" t="e">
        <f>'BAR BB| Open rates'!#REF!</f>
        <v>#REF!</v>
      </c>
      <c r="P23" s="43" t="e">
        <f>'BAR BB| Open rates'!#REF!</f>
        <v>#REF!</v>
      </c>
      <c r="Q23" s="43" t="e">
        <f>'BAR BB| Open rates'!#REF!</f>
        <v>#REF!</v>
      </c>
      <c r="R23" s="43" t="e">
        <f>'BAR BB| Open rates'!#REF!</f>
        <v>#REF!</v>
      </c>
      <c r="S23" s="43" t="e">
        <f>'BAR BB| Open rates'!#REF!</f>
        <v>#REF!</v>
      </c>
      <c r="T23" s="43" t="e">
        <f>'BAR BB| Open rates'!#REF!</f>
        <v>#REF!</v>
      </c>
      <c r="U23" s="43" t="e">
        <f>'BAR BB| Open rates'!#REF!</f>
        <v>#REF!</v>
      </c>
      <c r="V23" s="43" t="e">
        <f>'BAR BB| Open rates'!#REF!</f>
        <v>#REF!</v>
      </c>
      <c r="W23" s="43" t="e">
        <f>'BAR BB| Open rates'!#REF!</f>
        <v>#REF!</v>
      </c>
      <c r="X23" s="43" t="e">
        <f>'BAR BB| Open rates'!#REF!</f>
        <v>#REF!</v>
      </c>
      <c r="Y23" s="43" t="e">
        <f>'BAR BB| Open rates'!#REF!</f>
        <v>#REF!</v>
      </c>
      <c r="Z23" s="43" t="e">
        <f>'BAR BB| Open rates'!#REF!</f>
        <v>#REF!</v>
      </c>
      <c r="AA23" s="43" t="e">
        <f>'BAR BB| Open rates'!#REF!</f>
        <v>#REF!</v>
      </c>
      <c r="AB23" s="43" t="e">
        <f>'BAR BB| Open rates'!#REF!</f>
        <v>#REF!</v>
      </c>
      <c r="AC23" s="43" t="e">
        <f>'BAR BB| Open rates'!#REF!</f>
        <v>#REF!</v>
      </c>
      <c r="AD23" s="43" t="e">
        <f>'BAR BB| Open rates'!#REF!</f>
        <v>#REF!</v>
      </c>
      <c r="AE23" s="43" t="e">
        <f>'BAR BB| Open rates'!#REF!</f>
        <v>#REF!</v>
      </c>
      <c r="AF23" s="43" t="e">
        <f>'BAR BB| Open rates'!#REF!</f>
        <v>#REF!</v>
      </c>
      <c r="AG23" s="43" t="e">
        <f>'BAR BB| Open rates'!#REF!</f>
        <v>#REF!</v>
      </c>
      <c r="AH23" s="43" t="e">
        <f>'BAR BB| Open rates'!#REF!</f>
        <v>#REF!</v>
      </c>
      <c r="AI23" s="43" t="e">
        <f>'BAR BB| Open rates'!#REF!</f>
        <v>#REF!</v>
      </c>
      <c r="AJ23" s="43" t="e">
        <f>'BAR BB| Open rates'!#REF!</f>
        <v>#REF!</v>
      </c>
      <c r="AK23" s="43" t="e">
        <f>'BAR BB| Open rates'!#REF!</f>
        <v>#REF!</v>
      </c>
      <c r="AL23" s="43" t="e">
        <f>'BAR BB| Open rates'!#REF!</f>
        <v>#REF!</v>
      </c>
      <c r="AM23" s="43" t="e">
        <f>'BAR BB| Open rates'!#REF!</f>
        <v>#REF!</v>
      </c>
      <c r="AN23" s="43" t="e">
        <f>'BAR BB| Open rates'!#REF!</f>
        <v>#REF!</v>
      </c>
      <c r="AO23" s="43" t="e">
        <f>'BAR BB| Open rates'!#REF!</f>
        <v>#REF!</v>
      </c>
      <c r="AP23" s="43" t="e">
        <f>'BAR BB| Open rates'!#REF!</f>
        <v>#REF!</v>
      </c>
      <c r="AQ23" s="43" t="e">
        <f>'BAR BB| Open rates'!#REF!</f>
        <v>#REF!</v>
      </c>
      <c r="AR23" s="43" t="e">
        <f>'BAR BB| Open rates'!#REF!</f>
        <v>#REF!</v>
      </c>
      <c r="AS23" s="43" t="e">
        <f>'BAR BB| Open rates'!#REF!</f>
        <v>#REF!</v>
      </c>
      <c r="AT23" s="43" t="e">
        <f>'BAR BB| Open rates'!#REF!</f>
        <v>#REF!</v>
      </c>
      <c r="AU23" s="43" t="e">
        <f>'BAR BB| Open rates'!#REF!</f>
        <v>#REF!</v>
      </c>
      <c r="AV23" s="43" t="e">
        <f>'BAR BB| Open rates'!#REF!</f>
        <v>#REF!</v>
      </c>
      <c r="AW23" s="43" t="e">
        <f>'BAR BB| Open rates'!#REF!</f>
        <v>#REF!</v>
      </c>
      <c r="AX23" s="43" t="e">
        <f>'BAR BB| Open rates'!#REF!</f>
        <v>#REF!</v>
      </c>
      <c r="AY23" s="43" t="e">
        <f>'BAR BB| Open rates'!#REF!</f>
        <v>#REF!</v>
      </c>
      <c r="AZ23" s="43" t="e">
        <f>'BAR BB| Open rates'!#REF!</f>
        <v>#REF!</v>
      </c>
      <c r="BA23" s="43" t="e">
        <f>'BAR BB| Open rates'!#REF!</f>
        <v>#REF!</v>
      </c>
      <c r="BB23" s="43" t="e">
        <f>'BAR BB| Open rates'!#REF!</f>
        <v>#REF!</v>
      </c>
      <c r="BC23" s="43" t="e">
        <f>'BAR BB| Open rates'!#REF!</f>
        <v>#REF!</v>
      </c>
      <c r="BD23" s="43" t="e">
        <f>'BAR BB| Open rates'!#REF!</f>
        <v>#REF!</v>
      </c>
      <c r="BE23" s="43" t="e">
        <f>'BAR BB| Open rates'!#REF!</f>
        <v>#REF!</v>
      </c>
      <c r="BF23" s="43" t="e">
        <f>'BAR BB| Open rates'!#REF!</f>
        <v>#REF!</v>
      </c>
      <c r="BG23" s="43" t="e">
        <f>'BAR BB| Open rates'!#REF!</f>
        <v>#REF!</v>
      </c>
      <c r="BH23" s="43" t="e">
        <f>'BAR BB| Open rates'!#REF!</f>
        <v>#REF!</v>
      </c>
      <c r="BI23" s="43" t="e">
        <f>'BAR BB| Open rates'!#REF!</f>
        <v>#REF!</v>
      </c>
      <c r="BJ23" s="43" t="e">
        <f>'BAR BB| Open rates'!#REF!</f>
        <v>#REF!</v>
      </c>
      <c r="BK23" s="43" t="e">
        <f>'BAR BB| Open rates'!#REF!</f>
        <v>#REF!</v>
      </c>
      <c r="BL23" s="43" t="e">
        <f>'BAR BB| Open rates'!#REF!</f>
        <v>#REF!</v>
      </c>
      <c r="BM23" s="43" t="e">
        <f>'BAR BB| Open rates'!#REF!</f>
        <v>#REF!</v>
      </c>
      <c r="BN23" s="43" t="e">
        <f>'BAR BB| Open rates'!#REF!</f>
        <v>#REF!</v>
      </c>
      <c r="BO23" s="43" t="e">
        <f>'BAR BB| Open rates'!#REF!</f>
        <v>#REF!</v>
      </c>
      <c r="BP23" s="43" t="e">
        <f>'BAR BB| Open rates'!#REF!</f>
        <v>#REF!</v>
      </c>
      <c r="BQ23" s="43" t="e">
        <f>'BAR BB| Open rates'!#REF!</f>
        <v>#REF!</v>
      </c>
      <c r="BR23" s="43" t="e">
        <f>'BAR BB| Open rates'!#REF!</f>
        <v>#REF!</v>
      </c>
      <c r="BS23" s="43" t="e">
        <f>'BAR BB| Open rates'!#REF!</f>
        <v>#REF!</v>
      </c>
      <c r="BT23" s="43" t="e">
        <f>'BAR BB| Open rates'!#REF!</f>
        <v>#REF!</v>
      </c>
      <c r="BU23" s="43" t="e">
        <f>'BAR BB| Open rates'!#REF!</f>
        <v>#REF!</v>
      </c>
      <c r="BV23" s="43" t="e">
        <f>'BAR BB| Open rates'!#REF!</f>
        <v>#REF!</v>
      </c>
      <c r="BW23" s="43" t="e">
        <f>'BAR BB| Open rates'!#REF!</f>
        <v>#REF!</v>
      </c>
      <c r="BX23" s="43" t="e">
        <f>'BAR BB| Open rates'!#REF!</f>
        <v>#REF!</v>
      </c>
      <c r="BY23" s="43" t="e">
        <f>'BAR BB| Open rates'!#REF!</f>
        <v>#REF!</v>
      </c>
      <c r="BZ23" s="43" t="e">
        <f>'BAR BB| Open rates'!#REF!</f>
        <v>#REF!</v>
      </c>
      <c r="CA23" s="43" t="e">
        <f>'BAR BB| Open rates'!#REF!</f>
        <v>#REF!</v>
      </c>
      <c r="CB23" s="43" t="e">
        <f>'BAR BB| Open rates'!#REF!</f>
        <v>#REF!</v>
      </c>
      <c r="CC23" s="43" t="e">
        <f>'BAR BB| Open rates'!#REF!</f>
        <v>#REF!</v>
      </c>
      <c r="CD23" s="43" t="e">
        <f>'BAR BB| Open rates'!#REF!</f>
        <v>#REF!</v>
      </c>
      <c r="CE23" s="43" t="e">
        <f>'BAR BB| Open rates'!#REF!</f>
        <v>#REF!</v>
      </c>
    </row>
    <row r="24" spans="1:83" s="36" customFormat="1" ht="12" customHeight="1" x14ac:dyDescent="0.2">
      <c r="A24" s="66" t="s">
        <v>70</v>
      </c>
      <c r="B24" s="43"/>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5"/>
      <c r="BD24" s="35"/>
      <c r="BE24" s="35"/>
      <c r="BF24" s="35"/>
      <c r="BG24" s="35"/>
      <c r="BH24" s="35"/>
      <c r="BI24" s="35"/>
      <c r="BJ24" s="35"/>
      <c r="BK24" s="35"/>
      <c r="BL24" s="35"/>
      <c r="BM24" s="35"/>
      <c r="BN24" s="35"/>
      <c r="BO24" s="35"/>
      <c r="BP24" s="35"/>
      <c r="BQ24" s="35"/>
      <c r="BR24" s="35"/>
      <c r="BS24" s="35"/>
      <c r="BT24" s="35"/>
      <c r="BU24" s="35"/>
      <c r="BV24" s="35"/>
      <c r="BW24" s="35"/>
      <c r="BX24" s="35"/>
      <c r="BY24" s="35"/>
      <c r="BZ24" s="35"/>
      <c r="CA24" s="35"/>
      <c r="CB24" s="35"/>
      <c r="CC24" s="35"/>
      <c r="CD24" s="35"/>
      <c r="CE24" s="35"/>
    </row>
    <row r="25" spans="1:83" s="9" customFormat="1" ht="12" customHeight="1" x14ac:dyDescent="0.2">
      <c r="A25" s="8" t="s">
        <v>13</v>
      </c>
      <c r="B25" s="43" t="e">
        <f>'BAR BB| Open rates'!#REF!</f>
        <v>#REF!</v>
      </c>
      <c r="C25" s="43" t="e">
        <f>'BAR BB| Open rates'!#REF!</f>
        <v>#REF!</v>
      </c>
      <c r="D25" s="43" t="e">
        <f>'BAR BB| Open rates'!#REF!</f>
        <v>#REF!</v>
      </c>
      <c r="E25" s="43" t="e">
        <f>'BAR BB| Open rates'!#REF!</f>
        <v>#REF!</v>
      </c>
      <c r="F25" s="43" t="e">
        <f>'BAR BB| Open rates'!#REF!</f>
        <v>#REF!</v>
      </c>
      <c r="G25" s="43" t="e">
        <f>'BAR BB| Open rates'!#REF!</f>
        <v>#REF!</v>
      </c>
      <c r="H25" s="43" t="e">
        <f>'BAR BB| Open rates'!#REF!</f>
        <v>#REF!</v>
      </c>
      <c r="I25" s="43" t="e">
        <f>'BAR BB| Open rates'!#REF!</f>
        <v>#REF!</v>
      </c>
      <c r="J25" s="43" t="e">
        <f>'BAR BB| Open rates'!#REF!</f>
        <v>#REF!</v>
      </c>
      <c r="K25" s="43" t="e">
        <f>'BAR BB| Open rates'!#REF!</f>
        <v>#REF!</v>
      </c>
      <c r="L25" s="43" t="e">
        <f>'BAR BB| Open rates'!#REF!</f>
        <v>#REF!</v>
      </c>
      <c r="M25" s="43" t="e">
        <f>'BAR BB| Open rates'!#REF!</f>
        <v>#REF!</v>
      </c>
      <c r="N25" s="43" t="e">
        <f>'BAR BB| Open rates'!#REF!</f>
        <v>#REF!</v>
      </c>
      <c r="O25" s="43" t="e">
        <f>'BAR BB| Open rates'!#REF!</f>
        <v>#REF!</v>
      </c>
      <c r="P25" s="43" t="e">
        <f>'BAR BB| Open rates'!#REF!</f>
        <v>#REF!</v>
      </c>
      <c r="Q25" s="43" t="e">
        <f>'BAR BB| Open rates'!#REF!</f>
        <v>#REF!</v>
      </c>
      <c r="R25" s="43" t="e">
        <f>'BAR BB| Open rates'!#REF!</f>
        <v>#REF!</v>
      </c>
      <c r="S25" s="43" t="e">
        <f>'BAR BB| Open rates'!#REF!</f>
        <v>#REF!</v>
      </c>
      <c r="T25" s="43" t="e">
        <f>'BAR BB| Open rates'!#REF!</f>
        <v>#REF!</v>
      </c>
      <c r="U25" s="43" t="e">
        <f>'BAR BB| Open rates'!#REF!</f>
        <v>#REF!</v>
      </c>
      <c r="V25" s="43" t="e">
        <f>'BAR BB| Open rates'!#REF!</f>
        <v>#REF!</v>
      </c>
      <c r="W25" s="43" t="e">
        <f>'BAR BB| Open rates'!#REF!</f>
        <v>#REF!</v>
      </c>
      <c r="X25" s="43" t="e">
        <f>'BAR BB| Open rates'!#REF!</f>
        <v>#REF!</v>
      </c>
      <c r="Y25" s="43" t="e">
        <f>'BAR BB| Open rates'!#REF!</f>
        <v>#REF!</v>
      </c>
      <c r="Z25" s="43" t="e">
        <f>'BAR BB| Open rates'!#REF!</f>
        <v>#REF!</v>
      </c>
      <c r="AA25" s="43" t="e">
        <f>'BAR BB| Open rates'!#REF!</f>
        <v>#REF!</v>
      </c>
      <c r="AB25" s="43" t="e">
        <f>'BAR BB| Open rates'!#REF!</f>
        <v>#REF!</v>
      </c>
      <c r="AC25" s="43" t="e">
        <f>'BAR BB| Open rates'!#REF!</f>
        <v>#REF!</v>
      </c>
      <c r="AD25" s="43" t="e">
        <f>'BAR BB| Open rates'!#REF!</f>
        <v>#REF!</v>
      </c>
      <c r="AE25" s="43" t="e">
        <f>'BAR BB| Open rates'!#REF!</f>
        <v>#REF!</v>
      </c>
      <c r="AF25" s="43" t="e">
        <f>'BAR BB| Open rates'!#REF!</f>
        <v>#REF!</v>
      </c>
      <c r="AG25" s="43" t="e">
        <f>'BAR BB| Open rates'!#REF!</f>
        <v>#REF!</v>
      </c>
      <c r="AH25" s="43" t="e">
        <f>'BAR BB| Open rates'!#REF!</f>
        <v>#REF!</v>
      </c>
      <c r="AI25" s="43" t="e">
        <f>'BAR BB| Open rates'!#REF!</f>
        <v>#REF!</v>
      </c>
      <c r="AJ25" s="43" t="e">
        <f>'BAR BB| Open rates'!#REF!</f>
        <v>#REF!</v>
      </c>
      <c r="AK25" s="43" t="e">
        <f>'BAR BB| Open rates'!#REF!</f>
        <v>#REF!</v>
      </c>
      <c r="AL25" s="43" t="e">
        <f>'BAR BB| Open rates'!#REF!</f>
        <v>#REF!</v>
      </c>
      <c r="AM25" s="43" t="e">
        <f>'BAR BB| Open rates'!#REF!</f>
        <v>#REF!</v>
      </c>
      <c r="AN25" s="43" t="e">
        <f>'BAR BB| Open rates'!#REF!</f>
        <v>#REF!</v>
      </c>
      <c r="AO25" s="43" t="e">
        <f>'BAR BB| Open rates'!#REF!</f>
        <v>#REF!</v>
      </c>
      <c r="AP25" s="43" t="e">
        <f>'BAR BB| Open rates'!#REF!</f>
        <v>#REF!</v>
      </c>
      <c r="AQ25" s="43" t="e">
        <f>'BAR BB| Open rates'!#REF!</f>
        <v>#REF!</v>
      </c>
      <c r="AR25" s="43" t="e">
        <f>'BAR BB| Open rates'!#REF!</f>
        <v>#REF!</v>
      </c>
      <c r="AS25" s="43" t="e">
        <f>'BAR BB| Open rates'!#REF!</f>
        <v>#REF!</v>
      </c>
      <c r="AT25" s="43" t="e">
        <f>'BAR BB| Open rates'!#REF!</f>
        <v>#REF!</v>
      </c>
      <c r="AU25" s="43" t="e">
        <f>'BAR BB| Open rates'!#REF!</f>
        <v>#REF!</v>
      </c>
      <c r="AV25" s="43" t="e">
        <f>'BAR BB| Open rates'!#REF!</f>
        <v>#REF!</v>
      </c>
      <c r="AW25" s="43" t="e">
        <f>'BAR BB| Open rates'!#REF!</f>
        <v>#REF!</v>
      </c>
      <c r="AX25" s="43" t="e">
        <f>'BAR BB| Open rates'!#REF!</f>
        <v>#REF!</v>
      </c>
      <c r="AY25" s="43" t="e">
        <f>'BAR BB| Open rates'!#REF!</f>
        <v>#REF!</v>
      </c>
      <c r="AZ25" s="43" t="e">
        <f>'BAR BB| Open rates'!#REF!</f>
        <v>#REF!</v>
      </c>
      <c r="BA25" s="43" t="e">
        <f>'BAR BB| Open rates'!#REF!</f>
        <v>#REF!</v>
      </c>
      <c r="BB25" s="43" t="e">
        <f>'BAR BB| Open rates'!#REF!</f>
        <v>#REF!</v>
      </c>
      <c r="BC25" s="43" t="e">
        <f>'BAR BB| Open rates'!#REF!</f>
        <v>#REF!</v>
      </c>
      <c r="BD25" s="43" t="e">
        <f>'BAR BB| Open rates'!#REF!</f>
        <v>#REF!</v>
      </c>
      <c r="BE25" s="43" t="e">
        <f>'BAR BB| Open rates'!#REF!</f>
        <v>#REF!</v>
      </c>
      <c r="BF25" s="43" t="e">
        <f>'BAR BB| Open rates'!#REF!</f>
        <v>#REF!</v>
      </c>
      <c r="BG25" s="43" t="e">
        <f>'BAR BB| Open rates'!#REF!</f>
        <v>#REF!</v>
      </c>
      <c r="BH25" s="43" t="e">
        <f>'BAR BB| Open rates'!#REF!</f>
        <v>#REF!</v>
      </c>
      <c r="BI25" s="43" t="e">
        <f>'BAR BB| Open rates'!#REF!</f>
        <v>#REF!</v>
      </c>
      <c r="BJ25" s="43" t="e">
        <f>'BAR BB| Open rates'!#REF!</f>
        <v>#REF!</v>
      </c>
      <c r="BK25" s="43" t="e">
        <f>'BAR BB| Open rates'!#REF!</f>
        <v>#REF!</v>
      </c>
      <c r="BL25" s="43" t="e">
        <f>'BAR BB| Open rates'!#REF!</f>
        <v>#REF!</v>
      </c>
      <c r="BM25" s="43" t="e">
        <f>'BAR BB| Open rates'!#REF!</f>
        <v>#REF!</v>
      </c>
      <c r="BN25" s="43" t="e">
        <f>'BAR BB| Open rates'!#REF!</f>
        <v>#REF!</v>
      </c>
      <c r="BO25" s="43" t="e">
        <f>'BAR BB| Open rates'!#REF!</f>
        <v>#REF!</v>
      </c>
      <c r="BP25" s="43" t="e">
        <f>'BAR BB| Open rates'!#REF!</f>
        <v>#REF!</v>
      </c>
      <c r="BQ25" s="43" t="e">
        <f>'BAR BB| Open rates'!#REF!</f>
        <v>#REF!</v>
      </c>
      <c r="BR25" s="43" t="e">
        <f>'BAR BB| Open rates'!#REF!</f>
        <v>#REF!</v>
      </c>
      <c r="BS25" s="43" t="e">
        <f>'BAR BB| Open rates'!#REF!</f>
        <v>#REF!</v>
      </c>
      <c r="BT25" s="43" t="e">
        <f>'BAR BB| Open rates'!#REF!</f>
        <v>#REF!</v>
      </c>
      <c r="BU25" s="43" t="e">
        <f>'BAR BB| Open rates'!#REF!</f>
        <v>#REF!</v>
      </c>
      <c r="BV25" s="43" t="e">
        <f>'BAR BB| Open rates'!#REF!</f>
        <v>#REF!</v>
      </c>
      <c r="BW25" s="43" t="e">
        <f>'BAR BB| Open rates'!#REF!</f>
        <v>#REF!</v>
      </c>
      <c r="BX25" s="43" t="e">
        <f>'BAR BB| Open rates'!#REF!</f>
        <v>#REF!</v>
      </c>
      <c r="BY25" s="43" t="e">
        <f>'BAR BB| Open rates'!#REF!</f>
        <v>#REF!</v>
      </c>
      <c r="BZ25" s="43" t="e">
        <f>'BAR BB| Open rates'!#REF!</f>
        <v>#REF!</v>
      </c>
      <c r="CA25" s="43" t="e">
        <f>'BAR BB| Open rates'!#REF!</f>
        <v>#REF!</v>
      </c>
      <c r="CB25" s="43" t="e">
        <f>'BAR BB| Open rates'!#REF!</f>
        <v>#REF!</v>
      </c>
      <c r="CC25" s="43" t="e">
        <f>'BAR BB| Open rates'!#REF!</f>
        <v>#REF!</v>
      </c>
      <c r="CD25" s="43" t="e">
        <f>'BAR BB| Open rates'!#REF!</f>
        <v>#REF!</v>
      </c>
      <c r="CE25" s="43" t="e">
        <f>'BAR BB| Open rates'!#REF!</f>
        <v>#REF!</v>
      </c>
    </row>
    <row r="26" spans="1:83" s="36" customFormat="1" ht="12" hidden="1" customHeight="1" x14ac:dyDescent="0.2">
      <c r="A26" s="66" t="s">
        <v>71</v>
      </c>
      <c r="B26" s="43"/>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2"/>
      <c r="BS26" s="32"/>
      <c r="BT26" s="32"/>
      <c r="BU26" s="32"/>
      <c r="BV26" s="32"/>
      <c r="BW26" s="32"/>
      <c r="BX26" s="32"/>
      <c r="BY26" s="32"/>
      <c r="BZ26" s="32"/>
      <c r="CA26" s="32"/>
      <c r="CB26" s="32"/>
      <c r="CC26" s="32"/>
    </row>
    <row r="27" spans="1:83" s="9" customFormat="1" ht="12" hidden="1" customHeight="1" x14ac:dyDescent="0.2">
      <c r="A27" s="8" t="s">
        <v>15</v>
      </c>
      <c r="B27" s="43" t="e">
        <f>'BAR BB| Open rates'!#REF!</f>
        <v>#REF!</v>
      </c>
      <c r="C27" s="34" t="e">
        <f t="shared" ref="C27:J27" si="2">C6+850*7+28550</f>
        <v>#REF!</v>
      </c>
      <c r="D27" s="34" t="e">
        <f t="shared" si="2"/>
        <v>#REF!</v>
      </c>
      <c r="E27" s="34" t="e">
        <f t="shared" si="2"/>
        <v>#REF!</v>
      </c>
      <c r="F27" s="34" t="e">
        <f t="shared" si="2"/>
        <v>#REF!</v>
      </c>
      <c r="G27" s="34" t="e">
        <f t="shared" si="2"/>
        <v>#REF!</v>
      </c>
      <c r="H27" s="34" t="e">
        <f t="shared" si="2"/>
        <v>#REF!</v>
      </c>
      <c r="I27" s="34" t="e">
        <f t="shared" si="2"/>
        <v>#REF!</v>
      </c>
      <c r="J27" s="43" t="e">
        <f t="shared" si="2"/>
        <v>#REF!</v>
      </c>
      <c r="K27" s="53" t="e">
        <f>K6+850*7+98550</f>
        <v>#REF!</v>
      </c>
      <c r="L27" s="53" t="e">
        <f>L6+850*7+98550</f>
        <v>#REF!</v>
      </c>
      <c r="M27" s="53" t="e">
        <f>M6+850*7+98550</f>
        <v>#REF!</v>
      </c>
      <c r="N27" s="53" t="e">
        <f>N6+850*7+98550</f>
        <v>#REF!</v>
      </c>
      <c r="O27" s="53" t="e">
        <f>O6+850*7+98550</f>
        <v>#REF!</v>
      </c>
      <c r="P27" s="34" t="e">
        <f t="shared" ref="P27:BQ27" si="3">P6+850*7+28650</f>
        <v>#REF!</v>
      </c>
      <c r="Q27" s="34" t="e">
        <f t="shared" si="3"/>
        <v>#REF!</v>
      </c>
      <c r="R27" s="34" t="e">
        <f t="shared" si="3"/>
        <v>#REF!</v>
      </c>
      <c r="S27" s="34" t="e">
        <f t="shared" si="3"/>
        <v>#REF!</v>
      </c>
      <c r="T27" s="34" t="e">
        <f t="shared" si="3"/>
        <v>#REF!</v>
      </c>
      <c r="U27" s="34" t="e">
        <f t="shared" si="3"/>
        <v>#REF!</v>
      </c>
      <c r="V27" s="34" t="e">
        <f t="shared" si="3"/>
        <v>#REF!</v>
      </c>
      <c r="W27" s="34" t="e">
        <f t="shared" si="3"/>
        <v>#REF!</v>
      </c>
      <c r="X27" s="34" t="e">
        <f t="shared" si="3"/>
        <v>#REF!</v>
      </c>
      <c r="Y27" s="34" t="e">
        <f t="shared" si="3"/>
        <v>#REF!</v>
      </c>
      <c r="Z27" s="34" t="e">
        <f t="shared" si="3"/>
        <v>#REF!</v>
      </c>
      <c r="AA27" s="34" t="e">
        <f t="shared" si="3"/>
        <v>#REF!</v>
      </c>
      <c r="AB27" s="34" t="e">
        <f t="shared" si="3"/>
        <v>#REF!</v>
      </c>
      <c r="AC27" s="34" t="e">
        <f t="shared" si="3"/>
        <v>#REF!</v>
      </c>
      <c r="AD27" s="34" t="e">
        <f t="shared" si="3"/>
        <v>#REF!</v>
      </c>
      <c r="AE27" s="34" t="e">
        <f t="shared" si="3"/>
        <v>#REF!</v>
      </c>
      <c r="AF27" s="34" t="e">
        <f t="shared" si="3"/>
        <v>#REF!</v>
      </c>
      <c r="AG27" s="34" t="e">
        <f t="shared" si="3"/>
        <v>#REF!</v>
      </c>
      <c r="AH27" s="34" t="e">
        <f t="shared" si="3"/>
        <v>#REF!</v>
      </c>
      <c r="AI27" s="34" t="e">
        <f t="shared" si="3"/>
        <v>#REF!</v>
      </c>
      <c r="AJ27" s="34" t="e">
        <f t="shared" si="3"/>
        <v>#REF!</v>
      </c>
      <c r="AK27" s="34" t="e">
        <f t="shared" si="3"/>
        <v>#REF!</v>
      </c>
      <c r="AL27" s="34" t="e">
        <f t="shared" si="3"/>
        <v>#REF!</v>
      </c>
      <c r="AM27" s="34" t="e">
        <f t="shared" si="3"/>
        <v>#REF!</v>
      </c>
      <c r="AN27" s="34" t="e">
        <f t="shared" si="3"/>
        <v>#REF!</v>
      </c>
      <c r="AO27" s="34" t="e">
        <f t="shared" si="3"/>
        <v>#REF!</v>
      </c>
      <c r="AP27" s="34" t="e">
        <f t="shared" si="3"/>
        <v>#REF!</v>
      </c>
      <c r="AQ27" s="34" t="e">
        <f t="shared" si="3"/>
        <v>#REF!</v>
      </c>
      <c r="AR27" s="34" t="e">
        <f t="shared" si="3"/>
        <v>#REF!</v>
      </c>
      <c r="AS27" s="34" t="e">
        <f t="shared" si="3"/>
        <v>#REF!</v>
      </c>
      <c r="AT27" s="34" t="e">
        <f t="shared" si="3"/>
        <v>#REF!</v>
      </c>
      <c r="AU27" s="34" t="e">
        <f t="shared" si="3"/>
        <v>#REF!</v>
      </c>
      <c r="AV27" s="34" t="e">
        <f t="shared" si="3"/>
        <v>#REF!</v>
      </c>
      <c r="AW27" s="34" t="e">
        <f t="shared" si="3"/>
        <v>#REF!</v>
      </c>
      <c r="AX27" s="34" t="e">
        <f t="shared" si="3"/>
        <v>#REF!</v>
      </c>
      <c r="AY27" s="34" t="e">
        <f t="shared" si="3"/>
        <v>#REF!</v>
      </c>
      <c r="AZ27" s="34" t="e">
        <f t="shared" si="3"/>
        <v>#REF!</v>
      </c>
      <c r="BA27" s="34" t="e">
        <f t="shared" si="3"/>
        <v>#REF!</v>
      </c>
      <c r="BB27" s="34" t="e">
        <f t="shared" si="3"/>
        <v>#REF!</v>
      </c>
      <c r="BC27" s="34" t="e">
        <f t="shared" si="3"/>
        <v>#REF!</v>
      </c>
      <c r="BD27" s="34" t="e">
        <f t="shared" si="3"/>
        <v>#REF!</v>
      </c>
      <c r="BE27" s="34" t="e">
        <f t="shared" si="3"/>
        <v>#REF!</v>
      </c>
      <c r="BF27" s="34" t="e">
        <f t="shared" si="3"/>
        <v>#REF!</v>
      </c>
      <c r="BG27" s="34" t="e">
        <f t="shared" si="3"/>
        <v>#REF!</v>
      </c>
      <c r="BH27" s="34" t="e">
        <f t="shared" si="3"/>
        <v>#REF!</v>
      </c>
      <c r="BI27" s="34" t="e">
        <f t="shared" si="3"/>
        <v>#REF!</v>
      </c>
      <c r="BJ27" s="34" t="e">
        <f t="shared" si="3"/>
        <v>#REF!</v>
      </c>
      <c r="BK27" s="34" t="e">
        <f t="shared" si="3"/>
        <v>#REF!</v>
      </c>
      <c r="BL27" s="34" t="e">
        <f t="shared" si="3"/>
        <v>#REF!</v>
      </c>
      <c r="BM27" s="34" t="e">
        <f t="shared" si="3"/>
        <v>#REF!</v>
      </c>
      <c r="BN27" s="34" t="e">
        <f t="shared" si="3"/>
        <v>#REF!</v>
      </c>
      <c r="BO27" s="34" t="e">
        <f t="shared" si="3"/>
        <v>#REF!</v>
      </c>
      <c r="BP27" s="34" t="e">
        <f t="shared" si="3"/>
        <v>#REF!</v>
      </c>
      <c r="BQ27" s="34" t="e">
        <f t="shared" si="3"/>
        <v>#REF!</v>
      </c>
      <c r="BR27" s="32"/>
      <c r="BS27" s="32"/>
      <c r="BT27" s="32"/>
      <c r="BU27" s="32"/>
      <c r="BV27" s="32"/>
      <c r="BW27" s="32"/>
      <c r="BX27" s="32"/>
      <c r="BY27" s="32"/>
      <c r="BZ27" s="32"/>
      <c r="CA27" s="32"/>
      <c r="CB27" s="32"/>
      <c r="CC27" s="32"/>
    </row>
    <row r="28" spans="1:83" s="36" customFormat="1" ht="12" hidden="1" customHeight="1" x14ac:dyDescent="0.2">
      <c r="A28" s="43" t="s">
        <v>72</v>
      </c>
      <c r="B28" s="43"/>
      <c r="C28" s="35"/>
      <c r="D28" s="35"/>
      <c r="E28" s="35"/>
      <c r="F28" s="35"/>
      <c r="G28" s="35"/>
      <c r="H28" s="35"/>
      <c r="I28" s="35"/>
      <c r="K28" s="61"/>
      <c r="L28" s="61"/>
      <c r="M28" s="61"/>
      <c r="N28" s="61"/>
      <c r="O28" s="61"/>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2"/>
      <c r="BS28" s="32"/>
      <c r="BT28" s="32"/>
      <c r="BU28" s="32"/>
      <c r="BV28" s="32"/>
      <c r="BW28" s="32"/>
      <c r="BX28" s="32"/>
      <c r="BY28" s="32"/>
      <c r="BZ28" s="32"/>
      <c r="CA28" s="32"/>
      <c r="CB28" s="32"/>
      <c r="CC28" s="32"/>
    </row>
    <row r="29" spans="1:83" s="9" customFormat="1" ht="12" hidden="1" customHeight="1" x14ac:dyDescent="0.2">
      <c r="A29" s="52" t="s">
        <v>37</v>
      </c>
      <c r="B29" s="43" t="e">
        <f>'BAR BB| Open rates'!#REF!</f>
        <v>#REF!</v>
      </c>
      <c r="C29" s="34">
        <v>95000</v>
      </c>
      <c r="D29" s="34">
        <v>95000</v>
      </c>
      <c r="E29" s="34">
        <v>95000</v>
      </c>
      <c r="F29" s="34">
        <v>95000</v>
      </c>
      <c r="G29" s="34">
        <v>95000</v>
      </c>
      <c r="H29" s="34">
        <v>95000</v>
      </c>
      <c r="I29" s="34">
        <v>95000</v>
      </c>
      <c r="J29" s="43">
        <v>95000</v>
      </c>
      <c r="K29" s="53">
        <v>155000</v>
      </c>
      <c r="L29" s="53">
        <v>155000</v>
      </c>
      <c r="M29" s="53">
        <v>155000</v>
      </c>
      <c r="N29" s="53">
        <v>155002</v>
      </c>
      <c r="O29" s="53">
        <v>155000</v>
      </c>
      <c r="P29" s="34">
        <v>95000</v>
      </c>
      <c r="Q29" s="34">
        <v>95000</v>
      </c>
      <c r="R29" s="34">
        <v>95000</v>
      </c>
      <c r="S29" s="34">
        <v>95000</v>
      </c>
      <c r="T29" s="34">
        <v>95000</v>
      </c>
      <c r="U29" s="34">
        <v>95000</v>
      </c>
      <c r="V29" s="34">
        <v>95000</v>
      </c>
      <c r="W29" s="34">
        <v>95000</v>
      </c>
      <c r="X29" s="34">
        <v>95001</v>
      </c>
      <c r="Y29" s="34">
        <v>95000</v>
      </c>
      <c r="Z29" s="34">
        <v>95000</v>
      </c>
      <c r="AA29" s="34">
        <v>95000</v>
      </c>
      <c r="AB29" s="34">
        <v>95000</v>
      </c>
      <c r="AC29" s="34">
        <v>95001</v>
      </c>
      <c r="AD29" s="34">
        <v>95000</v>
      </c>
      <c r="AE29" s="34">
        <v>95001</v>
      </c>
      <c r="AF29" s="34">
        <v>95001</v>
      </c>
      <c r="AG29" s="34">
        <v>95000</v>
      </c>
      <c r="AH29" s="34">
        <v>95000</v>
      </c>
      <c r="AI29" s="34">
        <v>95000</v>
      </c>
      <c r="AJ29" s="34">
        <v>95000</v>
      </c>
      <c r="AK29" s="34">
        <v>95000</v>
      </c>
      <c r="AL29" s="34">
        <v>95000</v>
      </c>
      <c r="AM29" s="34">
        <v>95000</v>
      </c>
      <c r="AN29" s="34">
        <v>95000</v>
      </c>
      <c r="AO29" s="34">
        <v>95000</v>
      </c>
      <c r="AP29" s="34">
        <v>95000</v>
      </c>
      <c r="AQ29" s="34">
        <v>95000</v>
      </c>
      <c r="AR29" s="34">
        <v>95000</v>
      </c>
      <c r="AS29" s="34">
        <v>95000</v>
      </c>
      <c r="AT29" s="34">
        <v>95000</v>
      </c>
      <c r="AU29" s="34">
        <v>95000</v>
      </c>
      <c r="AV29" s="34">
        <v>95000</v>
      </c>
      <c r="AW29" s="34">
        <v>95000</v>
      </c>
      <c r="AX29" s="34">
        <v>95000</v>
      </c>
      <c r="AY29" s="34">
        <v>95000</v>
      </c>
      <c r="AZ29" s="34">
        <v>95000</v>
      </c>
      <c r="BA29" s="34">
        <v>95000</v>
      </c>
      <c r="BB29" s="34">
        <v>95000</v>
      </c>
      <c r="BC29" s="34">
        <v>95000</v>
      </c>
      <c r="BD29" s="34">
        <v>95000</v>
      </c>
      <c r="BE29" s="34">
        <v>95000</v>
      </c>
      <c r="BF29" s="34">
        <v>95000</v>
      </c>
      <c r="BG29" s="34">
        <v>95000</v>
      </c>
      <c r="BH29" s="34">
        <v>95000</v>
      </c>
      <c r="BI29" s="34">
        <v>95000</v>
      </c>
      <c r="BJ29" s="34">
        <v>95000</v>
      </c>
      <c r="BK29" s="34">
        <v>95000</v>
      </c>
      <c r="BL29" s="34">
        <v>95000</v>
      </c>
      <c r="BM29" s="34">
        <v>95000</v>
      </c>
      <c r="BN29" s="34">
        <v>95000</v>
      </c>
      <c r="BO29" s="34">
        <v>95000</v>
      </c>
      <c r="BP29" s="34">
        <v>95000</v>
      </c>
      <c r="BQ29" s="34">
        <v>95000</v>
      </c>
      <c r="BR29" s="32"/>
      <c r="BS29" s="32"/>
      <c r="BT29" s="32"/>
      <c r="BU29" s="32"/>
      <c r="BV29" s="32"/>
      <c r="BW29" s="32"/>
      <c r="BX29" s="32"/>
      <c r="BY29" s="32"/>
      <c r="BZ29" s="32"/>
      <c r="CA29" s="32"/>
      <c r="CB29" s="32"/>
      <c r="CC29" s="32"/>
    </row>
    <row r="30" spans="1:83" s="9" customFormat="1" ht="12" hidden="1" customHeight="1" x14ac:dyDescent="0.2">
      <c r="A30" s="52">
        <v>2</v>
      </c>
      <c r="B30" s="43" t="e">
        <f>'BAR BB| Open rates'!#REF!</f>
        <v>#REF!</v>
      </c>
      <c r="C30" s="34">
        <f t="shared" ref="C30:BN30" si="4">C29</f>
        <v>95000</v>
      </c>
      <c r="D30" s="34">
        <f t="shared" si="4"/>
        <v>95000</v>
      </c>
      <c r="E30" s="34">
        <f t="shared" si="4"/>
        <v>95000</v>
      </c>
      <c r="F30" s="34">
        <f t="shared" si="4"/>
        <v>95000</v>
      </c>
      <c r="G30" s="34">
        <f t="shared" si="4"/>
        <v>95000</v>
      </c>
      <c r="H30" s="34">
        <f t="shared" si="4"/>
        <v>95000</v>
      </c>
      <c r="I30" s="34">
        <f t="shared" si="4"/>
        <v>95000</v>
      </c>
      <c r="J30" s="43">
        <f t="shared" si="4"/>
        <v>95000</v>
      </c>
      <c r="K30" s="53">
        <f t="shared" si="4"/>
        <v>155000</v>
      </c>
      <c r="L30" s="53">
        <f t="shared" si="4"/>
        <v>155000</v>
      </c>
      <c r="M30" s="53">
        <f t="shared" si="4"/>
        <v>155000</v>
      </c>
      <c r="N30" s="53">
        <f t="shared" si="4"/>
        <v>155002</v>
      </c>
      <c r="O30" s="53">
        <f t="shared" si="4"/>
        <v>155000</v>
      </c>
      <c r="P30" s="34">
        <f t="shared" si="4"/>
        <v>95000</v>
      </c>
      <c r="Q30" s="34">
        <f t="shared" si="4"/>
        <v>95000</v>
      </c>
      <c r="R30" s="34">
        <f t="shared" si="4"/>
        <v>95000</v>
      </c>
      <c r="S30" s="34">
        <f t="shared" si="4"/>
        <v>95000</v>
      </c>
      <c r="T30" s="34">
        <f t="shared" si="4"/>
        <v>95000</v>
      </c>
      <c r="U30" s="34">
        <f t="shared" si="4"/>
        <v>95000</v>
      </c>
      <c r="V30" s="34">
        <f t="shared" si="4"/>
        <v>95000</v>
      </c>
      <c r="W30" s="34">
        <f t="shared" si="4"/>
        <v>95000</v>
      </c>
      <c r="X30" s="34">
        <f t="shared" si="4"/>
        <v>95001</v>
      </c>
      <c r="Y30" s="34">
        <f t="shared" si="4"/>
        <v>95000</v>
      </c>
      <c r="Z30" s="34">
        <f t="shared" si="4"/>
        <v>95000</v>
      </c>
      <c r="AA30" s="34">
        <f t="shared" si="4"/>
        <v>95000</v>
      </c>
      <c r="AB30" s="34">
        <f t="shared" si="4"/>
        <v>95000</v>
      </c>
      <c r="AC30" s="34">
        <f t="shared" si="4"/>
        <v>95001</v>
      </c>
      <c r="AD30" s="34">
        <f t="shared" si="4"/>
        <v>95000</v>
      </c>
      <c r="AE30" s="34">
        <f t="shared" si="4"/>
        <v>95001</v>
      </c>
      <c r="AF30" s="34">
        <f t="shared" si="4"/>
        <v>95001</v>
      </c>
      <c r="AG30" s="34">
        <f t="shared" si="4"/>
        <v>95000</v>
      </c>
      <c r="AH30" s="34">
        <f t="shared" si="4"/>
        <v>95000</v>
      </c>
      <c r="AI30" s="34">
        <f t="shared" si="4"/>
        <v>95000</v>
      </c>
      <c r="AJ30" s="34">
        <f t="shared" si="4"/>
        <v>95000</v>
      </c>
      <c r="AK30" s="34">
        <f t="shared" si="4"/>
        <v>95000</v>
      </c>
      <c r="AL30" s="34">
        <f t="shared" si="4"/>
        <v>95000</v>
      </c>
      <c r="AM30" s="34">
        <f t="shared" si="4"/>
        <v>95000</v>
      </c>
      <c r="AN30" s="34">
        <f t="shared" si="4"/>
        <v>95000</v>
      </c>
      <c r="AO30" s="34">
        <f t="shared" si="4"/>
        <v>95000</v>
      </c>
      <c r="AP30" s="34">
        <f t="shared" si="4"/>
        <v>95000</v>
      </c>
      <c r="AQ30" s="34">
        <f t="shared" si="4"/>
        <v>95000</v>
      </c>
      <c r="AR30" s="34">
        <f t="shared" si="4"/>
        <v>95000</v>
      </c>
      <c r="AS30" s="34">
        <f t="shared" si="4"/>
        <v>95000</v>
      </c>
      <c r="AT30" s="34">
        <f t="shared" si="4"/>
        <v>95000</v>
      </c>
      <c r="AU30" s="34">
        <f t="shared" si="4"/>
        <v>95000</v>
      </c>
      <c r="AV30" s="34">
        <f t="shared" si="4"/>
        <v>95000</v>
      </c>
      <c r="AW30" s="34">
        <f t="shared" si="4"/>
        <v>95000</v>
      </c>
      <c r="AX30" s="34">
        <f t="shared" si="4"/>
        <v>95000</v>
      </c>
      <c r="AY30" s="34">
        <f t="shared" si="4"/>
        <v>95000</v>
      </c>
      <c r="AZ30" s="34">
        <f t="shared" si="4"/>
        <v>95000</v>
      </c>
      <c r="BA30" s="34">
        <f t="shared" si="4"/>
        <v>95000</v>
      </c>
      <c r="BB30" s="34">
        <f t="shared" si="4"/>
        <v>95000</v>
      </c>
      <c r="BC30" s="34">
        <f t="shared" si="4"/>
        <v>95000</v>
      </c>
      <c r="BD30" s="34">
        <f t="shared" si="4"/>
        <v>95000</v>
      </c>
      <c r="BE30" s="34">
        <f t="shared" si="4"/>
        <v>95000</v>
      </c>
      <c r="BF30" s="34">
        <f t="shared" si="4"/>
        <v>95000</v>
      </c>
      <c r="BG30" s="34">
        <f t="shared" si="4"/>
        <v>95000</v>
      </c>
      <c r="BH30" s="34">
        <f t="shared" si="4"/>
        <v>95000</v>
      </c>
      <c r="BI30" s="34">
        <f t="shared" si="4"/>
        <v>95000</v>
      </c>
      <c r="BJ30" s="34">
        <f t="shared" si="4"/>
        <v>95000</v>
      </c>
      <c r="BK30" s="34">
        <f t="shared" si="4"/>
        <v>95000</v>
      </c>
      <c r="BL30" s="34">
        <f t="shared" si="4"/>
        <v>95000</v>
      </c>
      <c r="BM30" s="34">
        <f t="shared" si="4"/>
        <v>95000</v>
      </c>
      <c r="BN30" s="34">
        <f t="shared" si="4"/>
        <v>95000</v>
      </c>
      <c r="BO30" s="34">
        <f>BO29</f>
        <v>95000</v>
      </c>
      <c r="BP30" s="34">
        <f>BP29</f>
        <v>95000</v>
      </c>
      <c r="BQ30" s="34">
        <f>BQ29</f>
        <v>95000</v>
      </c>
      <c r="BR30" s="32"/>
      <c r="BS30" s="32"/>
      <c r="BT30" s="32"/>
      <c r="BU30" s="32"/>
      <c r="BV30" s="32"/>
      <c r="BW30" s="32"/>
      <c r="BX30" s="32"/>
      <c r="BY30" s="32"/>
      <c r="BZ30" s="32"/>
      <c r="CA30" s="32"/>
      <c r="CB30" s="32"/>
      <c r="CC30" s="32"/>
    </row>
    <row r="31" spans="1:83" s="36" customFormat="1" ht="12" hidden="1" customHeight="1" x14ac:dyDescent="0.2">
      <c r="A31" s="66" t="s">
        <v>73</v>
      </c>
      <c r="B31" s="43"/>
      <c r="C31" s="35"/>
      <c r="D31" s="35"/>
      <c r="E31" s="35"/>
      <c r="F31" s="35"/>
      <c r="G31" s="35"/>
      <c r="H31" s="35"/>
      <c r="I31" s="35"/>
      <c r="K31" s="61"/>
      <c r="L31" s="61"/>
      <c r="M31" s="61"/>
      <c r="N31" s="61"/>
      <c r="O31" s="61"/>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4"/>
      <c r="BA31" s="35"/>
      <c r="BB31" s="35"/>
      <c r="BC31" s="35"/>
      <c r="BD31" s="35"/>
      <c r="BE31" s="35"/>
      <c r="BF31" s="35"/>
      <c r="BG31" s="35"/>
      <c r="BH31" s="35"/>
      <c r="BI31" s="35"/>
      <c r="BJ31" s="35"/>
      <c r="BK31" s="35"/>
      <c r="BL31" s="35"/>
      <c r="BM31" s="35"/>
      <c r="BN31" s="35"/>
      <c r="BO31" s="35"/>
      <c r="BP31" s="35"/>
      <c r="BQ31" s="35"/>
      <c r="BR31" s="32"/>
      <c r="BS31" s="32"/>
      <c r="BT31" s="32"/>
      <c r="BU31" s="32"/>
      <c r="BV31" s="32"/>
      <c r="BW31" s="32"/>
      <c r="BX31" s="32"/>
      <c r="BY31" s="32"/>
      <c r="BZ31" s="32"/>
      <c r="CA31" s="32"/>
      <c r="CB31" s="32"/>
      <c r="CC31" s="32"/>
    </row>
    <row r="32" spans="1:83" s="9" customFormat="1" ht="12" hidden="1" customHeight="1" x14ac:dyDescent="0.2">
      <c r="A32" s="52" t="s">
        <v>13</v>
      </c>
      <c r="B32" s="43" t="e">
        <f>'BAR BB| Open rates'!#REF!</f>
        <v>#REF!</v>
      </c>
      <c r="C32" s="34">
        <v>75000</v>
      </c>
      <c r="D32" s="34">
        <v>75000</v>
      </c>
      <c r="E32" s="34">
        <v>75000</v>
      </c>
      <c r="F32" s="34">
        <v>75000</v>
      </c>
      <c r="G32" s="34">
        <v>75000</v>
      </c>
      <c r="H32" s="34">
        <v>75000</v>
      </c>
      <c r="I32" s="34">
        <v>75000</v>
      </c>
      <c r="J32" s="43">
        <v>75000</v>
      </c>
      <c r="K32" s="53">
        <v>145000</v>
      </c>
      <c r="L32" s="53">
        <v>145000</v>
      </c>
      <c r="M32" s="53">
        <v>145000</v>
      </c>
      <c r="N32" s="53">
        <v>145002</v>
      </c>
      <c r="O32" s="53">
        <v>145000</v>
      </c>
      <c r="P32" s="34">
        <v>75000</v>
      </c>
      <c r="Q32" s="34">
        <v>75000</v>
      </c>
      <c r="R32" s="34">
        <v>75000</v>
      </c>
      <c r="S32" s="34">
        <v>75000</v>
      </c>
      <c r="T32" s="34">
        <v>75000</v>
      </c>
      <c r="U32" s="34">
        <v>75000</v>
      </c>
      <c r="V32" s="34">
        <v>75000</v>
      </c>
      <c r="W32" s="34">
        <v>75000</v>
      </c>
      <c r="X32" s="34">
        <v>75001</v>
      </c>
      <c r="Y32" s="34">
        <v>75000</v>
      </c>
      <c r="Z32" s="34">
        <v>75000</v>
      </c>
      <c r="AA32" s="34">
        <v>75000</v>
      </c>
      <c r="AB32" s="34">
        <v>75000</v>
      </c>
      <c r="AC32" s="34">
        <v>75001</v>
      </c>
      <c r="AD32" s="34">
        <v>75000</v>
      </c>
      <c r="AE32" s="34">
        <v>75001</v>
      </c>
      <c r="AF32" s="34">
        <v>75001</v>
      </c>
      <c r="AG32" s="34">
        <v>75000</v>
      </c>
      <c r="AH32" s="34">
        <v>75000</v>
      </c>
      <c r="AI32" s="34">
        <v>75000</v>
      </c>
      <c r="AJ32" s="34">
        <v>75000</v>
      </c>
      <c r="AK32" s="34">
        <v>75000</v>
      </c>
      <c r="AL32" s="34">
        <v>75000</v>
      </c>
      <c r="AM32" s="34">
        <v>75000</v>
      </c>
      <c r="AN32" s="34">
        <v>75000</v>
      </c>
      <c r="AO32" s="34">
        <v>75000</v>
      </c>
      <c r="AP32" s="34">
        <v>75000</v>
      </c>
      <c r="AQ32" s="34">
        <v>75000</v>
      </c>
      <c r="AR32" s="34">
        <v>75000</v>
      </c>
      <c r="AS32" s="34">
        <v>75000</v>
      </c>
      <c r="AT32" s="34">
        <v>75000</v>
      </c>
      <c r="AU32" s="34">
        <v>75000</v>
      </c>
      <c r="AV32" s="34">
        <v>75000</v>
      </c>
      <c r="AW32" s="34">
        <v>75000</v>
      </c>
      <c r="AX32" s="34">
        <v>75000</v>
      </c>
      <c r="AY32" s="34">
        <v>75000</v>
      </c>
      <c r="AZ32" s="34">
        <v>75000</v>
      </c>
      <c r="BA32" s="34">
        <v>75000</v>
      </c>
      <c r="BB32" s="34">
        <v>75000</v>
      </c>
      <c r="BC32" s="34">
        <v>75000</v>
      </c>
      <c r="BD32" s="34">
        <v>75000</v>
      </c>
      <c r="BE32" s="34">
        <v>75000</v>
      </c>
      <c r="BF32" s="34">
        <v>75000</v>
      </c>
      <c r="BG32" s="34">
        <v>75000</v>
      </c>
      <c r="BH32" s="34">
        <v>75000</v>
      </c>
      <c r="BI32" s="34">
        <v>75000</v>
      </c>
      <c r="BJ32" s="34">
        <v>75000</v>
      </c>
      <c r="BK32" s="34">
        <v>75000</v>
      </c>
      <c r="BL32" s="34">
        <v>75000</v>
      </c>
      <c r="BM32" s="34">
        <v>75000</v>
      </c>
      <c r="BN32" s="34">
        <v>75000</v>
      </c>
      <c r="BO32" s="34">
        <v>75000</v>
      </c>
      <c r="BP32" s="34">
        <v>75000</v>
      </c>
      <c r="BQ32" s="34">
        <v>75000</v>
      </c>
      <c r="BR32" s="32"/>
      <c r="BS32" s="32"/>
      <c r="BT32" s="32"/>
      <c r="BU32" s="32"/>
      <c r="BV32" s="32"/>
      <c r="BW32" s="32"/>
      <c r="BX32" s="32"/>
      <c r="BY32" s="32"/>
      <c r="BZ32" s="32"/>
      <c r="CA32" s="32"/>
      <c r="CB32" s="32"/>
      <c r="CC32" s="32"/>
    </row>
    <row r="34" spans="1:81" s="31" customFormat="1" x14ac:dyDescent="0.2">
      <c r="A34" s="21" t="s">
        <v>52</v>
      </c>
    </row>
    <row r="36" spans="1:81" hidden="1" x14ac:dyDescent="0.2">
      <c r="A36" s="11" t="s">
        <v>25</v>
      </c>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39"/>
      <c r="AZ36" s="39"/>
      <c r="BA36" s="39"/>
      <c r="BB36" s="39"/>
      <c r="BC36" s="39"/>
      <c r="BD36" s="39"/>
      <c r="BE36" s="39"/>
      <c r="BF36" s="39"/>
      <c r="BG36" s="39"/>
      <c r="BH36" s="39"/>
      <c r="BI36" s="39"/>
      <c r="BJ36" s="39"/>
      <c r="BK36" s="39"/>
      <c r="BL36" s="39"/>
      <c r="BM36" s="39"/>
      <c r="BN36" s="39"/>
      <c r="BO36" s="39"/>
      <c r="BP36" s="39"/>
      <c r="BQ36" s="39"/>
    </row>
    <row r="37" spans="1:81" s="33" customFormat="1" ht="26.25" hidden="1" customHeight="1" x14ac:dyDescent="0.2">
      <c r="A37" s="40" t="s">
        <v>0</v>
      </c>
      <c r="B37" s="3"/>
      <c r="C37" s="3" t="e">
        <f>C3</f>
        <v>#REF!</v>
      </c>
      <c r="D37" s="3"/>
      <c r="E37" s="3"/>
      <c r="F37" s="3" t="e">
        <f>F3</f>
        <v>#REF!</v>
      </c>
      <c r="G37" s="3"/>
      <c r="H37" s="3" t="e">
        <f>H3</f>
        <v>#REF!</v>
      </c>
      <c r="I37" s="3"/>
      <c r="J37" s="37" t="e">
        <f>J3</f>
        <v>#REF!</v>
      </c>
      <c r="K37" s="37"/>
      <c r="L37" s="37"/>
      <c r="M37" s="37"/>
      <c r="N37" s="37"/>
      <c r="O37" s="37"/>
      <c r="P37" s="37" t="e">
        <f>P3</f>
        <v>#REF!</v>
      </c>
      <c r="Q37" s="37"/>
      <c r="R37" s="37"/>
      <c r="S37" s="37" t="e">
        <f>S3</f>
        <v>#REF!</v>
      </c>
      <c r="T37" s="37" t="e">
        <f>T3</f>
        <v>#REF!</v>
      </c>
      <c r="U37" s="37" t="e">
        <f>U3</f>
        <v>#REF!</v>
      </c>
      <c r="V37" s="37"/>
      <c r="W37" s="37"/>
      <c r="X37" s="37"/>
      <c r="Y37" s="37" t="e">
        <f>Y3</f>
        <v>#REF!</v>
      </c>
      <c r="Z37" s="37" t="e">
        <f>Z3</f>
        <v>#REF!</v>
      </c>
      <c r="AA37" s="37" t="e">
        <f>AA3</f>
        <v>#REF!</v>
      </c>
      <c r="AB37" s="37" t="e">
        <f>AB3</f>
        <v>#REF!</v>
      </c>
      <c r="AC37" s="37"/>
      <c r="AD37" s="37" t="e">
        <f>AD3</f>
        <v>#REF!</v>
      </c>
      <c r="AE37" s="37"/>
      <c r="AF37" s="37"/>
      <c r="AG37" s="37" t="e">
        <f t="shared" ref="AG37:AL37" si="5">AG3</f>
        <v>#REF!</v>
      </c>
      <c r="AH37" s="37" t="e">
        <f t="shared" si="5"/>
        <v>#REF!</v>
      </c>
      <c r="AI37" s="37" t="e">
        <f t="shared" si="5"/>
        <v>#REF!</v>
      </c>
      <c r="AJ37" s="37" t="e">
        <f t="shared" si="5"/>
        <v>#REF!</v>
      </c>
      <c r="AK37" s="37" t="e">
        <f t="shared" si="5"/>
        <v>#REF!</v>
      </c>
      <c r="AL37" s="37" t="e">
        <f t="shared" si="5"/>
        <v>#REF!</v>
      </c>
      <c r="AM37" s="37"/>
      <c r="AN37" s="37"/>
      <c r="AO37" s="37"/>
      <c r="AP37" s="37"/>
      <c r="AQ37" s="37"/>
      <c r="AR37" s="37"/>
      <c r="AS37" s="37"/>
      <c r="AT37" s="37"/>
      <c r="AU37" s="37"/>
      <c r="AV37" s="37"/>
      <c r="AW37" s="37"/>
      <c r="AX37" s="37"/>
      <c r="AY37" s="37"/>
      <c r="AZ37" s="37"/>
      <c r="BA37" s="37"/>
      <c r="BB37" s="37" t="e">
        <f>BB3</f>
        <v>#REF!</v>
      </c>
      <c r="BC37" s="37"/>
      <c r="BD37" s="37"/>
      <c r="BE37" s="37"/>
      <c r="BF37" s="37"/>
      <c r="BG37" s="37"/>
      <c r="BH37" s="37"/>
      <c r="BI37" s="37"/>
      <c r="BJ37" s="37"/>
      <c r="BK37" s="37"/>
      <c r="BL37" s="37" t="e">
        <f t="shared" ref="BL37:BQ37" si="6">BL3</f>
        <v>#REF!</v>
      </c>
      <c r="BM37" s="37" t="e">
        <f t="shared" si="6"/>
        <v>#REF!</v>
      </c>
      <c r="BN37" s="37" t="e">
        <f t="shared" si="6"/>
        <v>#REF!</v>
      </c>
      <c r="BO37" s="37" t="e">
        <f t="shared" si="6"/>
        <v>#REF!</v>
      </c>
      <c r="BP37" s="37" t="e">
        <f t="shared" si="6"/>
        <v>#REF!</v>
      </c>
      <c r="BQ37" s="37" t="e">
        <f t="shared" si="6"/>
        <v>#REF!</v>
      </c>
      <c r="BR37" s="32"/>
      <c r="BS37" s="32"/>
      <c r="BT37" s="32"/>
      <c r="BU37" s="32"/>
      <c r="BV37" s="32"/>
      <c r="BW37" s="32"/>
      <c r="BX37" s="32"/>
      <c r="BY37" s="32"/>
      <c r="BZ37" s="32"/>
      <c r="CA37" s="32"/>
      <c r="CB37" s="32"/>
      <c r="CC37" s="32"/>
    </row>
    <row r="38" spans="1:81" s="36" customFormat="1" ht="12" hidden="1" customHeight="1" x14ac:dyDescent="0.2">
      <c r="A38" s="34" t="s">
        <v>26</v>
      </c>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c r="BF38" s="35"/>
      <c r="BG38" s="35"/>
      <c r="BH38" s="35"/>
      <c r="BI38" s="35"/>
      <c r="BJ38" s="35"/>
      <c r="BK38" s="35"/>
      <c r="BL38" s="35"/>
      <c r="BM38" s="35"/>
      <c r="BN38" s="35"/>
      <c r="BO38" s="35"/>
      <c r="BP38" s="35"/>
      <c r="BQ38" s="35"/>
      <c r="BR38" s="32"/>
      <c r="BS38" s="32"/>
      <c r="BT38" s="32"/>
      <c r="BU38" s="32"/>
      <c r="BV38" s="32"/>
      <c r="BW38" s="32"/>
      <c r="BX38" s="32"/>
      <c r="BY38" s="32"/>
      <c r="BZ38" s="32"/>
      <c r="CA38" s="32"/>
      <c r="CB38" s="32"/>
      <c r="CC38" s="32"/>
    </row>
    <row r="39" spans="1:81" s="9" customFormat="1" ht="12" hidden="1" customHeight="1" x14ac:dyDescent="0.2">
      <c r="A39" s="8">
        <v>1</v>
      </c>
      <c r="B39" s="34"/>
      <c r="C39" s="34" t="e">
        <f>C6-(C6*0.2)</f>
        <v>#REF!</v>
      </c>
      <c r="D39" s="34"/>
      <c r="E39" s="34"/>
      <c r="F39" s="34" t="e">
        <f>F6-(F6*0.2)</f>
        <v>#REF!</v>
      </c>
      <c r="G39" s="34"/>
      <c r="H39" s="34" t="e">
        <f>H6-(H6*0.2)</f>
        <v>#REF!</v>
      </c>
      <c r="I39" s="34"/>
      <c r="J39" s="34" t="e">
        <f>J6-(J6*0.2)</f>
        <v>#REF!</v>
      </c>
      <c r="K39" s="34"/>
      <c r="L39" s="34"/>
      <c r="M39" s="34"/>
      <c r="N39" s="34"/>
      <c r="O39" s="34"/>
      <c r="P39" s="34" t="e">
        <f t="shared" ref="P39:U40" si="7">P6-(P6*0.2)</f>
        <v>#REF!</v>
      </c>
      <c r="Q39" s="34"/>
      <c r="R39" s="34"/>
      <c r="S39" s="34" t="e">
        <f t="shared" si="7"/>
        <v>#REF!</v>
      </c>
      <c r="T39" s="34" t="e">
        <f t="shared" si="7"/>
        <v>#REF!</v>
      </c>
      <c r="U39" s="34" t="e">
        <f t="shared" si="7"/>
        <v>#REF!</v>
      </c>
      <c r="V39" s="34"/>
      <c r="W39" s="34"/>
      <c r="X39" s="34"/>
      <c r="Y39" s="34" t="e">
        <f t="shared" ref="Y39:AB40" si="8">Y6-(Y6*0.2)</f>
        <v>#REF!</v>
      </c>
      <c r="Z39" s="34" t="e">
        <f t="shared" si="8"/>
        <v>#REF!</v>
      </c>
      <c r="AA39" s="34" t="e">
        <f t="shared" si="8"/>
        <v>#REF!</v>
      </c>
      <c r="AB39" s="34" t="e">
        <f t="shared" si="8"/>
        <v>#REF!</v>
      </c>
      <c r="AC39" s="34"/>
      <c r="AD39" s="34" t="e">
        <f>AD6-(AD6*0.2)</f>
        <v>#REF!</v>
      </c>
      <c r="AE39" s="34"/>
      <c r="AF39" s="34"/>
      <c r="AG39" s="34" t="e">
        <f t="shared" ref="AG39:AL40" si="9">AG6-(AG6*0.2)</f>
        <v>#REF!</v>
      </c>
      <c r="AH39" s="34" t="e">
        <f t="shared" si="9"/>
        <v>#REF!</v>
      </c>
      <c r="AI39" s="34" t="e">
        <f t="shared" si="9"/>
        <v>#REF!</v>
      </c>
      <c r="AJ39" s="34" t="e">
        <f t="shared" si="9"/>
        <v>#REF!</v>
      </c>
      <c r="AK39" s="34" t="e">
        <f t="shared" si="9"/>
        <v>#REF!</v>
      </c>
      <c r="AL39" s="34" t="e">
        <f t="shared" si="9"/>
        <v>#REF!</v>
      </c>
      <c r="AM39" s="34"/>
      <c r="AN39" s="34"/>
      <c r="AO39" s="34"/>
      <c r="AP39" s="34"/>
      <c r="AQ39" s="34"/>
      <c r="AR39" s="34"/>
      <c r="AS39" s="34"/>
      <c r="AT39" s="34"/>
      <c r="AU39" s="34"/>
      <c r="AV39" s="34"/>
      <c r="AW39" s="34"/>
      <c r="AX39" s="34"/>
      <c r="AY39" s="34"/>
      <c r="AZ39" s="34"/>
      <c r="BA39" s="34"/>
      <c r="BB39" s="34" t="e">
        <f>BB6-(BB6*0.2)</f>
        <v>#REF!</v>
      </c>
      <c r="BC39" s="34"/>
      <c r="BD39" s="34"/>
      <c r="BE39" s="34"/>
      <c r="BF39" s="34"/>
      <c r="BG39" s="34"/>
      <c r="BH39" s="34"/>
      <c r="BI39" s="34"/>
      <c r="BJ39" s="34"/>
      <c r="BK39" s="34"/>
      <c r="BL39" s="34" t="e">
        <f t="shared" ref="BL39:BQ40" si="10">BL6-(BL6*0.2)</f>
        <v>#REF!</v>
      </c>
      <c r="BM39" s="34" t="e">
        <f t="shared" si="10"/>
        <v>#REF!</v>
      </c>
      <c r="BN39" s="34" t="e">
        <f t="shared" si="10"/>
        <v>#REF!</v>
      </c>
      <c r="BO39" s="34" t="e">
        <f t="shared" si="10"/>
        <v>#REF!</v>
      </c>
      <c r="BP39" s="34" t="e">
        <f t="shared" si="10"/>
        <v>#REF!</v>
      </c>
      <c r="BQ39" s="34" t="e">
        <f t="shared" si="10"/>
        <v>#REF!</v>
      </c>
      <c r="BR39" s="32"/>
      <c r="BS39" s="32"/>
      <c r="BT39" s="32"/>
      <c r="BU39" s="32"/>
      <c r="BV39" s="32"/>
      <c r="BW39" s="32"/>
      <c r="BX39" s="32"/>
      <c r="BY39" s="32"/>
      <c r="BZ39" s="32"/>
      <c r="CA39" s="32"/>
      <c r="CB39" s="32"/>
      <c r="CC39" s="32"/>
    </row>
    <row r="40" spans="1:81" s="9" customFormat="1" ht="12" hidden="1" customHeight="1" x14ac:dyDescent="0.2">
      <c r="A40" s="8">
        <v>2</v>
      </c>
      <c r="B40" s="34"/>
      <c r="C40" s="34" t="e">
        <f>C7-(C7*0.2)</f>
        <v>#REF!</v>
      </c>
      <c r="D40" s="34"/>
      <c r="E40" s="34"/>
      <c r="F40" s="34" t="e">
        <f>F7-(F7*0.2)</f>
        <v>#REF!</v>
      </c>
      <c r="G40" s="34"/>
      <c r="H40" s="34" t="e">
        <f>H7-(H7*0.2)</f>
        <v>#REF!</v>
      </c>
      <c r="I40" s="34"/>
      <c r="J40" s="34" t="e">
        <f>J7-(J7*0.2)</f>
        <v>#REF!</v>
      </c>
      <c r="K40" s="34"/>
      <c r="L40" s="34"/>
      <c r="M40" s="34"/>
      <c r="N40" s="34"/>
      <c r="O40" s="34"/>
      <c r="P40" s="34" t="e">
        <f t="shared" si="7"/>
        <v>#REF!</v>
      </c>
      <c r="Q40" s="34"/>
      <c r="R40" s="34"/>
      <c r="S40" s="34" t="e">
        <f t="shared" si="7"/>
        <v>#REF!</v>
      </c>
      <c r="T40" s="34" t="e">
        <f t="shared" si="7"/>
        <v>#REF!</v>
      </c>
      <c r="U40" s="34" t="e">
        <f t="shared" si="7"/>
        <v>#REF!</v>
      </c>
      <c r="V40" s="34"/>
      <c r="W40" s="34"/>
      <c r="X40" s="34"/>
      <c r="Y40" s="34" t="e">
        <f t="shared" si="8"/>
        <v>#REF!</v>
      </c>
      <c r="Z40" s="34" t="e">
        <f t="shared" si="8"/>
        <v>#REF!</v>
      </c>
      <c r="AA40" s="34" t="e">
        <f t="shared" si="8"/>
        <v>#REF!</v>
      </c>
      <c r="AB40" s="34" t="e">
        <f t="shared" si="8"/>
        <v>#REF!</v>
      </c>
      <c r="AC40" s="34"/>
      <c r="AD40" s="34" t="e">
        <f>AD7-(AD7*0.2)</f>
        <v>#REF!</v>
      </c>
      <c r="AE40" s="34"/>
      <c r="AF40" s="34"/>
      <c r="AG40" s="34" t="e">
        <f t="shared" si="9"/>
        <v>#REF!</v>
      </c>
      <c r="AH40" s="34" t="e">
        <f t="shared" si="9"/>
        <v>#REF!</v>
      </c>
      <c r="AI40" s="34" t="e">
        <f t="shared" si="9"/>
        <v>#REF!</v>
      </c>
      <c r="AJ40" s="34" t="e">
        <f t="shared" si="9"/>
        <v>#REF!</v>
      </c>
      <c r="AK40" s="34" t="e">
        <f t="shared" si="9"/>
        <v>#REF!</v>
      </c>
      <c r="AL40" s="34" t="e">
        <f t="shared" si="9"/>
        <v>#REF!</v>
      </c>
      <c r="AM40" s="34"/>
      <c r="AN40" s="34"/>
      <c r="AO40" s="34"/>
      <c r="AP40" s="34"/>
      <c r="AQ40" s="34"/>
      <c r="AR40" s="34"/>
      <c r="AS40" s="34"/>
      <c r="AT40" s="34"/>
      <c r="AU40" s="34"/>
      <c r="AV40" s="34"/>
      <c r="AW40" s="34"/>
      <c r="AX40" s="34"/>
      <c r="AY40" s="34"/>
      <c r="AZ40" s="34"/>
      <c r="BA40" s="34"/>
      <c r="BB40" s="34" t="e">
        <f>BB7-(BB7*0.2)</f>
        <v>#REF!</v>
      </c>
      <c r="BC40" s="34"/>
      <c r="BD40" s="34"/>
      <c r="BE40" s="34"/>
      <c r="BF40" s="34"/>
      <c r="BG40" s="34"/>
      <c r="BH40" s="34"/>
      <c r="BI40" s="34"/>
      <c r="BJ40" s="34"/>
      <c r="BK40" s="34"/>
      <c r="BL40" s="34" t="e">
        <f t="shared" si="10"/>
        <v>#REF!</v>
      </c>
      <c r="BM40" s="34" t="e">
        <f t="shared" si="10"/>
        <v>#REF!</v>
      </c>
      <c r="BN40" s="34" t="e">
        <f t="shared" si="10"/>
        <v>#REF!</v>
      </c>
      <c r="BO40" s="34" t="e">
        <f t="shared" si="10"/>
        <v>#REF!</v>
      </c>
      <c r="BP40" s="34" t="e">
        <f t="shared" si="10"/>
        <v>#REF!</v>
      </c>
      <c r="BQ40" s="34" t="e">
        <f t="shared" si="10"/>
        <v>#REF!</v>
      </c>
      <c r="BR40" s="32"/>
      <c r="BS40" s="32"/>
      <c r="BT40" s="32"/>
      <c r="BU40" s="32"/>
      <c r="BV40" s="32"/>
      <c r="BW40" s="32"/>
      <c r="BX40" s="32"/>
      <c r="BY40" s="32"/>
      <c r="BZ40" s="32"/>
      <c r="CA40" s="32"/>
      <c r="CB40" s="32"/>
      <c r="CC40" s="32"/>
    </row>
    <row r="41" spans="1:81" s="36" customFormat="1" ht="12" hidden="1" customHeight="1" x14ac:dyDescent="0.2">
      <c r="A41" s="34" t="s">
        <v>1</v>
      </c>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2"/>
      <c r="BS41" s="32"/>
      <c r="BT41" s="32"/>
      <c r="BU41" s="32"/>
      <c r="BV41" s="32"/>
      <c r="BW41" s="32"/>
      <c r="BX41" s="32"/>
      <c r="BY41" s="32"/>
      <c r="BZ41" s="32"/>
      <c r="CA41" s="32"/>
      <c r="CB41" s="32"/>
      <c r="CC41" s="32"/>
    </row>
    <row r="42" spans="1:81" s="9" customFormat="1" ht="12" hidden="1" customHeight="1" x14ac:dyDescent="0.2">
      <c r="A42" s="8">
        <v>1</v>
      </c>
      <c r="B42" s="34"/>
      <c r="C42" s="34" t="e">
        <f>#REF!-(#REF!*0.2)</f>
        <v>#REF!</v>
      </c>
      <c r="D42" s="34"/>
      <c r="E42" s="34"/>
      <c r="F42" s="34" t="e">
        <f>#REF!-(#REF!*0.2)</f>
        <v>#REF!</v>
      </c>
      <c r="G42" s="34"/>
      <c r="H42" s="34" t="e">
        <f>#REF!-(#REF!*0.2)</f>
        <v>#REF!</v>
      </c>
      <c r="I42" s="34"/>
      <c r="J42" s="34" t="e">
        <f>#REF!-(#REF!*0.2)</f>
        <v>#REF!</v>
      </c>
      <c r="K42" s="34"/>
      <c r="L42" s="34"/>
      <c r="M42" s="34"/>
      <c r="N42" s="34"/>
      <c r="O42" s="34"/>
      <c r="P42" s="34" t="e">
        <f>#REF!-(#REF!*0.2)</f>
        <v>#REF!</v>
      </c>
      <c r="Q42" s="34"/>
      <c r="R42" s="34"/>
      <c r="S42" s="34" t="e">
        <f>#REF!-(#REF!*0.2)</f>
        <v>#REF!</v>
      </c>
      <c r="T42" s="34" t="e">
        <f>#REF!-(#REF!*0.2)</f>
        <v>#REF!</v>
      </c>
      <c r="U42" s="34" t="e">
        <f>#REF!-(#REF!*0.2)</f>
        <v>#REF!</v>
      </c>
      <c r="V42" s="34"/>
      <c r="W42" s="34"/>
      <c r="X42" s="34"/>
      <c r="Y42" s="34" t="e">
        <f>#REF!-(#REF!*0.2)</f>
        <v>#REF!</v>
      </c>
      <c r="Z42" s="34" t="e">
        <f>#REF!-(#REF!*0.2)</f>
        <v>#REF!</v>
      </c>
      <c r="AA42" s="34" t="e">
        <f>#REF!-(#REF!*0.2)</f>
        <v>#REF!</v>
      </c>
      <c r="AB42" s="34" t="e">
        <f>#REF!-(#REF!*0.2)</f>
        <v>#REF!</v>
      </c>
      <c r="AC42" s="34"/>
      <c r="AD42" s="34" t="e">
        <f>#REF!-(#REF!*0.2)</f>
        <v>#REF!</v>
      </c>
      <c r="AE42" s="34"/>
      <c r="AF42" s="34"/>
      <c r="AG42" s="34" t="e">
        <f>#REF!-(#REF!*0.2)</f>
        <v>#REF!</v>
      </c>
      <c r="AH42" s="34" t="e">
        <f>#REF!-(#REF!*0.2)</f>
        <v>#REF!</v>
      </c>
      <c r="AI42" s="34" t="e">
        <f>#REF!-(#REF!*0.2)</f>
        <v>#REF!</v>
      </c>
      <c r="AJ42" s="34" t="e">
        <f>#REF!-(#REF!*0.2)</f>
        <v>#REF!</v>
      </c>
      <c r="AK42" s="34" t="e">
        <f>#REF!-(#REF!*0.2)</f>
        <v>#REF!</v>
      </c>
      <c r="AL42" s="34" t="e">
        <f>#REF!-(#REF!*0.2)</f>
        <v>#REF!</v>
      </c>
      <c r="AM42" s="34"/>
      <c r="AN42" s="34"/>
      <c r="AO42" s="34"/>
      <c r="AP42" s="34"/>
      <c r="AQ42" s="34"/>
      <c r="AR42" s="34"/>
      <c r="AS42" s="34"/>
      <c r="AT42" s="34"/>
      <c r="AU42" s="34"/>
      <c r="AV42" s="34"/>
      <c r="AW42" s="34"/>
      <c r="AX42" s="34"/>
      <c r="AY42" s="34"/>
      <c r="AZ42" s="34"/>
      <c r="BA42" s="34"/>
      <c r="BB42" s="34" t="e">
        <f>#REF!-(#REF!*0.2)</f>
        <v>#REF!</v>
      </c>
      <c r="BC42" s="34"/>
      <c r="BD42" s="34"/>
      <c r="BE42" s="34"/>
      <c r="BF42" s="34"/>
      <c r="BG42" s="34"/>
      <c r="BH42" s="34"/>
      <c r="BI42" s="34"/>
      <c r="BJ42" s="34"/>
      <c r="BK42" s="34"/>
      <c r="BL42" s="34" t="e">
        <f>#REF!-(#REF!*0.2)</f>
        <v>#REF!</v>
      </c>
      <c r="BM42" s="34" t="e">
        <f>#REF!-(#REF!*0.2)</f>
        <v>#REF!</v>
      </c>
      <c r="BN42" s="34" t="e">
        <f>#REF!-(#REF!*0.2)</f>
        <v>#REF!</v>
      </c>
      <c r="BO42" s="34" t="e">
        <f>#REF!-(#REF!*0.2)</f>
        <v>#REF!</v>
      </c>
      <c r="BP42" s="34" t="e">
        <f>#REF!-(#REF!*0.2)</f>
        <v>#REF!</v>
      </c>
      <c r="BQ42" s="34" t="e">
        <f>#REF!-(#REF!*0.2)</f>
        <v>#REF!</v>
      </c>
      <c r="BR42" s="32"/>
      <c r="BS42" s="32"/>
      <c r="BT42" s="32"/>
      <c r="BU42" s="32"/>
      <c r="BV42" s="32"/>
      <c r="BW42" s="32"/>
      <c r="BX42" s="32"/>
      <c r="BY42" s="32"/>
      <c r="BZ42" s="32"/>
      <c r="CA42" s="32"/>
      <c r="CB42" s="32"/>
      <c r="CC42" s="32"/>
    </row>
    <row r="43" spans="1:81" s="9" customFormat="1" ht="12" hidden="1" customHeight="1" x14ac:dyDescent="0.2">
      <c r="A43" s="8">
        <v>2</v>
      </c>
      <c r="B43" s="34"/>
      <c r="C43" s="34" t="e">
        <f>#REF!-(#REF!*0.2)</f>
        <v>#REF!</v>
      </c>
      <c r="D43" s="34"/>
      <c r="E43" s="34"/>
      <c r="F43" s="34" t="e">
        <f>#REF!-(#REF!*0.2)</f>
        <v>#REF!</v>
      </c>
      <c r="G43" s="34"/>
      <c r="H43" s="34" t="e">
        <f>#REF!-(#REF!*0.2)</f>
        <v>#REF!</v>
      </c>
      <c r="I43" s="34"/>
      <c r="J43" s="34" t="e">
        <f>#REF!-(#REF!*0.2)</f>
        <v>#REF!</v>
      </c>
      <c r="K43" s="34"/>
      <c r="L43" s="34"/>
      <c r="M43" s="34"/>
      <c r="N43" s="34"/>
      <c r="O43" s="34"/>
      <c r="P43" s="34" t="e">
        <f>#REF!-(#REF!*0.2)</f>
        <v>#REF!</v>
      </c>
      <c r="Q43" s="34"/>
      <c r="R43" s="34"/>
      <c r="S43" s="34" t="e">
        <f>#REF!-(#REF!*0.2)</f>
        <v>#REF!</v>
      </c>
      <c r="T43" s="34" t="e">
        <f>#REF!-(#REF!*0.2)</f>
        <v>#REF!</v>
      </c>
      <c r="U43" s="34" t="e">
        <f>#REF!-(#REF!*0.2)</f>
        <v>#REF!</v>
      </c>
      <c r="V43" s="34"/>
      <c r="W43" s="34"/>
      <c r="X43" s="34"/>
      <c r="Y43" s="34" t="e">
        <f>#REF!-(#REF!*0.2)</f>
        <v>#REF!</v>
      </c>
      <c r="Z43" s="34" t="e">
        <f>#REF!-(#REF!*0.2)</f>
        <v>#REF!</v>
      </c>
      <c r="AA43" s="34" t="e">
        <f>#REF!-(#REF!*0.2)</f>
        <v>#REF!</v>
      </c>
      <c r="AB43" s="34" t="e">
        <f>#REF!-(#REF!*0.2)</f>
        <v>#REF!</v>
      </c>
      <c r="AC43" s="34"/>
      <c r="AD43" s="34" t="e">
        <f>#REF!-(#REF!*0.2)</f>
        <v>#REF!</v>
      </c>
      <c r="AE43" s="34"/>
      <c r="AF43" s="34"/>
      <c r="AG43" s="34" t="e">
        <f>#REF!-(#REF!*0.2)</f>
        <v>#REF!</v>
      </c>
      <c r="AH43" s="34" t="e">
        <f>#REF!-(#REF!*0.2)</f>
        <v>#REF!</v>
      </c>
      <c r="AI43" s="34" t="e">
        <f>#REF!-(#REF!*0.2)</f>
        <v>#REF!</v>
      </c>
      <c r="AJ43" s="34" t="e">
        <f>#REF!-(#REF!*0.2)</f>
        <v>#REF!</v>
      </c>
      <c r="AK43" s="34" t="e">
        <f>#REF!-(#REF!*0.2)</f>
        <v>#REF!</v>
      </c>
      <c r="AL43" s="34" t="e">
        <f>#REF!-(#REF!*0.2)</f>
        <v>#REF!</v>
      </c>
      <c r="AM43" s="34"/>
      <c r="AN43" s="34"/>
      <c r="AO43" s="34"/>
      <c r="AP43" s="34"/>
      <c r="AQ43" s="34"/>
      <c r="AR43" s="34"/>
      <c r="AS43" s="34"/>
      <c r="AT43" s="34"/>
      <c r="AU43" s="34"/>
      <c r="AV43" s="34"/>
      <c r="AW43" s="34"/>
      <c r="AX43" s="34"/>
      <c r="AY43" s="34"/>
      <c r="AZ43" s="34"/>
      <c r="BA43" s="34"/>
      <c r="BB43" s="34" t="e">
        <f>#REF!-(#REF!*0.2)</f>
        <v>#REF!</v>
      </c>
      <c r="BC43" s="34"/>
      <c r="BD43" s="34"/>
      <c r="BE43" s="34"/>
      <c r="BF43" s="34"/>
      <c r="BG43" s="34"/>
      <c r="BH43" s="34"/>
      <c r="BI43" s="34"/>
      <c r="BJ43" s="34"/>
      <c r="BK43" s="34"/>
      <c r="BL43" s="34" t="e">
        <f>#REF!-(#REF!*0.2)</f>
        <v>#REF!</v>
      </c>
      <c r="BM43" s="34" t="e">
        <f>#REF!-(#REF!*0.2)</f>
        <v>#REF!</v>
      </c>
      <c r="BN43" s="34" t="e">
        <f>#REF!-(#REF!*0.2)</f>
        <v>#REF!</v>
      </c>
      <c r="BO43" s="34" t="e">
        <f>#REF!-(#REF!*0.2)</f>
        <v>#REF!</v>
      </c>
      <c r="BP43" s="34" t="e">
        <f>#REF!-(#REF!*0.2)</f>
        <v>#REF!</v>
      </c>
      <c r="BQ43" s="34" t="e">
        <f>#REF!-(#REF!*0.2)</f>
        <v>#REF!</v>
      </c>
      <c r="BR43" s="32"/>
      <c r="BS43" s="32"/>
      <c r="BT43" s="32"/>
      <c r="BU43" s="32"/>
      <c r="BV43" s="32"/>
      <c r="BW43" s="32"/>
      <c r="BX43" s="32"/>
      <c r="BY43" s="32"/>
      <c r="BZ43" s="32"/>
      <c r="CA43" s="32"/>
      <c r="CB43" s="32"/>
      <c r="CC43" s="32"/>
    </row>
    <row r="44" spans="1:81" s="36" customFormat="1" ht="12" hidden="1" customHeight="1" x14ac:dyDescent="0.2">
      <c r="A44" s="34" t="s">
        <v>27</v>
      </c>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2"/>
      <c r="BS44" s="32"/>
      <c r="BT44" s="32"/>
      <c r="BU44" s="32"/>
      <c r="BV44" s="32"/>
      <c r="BW44" s="32"/>
      <c r="BX44" s="32"/>
      <c r="BY44" s="32"/>
      <c r="BZ44" s="32"/>
      <c r="CA44" s="32"/>
      <c r="CB44" s="32"/>
      <c r="CC44" s="32"/>
    </row>
    <row r="45" spans="1:81" s="9" customFormat="1" ht="12" hidden="1" customHeight="1" x14ac:dyDescent="0.2">
      <c r="A45" s="8">
        <v>1</v>
      </c>
      <c r="B45" s="34"/>
      <c r="C45" s="34" t="e">
        <f>C9-(C9*0.2)</f>
        <v>#REF!</v>
      </c>
      <c r="D45" s="34"/>
      <c r="E45" s="34"/>
      <c r="F45" s="34" t="e">
        <f>F9-(F9*0.2)</f>
        <v>#REF!</v>
      </c>
      <c r="G45" s="34"/>
      <c r="H45" s="34" t="e">
        <f>H9-(H9*0.2)</f>
        <v>#REF!</v>
      </c>
      <c r="I45" s="34"/>
      <c r="J45" s="34" t="e">
        <f>J9-(J9*0.2)</f>
        <v>#REF!</v>
      </c>
      <c r="K45" s="34"/>
      <c r="L45" s="34"/>
      <c r="M45" s="34"/>
      <c r="N45" s="34"/>
      <c r="O45" s="34"/>
      <c r="P45" s="34" t="e">
        <f t="shared" ref="P45:U46" si="11">P9-(P9*0.2)</f>
        <v>#REF!</v>
      </c>
      <c r="Q45" s="34"/>
      <c r="R45" s="34"/>
      <c r="S45" s="34" t="e">
        <f t="shared" si="11"/>
        <v>#REF!</v>
      </c>
      <c r="T45" s="34" t="e">
        <f t="shared" si="11"/>
        <v>#REF!</v>
      </c>
      <c r="U45" s="34" t="e">
        <f t="shared" si="11"/>
        <v>#REF!</v>
      </c>
      <c r="V45" s="34"/>
      <c r="W45" s="34"/>
      <c r="X45" s="34"/>
      <c r="Y45" s="34" t="e">
        <f t="shared" ref="Y45:AB46" si="12">Y9-(Y9*0.2)</f>
        <v>#REF!</v>
      </c>
      <c r="Z45" s="34" t="e">
        <f t="shared" si="12"/>
        <v>#REF!</v>
      </c>
      <c r="AA45" s="34" t="e">
        <f t="shared" si="12"/>
        <v>#REF!</v>
      </c>
      <c r="AB45" s="34" t="e">
        <f t="shared" si="12"/>
        <v>#REF!</v>
      </c>
      <c r="AC45" s="34"/>
      <c r="AD45" s="34" t="e">
        <f>AD9-(AD9*0.2)</f>
        <v>#REF!</v>
      </c>
      <c r="AE45" s="34"/>
      <c r="AF45" s="34"/>
      <c r="AG45" s="34" t="e">
        <f t="shared" ref="AG45:AL46" si="13">AG9-(AG9*0.2)</f>
        <v>#REF!</v>
      </c>
      <c r="AH45" s="34" t="e">
        <f t="shared" si="13"/>
        <v>#REF!</v>
      </c>
      <c r="AI45" s="34" t="e">
        <f t="shared" si="13"/>
        <v>#REF!</v>
      </c>
      <c r="AJ45" s="34" t="e">
        <f t="shared" si="13"/>
        <v>#REF!</v>
      </c>
      <c r="AK45" s="34" t="e">
        <f t="shared" si="13"/>
        <v>#REF!</v>
      </c>
      <c r="AL45" s="34" t="e">
        <f t="shared" si="13"/>
        <v>#REF!</v>
      </c>
      <c r="AM45" s="34"/>
      <c r="AN45" s="34"/>
      <c r="AO45" s="34"/>
      <c r="AP45" s="34"/>
      <c r="AQ45" s="34"/>
      <c r="AR45" s="34"/>
      <c r="AS45" s="34"/>
      <c r="AT45" s="34"/>
      <c r="AU45" s="34"/>
      <c r="AV45" s="34"/>
      <c r="AW45" s="34"/>
      <c r="AX45" s="34"/>
      <c r="AY45" s="34"/>
      <c r="AZ45" s="34"/>
      <c r="BA45" s="34"/>
      <c r="BB45" s="34" t="e">
        <f>BB9-(BB9*0.2)</f>
        <v>#REF!</v>
      </c>
      <c r="BC45" s="34"/>
      <c r="BD45" s="34"/>
      <c r="BE45" s="34"/>
      <c r="BF45" s="34"/>
      <c r="BG45" s="34"/>
      <c r="BH45" s="34"/>
      <c r="BI45" s="34"/>
      <c r="BJ45" s="34"/>
      <c r="BK45" s="34"/>
      <c r="BL45" s="34" t="e">
        <f t="shared" ref="BL45:BQ46" si="14">BL9-(BL9*0.2)</f>
        <v>#REF!</v>
      </c>
      <c r="BM45" s="34" t="e">
        <f t="shared" si="14"/>
        <v>#REF!</v>
      </c>
      <c r="BN45" s="34" t="e">
        <f t="shared" si="14"/>
        <v>#REF!</v>
      </c>
      <c r="BO45" s="34" t="e">
        <f t="shared" si="14"/>
        <v>#REF!</v>
      </c>
      <c r="BP45" s="34" t="e">
        <f t="shared" si="14"/>
        <v>#REF!</v>
      </c>
      <c r="BQ45" s="34" t="e">
        <f t="shared" si="14"/>
        <v>#REF!</v>
      </c>
      <c r="BR45" s="32"/>
      <c r="BS45" s="32"/>
      <c r="BT45" s="32"/>
      <c r="BU45" s="32"/>
      <c r="BV45" s="32"/>
      <c r="BW45" s="32"/>
      <c r="BX45" s="32"/>
      <c r="BY45" s="32"/>
      <c r="BZ45" s="32"/>
      <c r="CA45" s="32"/>
      <c r="CB45" s="32"/>
      <c r="CC45" s="32"/>
    </row>
    <row r="46" spans="1:81" s="9" customFormat="1" ht="12" hidden="1" customHeight="1" x14ac:dyDescent="0.2">
      <c r="A46" s="8">
        <v>2</v>
      </c>
      <c r="B46" s="34"/>
      <c r="C46" s="34" t="e">
        <f>C10-(C10*0.2)</f>
        <v>#REF!</v>
      </c>
      <c r="D46" s="34"/>
      <c r="E46" s="34"/>
      <c r="F46" s="34" t="e">
        <f>F10-(F10*0.2)</f>
        <v>#REF!</v>
      </c>
      <c r="G46" s="34"/>
      <c r="H46" s="34" t="e">
        <f>H10-(H10*0.2)</f>
        <v>#REF!</v>
      </c>
      <c r="I46" s="34"/>
      <c r="J46" s="34" t="e">
        <f>J10-(J10*0.2)</f>
        <v>#REF!</v>
      </c>
      <c r="K46" s="34"/>
      <c r="L46" s="34"/>
      <c r="M46" s="34"/>
      <c r="N46" s="34"/>
      <c r="O46" s="34"/>
      <c r="P46" s="34" t="e">
        <f t="shared" si="11"/>
        <v>#REF!</v>
      </c>
      <c r="Q46" s="34"/>
      <c r="R46" s="34"/>
      <c r="S46" s="34" t="e">
        <f t="shared" si="11"/>
        <v>#REF!</v>
      </c>
      <c r="T46" s="34" t="e">
        <f t="shared" si="11"/>
        <v>#REF!</v>
      </c>
      <c r="U46" s="34" t="e">
        <f t="shared" si="11"/>
        <v>#REF!</v>
      </c>
      <c r="V46" s="34"/>
      <c r="W46" s="34"/>
      <c r="X46" s="34"/>
      <c r="Y46" s="34" t="e">
        <f t="shared" si="12"/>
        <v>#REF!</v>
      </c>
      <c r="Z46" s="34" t="e">
        <f t="shared" si="12"/>
        <v>#REF!</v>
      </c>
      <c r="AA46" s="34" t="e">
        <f t="shared" si="12"/>
        <v>#REF!</v>
      </c>
      <c r="AB46" s="34" t="e">
        <f t="shared" si="12"/>
        <v>#REF!</v>
      </c>
      <c r="AC46" s="34"/>
      <c r="AD46" s="34" t="e">
        <f>AD10-(AD10*0.2)</f>
        <v>#REF!</v>
      </c>
      <c r="AE46" s="34"/>
      <c r="AF46" s="34"/>
      <c r="AG46" s="34" t="e">
        <f t="shared" si="13"/>
        <v>#REF!</v>
      </c>
      <c r="AH46" s="34" t="e">
        <f t="shared" si="13"/>
        <v>#REF!</v>
      </c>
      <c r="AI46" s="34" t="e">
        <f t="shared" si="13"/>
        <v>#REF!</v>
      </c>
      <c r="AJ46" s="34" t="e">
        <f t="shared" si="13"/>
        <v>#REF!</v>
      </c>
      <c r="AK46" s="34" t="e">
        <f t="shared" si="13"/>
        <v>#REF!</v>
      </c>
      <c r="AL46" s="34" t="e">
        <f t="shared" si="13"/>
        <v>#REF!</v>
      </c>
      <c r="AM46" s="34"/>
      <c r="AN46" s="34"/>
      <c r="AO46" s="34"/>
      <c r="AP46" s="34"/>
      <c r="AQ46" s="34"/>
      <c r="AR46" s="34"/>
      <c r="AS46" s="34"/>
      <c r="AT46" s="34"/>
      <c r="AU46" s="34"/>
      <c r="AV46" s="34"/>
      <c r="AW46" s="34"/>
      <c r="AX46" s="34"/>
      <c r="AY46" s="34"/>
      <c r="AZ46" s="34"/>
      <c r="BA46" s="34"/>
      <c r="BB46" s="34" t="e">
        <f>BB10-(BB10*0.2)</f>
        <v>#REF!</v>
      </c>
      <c r="BC46" s="34"/>
      <c r="BD46" s="34"/>
      <c r="BE46" s="34"/>
      <c r="BF46" s="34"/>
      <c r="BG46" s="34"/>
      <c r="BH46" s="34"/>
      <c r="BI46" s="34"/>
      <c r="BJ46" s="34"/>
      <c r="BK46" s="34"/>
      <c r="BL46" s="34" t="e">
        <f t="shared" si="14"/>
        <v>#REF!</v>
      </c>
      <c r="BM46" s="34" t="e">
        <f t="shared" si="14"/>
        <v>#REF!</v>
      </c>
      <c r="BN46" s="34" t="e">
        <f t="shared" si="14"/>
        <v>#REF!</v>
      </c>
      <c r="BO46" s="34" t="e">
        <f t="shared" si="14"/>
        <v>#REF!</v>
      </c>
      <c r="BP46" s="34" t="e">
        <f t="shared" si="14"/>
        <v>#REF!</v>
      </c>
      <c r="BQ46" s="34" t="e">
        <f t="shared" si="14"/>
        <v>#REF!</v>
      </c>
      <c r="BR46" s="32"/>
      <c r="BS46" s="32"/>
      <c r="BT46" s="32"/>
      <c r="BU46" s="32"/>
      <c r="BV46" s="32"/>
      <c r="BW46" s="32"/>
      <c r="BX46" s="32"/>
      <c r="BY46" s="32"/>
      <c r="BZ46" s="32"/>
      <c r="CA46" s="32"/>
      <c r="CB46" s="32"/>
      <c r="CC46" s="32"/>
    </row>
    <row r="47" spans="1:81" s="36" customFormat="1" ht="12" hidden="1" customHeight="1" x14ac:dyDescent="0.2">
      <c r="A47" s="34" t="s">
        <v>2</v>
      </c>
      <c r="B47" s="34"/>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2"/>
      <c r="BS47" s="32"/>
      <c r="BT47" s="32"/>
      <c r="BU47" s="32"/>
      <c r="BV47" s="32"/>
      <c r="BW47" s="32"/>
      <c r="BX47" s="32"/>
      <c r="BY47" s="32"/>
      <c r="BZ47" s="32"/>
      <c r="CA47" s="32"/>
      <c r="CB47" s="32"/>
      <c r="CC47" s="32"/>
    </row>
    <row r="48" spans="1:81" s="9" customFormat="1" ht="12" hidden="1" customHeight="1" x14ac:dyDescent="0.2">
      <c r="A48" s="8">
        <v>1</v>
      </c>
      <c r="B48" s="34"/>
      <c r="C48" s="34" t="e">
        <f>#REF!-(#REF!*0.2)</f>
        <v>#REF!</v>
      </c>
      <c r="D48" s="34"/>
      <c r="E48" s="34"/>
      <c r="F48" s="34" t="e">
        <f>#REF!-(#REF!*0.2)</f>
        <v>#REF!</v>
      </c>
      <c r="G48" s="34"/>
      <c r="H48" s="34" t="e">
        <f>#REF!-(#REF!*0.2)</f>
        <v>#REF!</v>
      </c>
      <c r="I48" s="34"/>
      <c r="J48" s="34" t="e">
        <f>#REF!-(#REF!*0.2)</f>
        <v>#REF!</v>
      </c>
      <c r="K48" s="34"/>
      <c r="L48" s="34"/>
      <c r="M48" s="34"/>
      <c r="N48" s="34"/>
      <c r="O48" s="34"/>
      <c r="P48" s="34" t="e">
        <f>#REF!-(#REF!*0.2)</f>
        <v>#REF!</v>
      </c>
      <c r="Q48" s="34"/>
      <c r="R48" s="34"/>
      <c r="S48" s="34" t="e">
        <f>#REF!-(#REF!*0.2)</f>
        <v>#REF!</v>
      </c>
      <c r="T48" s="34" t="e">
        <f>#REF!-(#REF!*0.2)</f>
        <v>#REF!</v>
      </c>
      <c r="U48" s="34" t="e">
        <f>#REF!-(#REF!*0.2)</f>
        <v>#REF!</v>
      </c>
      <c r="V48" s="34"/>
      <c r="W48" s="34"/>
      <c r="X48" s="34"/>
      <c r="Y48" s="34" t="e">
        <f>#REF!-(#REF!*0.2)</f>
        <v>#REF!</v>
      </c>
      <c r="Z48" s="34" t="e">
        <f>#REF!-(#REF!*0.2)</f>
        <v>#REF!</v>
      </c>
      <c r="AA48" s="34" t="e">
        <f>#REF!-(#REF!*0.2)</f>
        <v>#REF!</v>
      </c>
      <c r="AB48" s="34" t="e">
        <f>#REF!-(#REF!*0.2)</f>
        <v>#REF!</v>
      </c>
      <c r="AC48" s="34"/>
      <c r="AD48" s="34" t="e">
        <f>#REF!-(#REF!*0.2)</f>
        <v>#REF!</v>
      </c>
      <c r="AE48" s="34"/>
      <c r="AF48" s="34"/>
      <c r="AG48" s="34" t="e">
        <f>#REF!-(#REF!*0.2)</f>
        <v>#REF!</v>
      </c>
      <c r="AH48" s="34" t="e">
        <f>#REF!-(#REF!*0.2)</f>
        <v>#REF!</v>
      </c>
      <c r="AI48" s="34" t="e">
        <f>#REF!-(#REF!*0.2)</f>
        <v>#REF!</v>
      </c>
      <c r="AJ48" s="34" t="e">
        <f>#REF!-(#REF!*0.2)</f>
        <v>#REF!</v>
      </c>
      <c r="AK48" s="34" t="e">
        <f>#REF!-(#REF!*0.2)</f>
        <v>#REF!</v>
      </c>
      <c r="AL48" s="34" t="e">
        <f>#REF!-(#REF!*0.2)</f>
        <v>#REF!</v>
      </c>
      <c r="AM48" s="34"/>
      <c r="AN48" s="34"/>
      <c r="AO48" s="34"/>
      <c r="AP48" s="34"/>
      <c r="AQ48" s="34"/>
      <c r="AR48" s="34"/>
      <c r="AS48" s="34"/>
      <c r="AT48" s="34"/>
      <c r="AU48" s="34"/>
      <c r="AV48" s="34"/>
      <c r="AW48" s="34"/>
      <c r="AX48" s="34"/>
      <c r="AY48" s="34"/>
      <c r="AZ48" s="34"/>
      <c r="BA48" s="34"/>
      <c r="BB48" s="34" t="e">
        <f>#REF!-(#REF!*0.2)</f>
        <v>#REF!</v>
      </c>
      <c r="BC48" s="34"/>
      <c r="BD48" s="34"/>
      <c r="BE48" s="34"/>
      <c r="BF48" s="34"/>
      <c r="BG48" s="34"/>
      <c r="BH48" s="34"/>
      <c r="BI48" s="34"/>
      <c r="BJ48" s="34"/>
      <c r="BK48" s="34"/>
      <c r="BL48" s="34" t="e">
        <f>#REF!-(#REF!*0.2)</f>
        <v>#REF!</v>
      </c>
      <c r="BM48" s="34" t="e">
        <f>#REF!-(#REF!*0.2)</f>
        <v>#REF!</v>
      </c>
      <c r="BN48" s="34" t="e">
        <f>#REF!-(#REF!*0.2)</f>
        <v>#REF!</v>
      </c>
      <c r="BO48" s="34" t="e">
        <f>#REF!-(#REF!*0.2)</f>
        <v>#REF!</v>
      </c>
      <c r="BP48" s="34" t="e">
        <f>#REF!-(#REF!*0.2)</f>
        <v>#REF!</v>
      </c>
      <c r="BQ48" s="34" t="e">
        <f>#REF!-(#REF!*0.2)</f>
        <v>#REF!</v>
      </c>
      <c r="BR48" s="32"/>
      <c r="BS48" s="32"/>
      <c r="BT48" s="32"/>
      <c r="BU48" s="32"/>
      <c r="BV48" s="32"/>
      <c r="BW48" s="32"/>
      <c r="BX48" s="32"/>
      <c r="BY48" s="32"/>
      <c r="BZ48" s="32"/>
      <c r="CA48" s="32"/>
      <c r="CB48" s="32"/>
      <c r="CC48" s="32"/>
    </row>
    <row r="49" spans="1:81" s="9" customFormat="1" ht="12" hidden="1" customHeight="1" x14ac:dyDescent="0.2">
      <c r="A49" s="8">
        <v>2</v>
      </c>
      <c r="B49" s="34"/>
      <c r="C49" s="34" t="e">
        <f>#REF!-(#REF!*0.2)</f>
        <v>#REF!</v>
      </c>
      <c r="D49" s="34"/>
      <c r="E49" s="34"/>
      <c r="F49" s="34" t="e">
        <f>#REF!-(#REF!*0.2)</f>
        <v>#REF!</v>
      </c>
      <c r="G49" s="34"/>
      <c r="H49" s="34" t="e">
        <f>#REF!-(#REF!*0.2)</f>
        <v>#REF!</v>
      </c>
      <c r="I49" s="34"/>
      <c r="J49" s="34" t="e">
        <f>#REF!-(#REF!*0.2)</f>
        <v>#REF!</v>
      </c>
      <c r="K49" s="34"/>
      <c r="L49" s="34"/>
      <c r="M49" s="34"/>
      <c r="N49" s="34"/>
      <c r="O49" s="34"/>
      <c r="P49" s="34" t="e">
        <f>#REF!-(#REF!*0.2)</f>
        <v>#REF!</v>
      </c>
      <c r="Q49" s="34"/>
      <c r="R49" s="34"/>
      <c r="S49" s="34" t="e">
        <f>#REF!-(#REF!*0.2)</f>
        <v>#REF!</v>
      </c>
      <c r="T49" s="34" t="e">
        <f>#REF!-(#REF!*0.2)</f>
        <v>#REF!</v>
      </c>
      <c r="U49" s="34" t="e">
        <f>#REF!-(#REF!*0.2)</f>
        <v>#REF!</v>
      </c>
      <c r="V49" s="34"/>
      <c r="W49" s="34"/>
      <c r="X49" s="34"/>
      <c r="Y49" s="34" t="e">
        <f>#REF!-(#REF!*0.2)</f>
        <v>#REF!</v>
      </c>
      <c r="Z49" s="34" t="e">
        <f>#REF!-(#REF!*0.2)</f>
        <v>#REF!</v>
      </c>
      <c r="AA49" s="34" t="e">
        <f>#REF!-(#REF!*0.2)</f>
        <v>#REF!</v>
      </c>
      <c r="AB49" s="34" t="e">
        <f>#REF!-(#REF!*0.2)</f>
        <v>#REF!</v>
      </c>
      <c r="AC49" s="34"/>
      <c r="AD49" s="34" t="e">
        <f>#REF!-(#REF!*0.2)</f>
        <v>#REF!</v>
      </c>
      <c r="AE49" s="34"/>
      <c r="AF49" s="34"/>
      <c r="AG49" s="34" t="e">
        <f>#REF!-(#REF!*0.2)</f>
        <v>#REF!</v>
      </c>
      <c r="AH49" s="34" t="e">
        <f>#REF!-(#REF!*0.2)</f>
        <v>#REF!</v>
      </c>
      <c r="AI49" s="34" t="e">
        <f>#REF!-(#REF!*0.2)</f>
        <v>#REF!</v>
      </c>
      <c r="AJ49" s="34" t="e">
        <f>#REF!-(#REF!*0.2)</f>
        <v>#REF!</v>
      </c>
      <c r="AK49" s="34" t="e">
        <f>#REF!-(#REF!*0.2)</f>
        <v>#REF!</v>
      </c>
      <c r="AL49" s="34" t="e">
        <f>#REF!-(#REF!*0.2)</f>
        <v>#REF!</v>
      </c>
      <c r="AM49" s="34"/>
      <c r="AN49" s="34"/>
      <c r="AO49" s="34"/>
      <c r="AP49" s="34"/>
      <c r="AQ49" s="34"/>
      <c r="AR49" s="34"/>
      <c r="AS49" s="34"/>
      <c r="AT49" s="34"/>
      <c r="AU49" s="34"/>
      <c r="AV49" s="34"/>
      <c r="AW49" s="34"/>
      <c r="AX49" s="34"/>
      <c r="AY49" s="34"/>
      <c r="AZ49" s="34"/>
      <c r="BA49" s="34"/>
      <c r="BB49" s="34" t="e">
        <f>#REF!-(#REF!*0.2)</f>
        <v>#REF!</v>
      </c>
      <c r="BC49" s="34"/>
      <c r="BD49" s="34"/>
      <c r="BE49" s="34"/>
      <c r="BF49" s="34"/>
      <c r="BG49" s="34"/>
      <c r="BH49" s="34"/>
      <c r="BI49" s="34"/>
      <c r="BJ49" s="34"/>
      <c r="BK49" s="34"/>
      <c r="BL49" s="34" t="e">
        <f>#REF!-(#REF!*0.2)</f>
        <v>#REF!</v>
      </c>
      <c r="BM49" s="34" t="e">
        <f>#REF!-(#REF!*0.2)</f>
        <v>#REF!</v>
      </c>
      <c r="BN49" s="34" t="e">
        <f>#REF!-(#REF!*0.2)</f>
        <v>#REF!</v>
      </c>
      <c r="BO49" s="34" t="e">
        <f>#REF!-(#REF!*0.2)</f>
        <v>#REF!</v>
      </c>
      <c r="BP49" s="34" t="e">
        <f>#REF!-(#REF!*0.2)</f>
        <v>#REF!</v>
      </c>
      <c r="BQ49" s="34" t="e">
        <f>#REF!-(#REF!*0.2)</f>
        <v>#REF!</v>
      </c>
      <c r="BR49" s="32"/>
      <c r="BS49" s="32"/>
      <c r="BT49" s="32"/>
      <c r="BU49" s="32"/>
      <c r="BV49" s="32"/>
      <c r="BW49" s="32"/>
      <c r="BX49" s="32"/>
      <c r="BY49" s="32"/>
      <c r="BZ49" s="32"/>
      <c r="CA49" s="32"/>
      <c r="CB49" s="32"/>
      <c r="CC49" s="32"/>
    </row>
    <row r="50" spans="1:81" s="36" customFormat="1" ht="12" hidden="1" customHeight="1" x14ac:dyDescent="0.2">
      <c r="A50" s="34" t="s">
        <v>3</v>
      </c>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2"/>
      <c r="BS50" s="32"/>
      <c r="BT50" s="32"/>
      <c r="BU50" s="32"/>
      <c r="BV50" s="32"/>
      <c r="BW50" s="32"/>
      <c r="BX50" s="32"/>
      <c r="BY50" s="32"/>
      <c r="BZ50" s="32"/>
      <c r="CA50" s="32"/>
      <c r="CB50" s="32"/>
      <c r="CC50" s="32"/>
    </row>
    <row r="51" spans="1:81" s="9" customFormat="1" ht="12" hidden="1" customHeight="1" x14ac:dyDescent="0.2">
      <c r="A51" s="8">
        <v>1</v>
      </c>
      <c r="B51" s="34"/>
      <c r="C51" s="34" t="e">
        <f>C12-(C12*0.2)</f>
        <v>#REF!</v>
      </c>
      <c r="D51" s="34"/>
      <c r="E51" s="34"/>
      <c r="F51" s="34" t="e">
        <f>F12-(F12*0.2)</f>
        <v>#REF!</v>
      </c>
      <c r="G51" s="34"/>
      <c r="H51" s="34" t="e">
        <f>H12-(H12*0.2)</f>
        <v>#REF!</v>
      </c>
      <c r="I51" s="34"/>
      <c r="J51" s="34" t="e">
        <f>J12-(J12*0.2)</f>
        <v>#REF!</v>
      </c>
      <c r="K51" s="34"/>
      <c r="L51" s="34"/>
      <c r="M51" s="34"/>
      <c r="N51" s="34"/>
      <c r="O51" s="34"/>
      <c r="P51" s="34" t="e">
        <f>P12-(P12*0.2)</f>
        <v>#REF!</v>
      </c>
      <c r="Q51" s="34"/>
      <c r="R51" s="34"/>
      <c r="S51" s="34" t="e">
        <f t="shared" ref="S51:U52" si="15">S12-(S12*0.2)</f>
        <v>#REF!</v>
      </c>
      <c r="T51" s="34" t="e">
        <f t="shared" si="15"/>
        <v>#REF!</v>
      </c>
      <c r="U51" s="34" t="e">
        <f t="shared" si="15"/>
        <v>#REF!</v>
      </c>
      <c r="V51" s="34"/>
      <c r="W51" s="34"/>
      <c r="X51" s="34"/>
      <c r="Y51" s="34" t="e">
        <f t="shared" ref="Y51:AB52" si="16">Y12-(Y12*0.2)</f>
        <v>#REF!</v>
      </c>
      <c r="Z51" s="34" t="e">
        <f t="shared" si="16"/>
        <v>#REF!</v>
      </c>
      <c r="AA51" s="34" t="e">
        <f t="shared" si="16"/>
        <v>#REF!</v>
      </c>
      <c r="AB51" s="34" t="e">
        <f t="shared" si="16"/>
        <v>#REF!</v>
      </c>
      <c r="AC51" s="34"/>
      <c r="AD51" s="34" t="e">
        <f>AD12-(AD12*0.2)</f>
        <v>#REF!</v>
      </c>
      <c r="AE51" s="34"/>
      <c r="AF51" s="34"/>
      <c r="AG51" s="34" t="e">
        <f t="shared" ref="AG51:AL52" si="17">AG12-(AG12*0.2)</f>
        <v>#REF!</v>
      </c>
      <c r="AH51" s="34" t="e">
        <f t="shared" si="17"/>
        <v>#REF!</v>
      </c>
      <c r="AI51" s="34" t="e">
        <f t="shared" si="17"/>
        <v>#REF!</v>
      </c>
      <c r="AJ51" s="34" t="e">
        <f t="shared" si="17"/>
        <v>#REF!</v>
      </c>
      <c r="AK51" s="34" t="e">
        <f t="shared" si="17"/>
        <v>#REF!</v>
      </c>
      <c r="AL51" s="34" t="e">
        <f t="shared" si="17"/>
        <v>#REF!</v>
      </c>
      <c r="AM51" s="34"/>
      <c r="AN51" s="34"/>
      <c r="AO51" s="34"/>
      <c r="AP51" s="34"/>
      <c r="AQ51" s="34"/>
      <c r="AR51" s="34"/>
      <c r="AS51" s="34"/>
      <c r="AT51" s="34"/>
      <c r="AU51" s="34"/>
      <c r="AV51" s="34"/>
      <c r="AW51" s="34"/>
      <c r="AX51" s="34"/>
      <c r="AY51" s="34"/>
      <c r="AZ51" s="34"/>
      <c r="BA51" s="34"/>
      <c r="BB51" s="34" t="e">
        <f>BB12-(BB12*0.2)</f>
        <v>#REF!</v>
      </c>
      <c r="BC51" s="34"/>
      <c r="BD51" s="34"/>
      <c r="BE51" s="34"/>
      <c r="BF51" s="34"/>
      <c r="BG51" s="34"/>
      <c r="BH51" s="34"/>
      <c r="BI51" s="34"/>
      <c r="BJ51" s="34"/>
      <c r="BK51" s="34"/>
      <c r="BL51" s="34" t="e">
        <f t="shared" ref="BL51:BN52" si="18">BL12-(BL12*0.2)</f>
        <v>#REF!</v>
      </c>
      <c r="BM51" s="34" t="e">
        <f t="shared" si="18"/>
        <v>#REF!</v>
      </c>
      <c r="BN51" s="34" t="e">
        <f t="shared" si="18"/>
        <v>#REF!</v>
      </c>
      <c r="BO51" s="34" t="e">
        <f t="shared" ref="BO51:BQ52" si="19">BO12-(BO12*0.2)</f>
        <v>#REF!</v>
      </c>
      <c r="BP51" s="34" t="e">
        <f t="shared" si="19"/>
        <v>#REF!</v>
      </c>
      <c r="BQ51" s="34" t="e">
        <f t="shared" si="19"/>
        <v>#REF!</v>
      </c>
      <c r="BR51" s="32"/>
      <c r="BS51" s="32"/>
      <c r="BT51" s="32"/>
      <c r="BU51" s="32"/>
      <c r="BV51" s="32"/>
      <c r="BW51" s="32"/>
      <c r="BX51" s="32"/>
      <c r="BY51" s="32"/>
      <c r="BZ51" s="32"/>
      <c r="CA51" s="32"/>
      <c r="CB51" s="32"/>
      <c r="CC51" s="32"/>
    </row>
    <row r="52" spans="1:81" s="9" customFormat="1" ht="12" hidden="1" customHeight="1" x14ac:dyDescent="0.2">
      <c r="A52" s="8">
        <v>2</v>
      </c>
      <c r="B52" s="34"/>
      <c r="C52" s="34" t="e">
        <f>C13-(C13*0.2)</f>
        <v>#REF!</v>
      </c>
      <c r="D52" s="34"/>
      <c r="E52" s="34"/>
      <c r="F52" s="34" t="e">
        <f>F13-(F13*0.2)</f>
        <v>#REF!</v>
      </c>
      <c r="G52" s="34"/>
      <c r="H52" s="34" t="e">
        <f>H13-(H13*0.2)</f>
        <v>#REF!</v>
      </c>
      <c r="I52" s="34"/>
      <c r="J52" s="34" t="e">
        <f>J13-(J13*0.2)</f>
        <v>#REF!</v>
      </c>
      <c r="K52" s="34"/>
      <c r="L52" s="34"/>
      <c r="M52" s="34"/>
      <c r="N52" s="34"/>
      <c r="O52" s="34"/>
      <c r="P52" s="34" t="e">
        <f>P13-(P13*0.2)</f>
        <v>#REF!</v>
      </c>
      <c r="Q52" s="34"/>
      <c r="R52" s="34"/>
      <c r="S52" s="34" t="e">
        <f t="shared" si="15"/>
        <v>#REF!</v>
      </c>
      <c r="T52" s="34" t="e">
        <f t="shared" si="15"/>
        <v>#REF!</v>
      </c>
      <c r="U52" s="34" t="e">
        <f t="shared" si="15"/>
        <v>#REF!</v>
      </c>
      <c r="V52" s="34"/>
      <c r="W52" s="34"/>
      <c r="X52" s="34"/>
      <c r="Y52" s="34" t="e">
        <f t="shared" si="16"/>
        <v>#REF!</v>
      </c>
      <c r="Z52" s="34" t="e">
        <f t="shared" si="16"/>
        <v>#REF!</v>
      </c>
      <c r="AA52" s="34" t="e">
        <f t="shared" si="16"/>
        <v>#REF!</v>
      </c>
      <c r="AB52" s="34" t="e">
        <f t="shared" si="16"/>
        <v>#REF!</v>
      </c>
      <c r="AC52" s="34"/>
      <c r="AD52" s="34" t="e">
        <f>AD13-(AD13*0.2)</f>
        <v>#REF!</v>
      </c>
      <c r="AE52" s="34"/>
      <c r="AF52" s="34"/>
      <c r="AG52" s="34" t="e">
        <f t="shared" si="17"/>
        <v>#REF!</v>
      </c>
      <c r="AH52" s="34" t="e">
        <f t="shared" si="17"/>
        <v>#REF!</v>
      </c>
      <c r="AI52" s="34" t="e">
        <f t="shared" si="17"/>
        <v>#REF!</v>
      </c>
      <c r="AJ52" s="34" t="e">
        <f t="shared" si="17"/>
        <v>#REF!</v>
      </c>
      <c r="AK52" s="34" t="e">
        <f t="shared" si="17"/>
        <v>#REF!</v>
      </c>
      <c r="AL52" s="34" t="e">
        <f t="shared" si="17"/>
        <v>#REF!</v>
      </c>
      <c r="AM52" s="34"/>
      <c r="AN52" s="34"/>
      <c r="AO52" s="34"/>
      <c r="AP52" s="34"/>
      <c r="AQ52" s="34"/>
      <c r="AR52" s="34"/>
      <c r="AS52" s="34"/>
      <c r="AT52" s="34"/>
      <c r="AU52" s="34"/>
      <c r="AV52" s="34"/>
      <c r="AW52" s="34"/>
      <c r="AX52" s="34"/>
      <c r="AY52" s="34"/>
      <c r="AZ52" s="34"/>
      <c r="BA52" s="34"/>
      <c r="BB52" s="34" t="e">
        <f>BB13-(BB13*0.2)</f>
        <v>#REF!</v>
      </c>
      <c r="BC52" s="34"/>
      <c r="BD52" s="34"/>
      <c r="BE52" s="34"/>
      <c r="BF52" s="34"/>
      <c r="BG52" s="34"/>
      <c r="BH52" s="34"/>
      <c r="BI52" s="34"/>
      <c r="BJ52" s="34"/>
      <c r="BK52" s="34"/>
      <c r="BL52" s="34" t="e">
        <f t="shared" si="18"/>
        <v>#REF!</v>
      </c>
      <c r="BM52" s="34" t="e">
        <f t="shared" si="18"/>
        <v>#REF!</v>
      </c>
      <c r="BN52" s="34" t="e">
        <f t="shared" si="18"/>
        <v>#REF!</v>
      </c>
      <c r="BO52" s="34" t="e">
        <f t="shared" si="19"/>
        <v>#REF!</v>
      </c>
      <c r="BP52" s="34" t="e">
        <f t="shared" si="19"/>
        <v>#REF!</v>
      </c>
      <c r="BQ52" s="34" t="e">
        <f t="shared" si="19"/>
        <v>#REF!</v>
      </c>
      <c r="BR52" s="32"/>
      <c r="BS52" s="32"/>
      <c r="BT52" s="32"/>
      <c r="BU52" s="32"/>
      <c r="BV52" s="32"/>
      <c r="BW52" s="32"/>
      <c r="BX52" s="32"/>
      <c r="BY52" s="32"/>
      <c r="BZ52" s="32"/>
      <c r="CA52" s="32"/>
      <c r="CB52" s="32"/>
      <c r="CC52" s="32"/>
    </row>
    <row r="53" spans="1:81" s="36" customFormat="1" ht="12" hidden="1" customHeight="1" x14ac:dyDescent="0.2">
      <c r="A53" s="34" t="s">
        <v>4</v>
      </c>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2"/>
      <c r="BS53" s="32"/>
      <c r="BT53" s="32"/>
      <c r="BU53" s="32"/>
      <c r="BV53" s="32"/>
      <c r="BW53" s="32"/>
      <c r="BX53" s="32"/>
      <c r="BY53" s="32"/>
      <c r="BZ53" s="32"/>
      <c r="CA53" s="32"/>
      <c r="CB53" s="32"/>
      <c r="CC53" s="32"/>
    </row>
    <row r="54" spans="1:81" s="9" customFormat="1" ht="12" hidden="1" customHeight="1" x14ac:dyDescent="0.2">
      <c r="A54" s="8" t="s">
        <v>37</v>
      </c>
      <c r="B54" s="34"/>
      <c r="C54" s="34" t="e">
        <f>C15-(C15*0.2)</f>
        <v>#REF!</v>
      </c>
      <c r="D54" s="34"/>
      <c r="E54" s="34"/>
      <c r="F54" s="34" t="e">
        <f>F15-(F15*0.2)</f>
        <v>#REF!</v>
      </c>
      <c r="G54" s="34"/>
      <c r="H54" s="34" t="e">
        <f>H15-(H15*0.2)</f>
        <v>#REF!</v>
      </c>
      <c r="I54" s="34"/>
      <c r="J54" s="34" t="e">
        <f>J15-(J15*0.2)</f>
        <v>#REF!</v>
      </c>
      <c r="K54" s="34"/>
      <c r="L54" s="34"/>
      <c r="M54" s="34"/>
      <c r="N54" s="34"/>
      <c r="O54" s="34"/>
      <c r="P54" s="34" t="e">
        <f>P15-(P15*0.2)</f>
        <v>#REF!</v>
      </c>
      <c r="Q54" s="34"/>
      <c r="R54" s="34"/>
      <c r="S54" s="34" t="e">
        <f t="shared" ref="S54:U55" si="20">S15-(S15*0.2)</f>
        <v>#REF!</v>
      </c>
      <c r="T54" s="34" t="e">
        <f t="shared" si="20"/>
        <v>#REF!</v>
      </c>
      <c r="U54" s="34" t="e">
        <f t="shared" si="20"/>
        <v>#REF!</v>
      </c>
      <c r="V54" s="34"/>
      <c r="W54" s="34"/>
      <c r="X54" s="34"/>
      <c r="Y54" s="34" t="e">
        <f t="shared" ref="Y54:AB55" si="21">Y15-(Y15*0.2)</f>
        <v>#REF!</v>
      </c>
      <c r="Z54" s="34" t="e">
        <f t="shared" si="21"/>
        <v>#REF!</v>
      </c>
      <c r="AA54" s="34" t="e">
        <f t="shared" si="21"/>
        <v>#REF!</v>
      </c>
      <c r="AB54" s="34" t="e">
        <f t="shared" si="21"/>
        <v>#REF!</v>
      </c>
      <c r="AC54" s="34"/>
      <c r="AD54" s="34" t="e">
        <f>AD15-(AD15*0.2)</f>
        <v>#REF!</v>
      </c>
      <c r="AE54" s="34"/>
      <c r="AF54" s="34"/>
      <c r="AG54" s="34" t="e">
        <f t="shared" ref="AG54:AL55" si="22">AG15-(AG15*0.2)</f>
        <v>#REF!</v>
      </c>
      <c r="AH54" s="34" t="e">
        <f t="shared" si="22"/>
        <v>#REF!</v>
      </c>
      <c r="AI54" s="34" t="e">
        <f t="shared" si="22"/>
        <v>#REF!</v>
      </c>
      <c r="AJ54" s="34" t="e">
        <f t="shared" si="22"/>
        <v>#REF!</v>
      </c>
      <c r="AK54" s="34" t="e">
        <f t="shared" si="22"/>
        <v>#REF!</v>
      </c>
      <c r="AL54" s="34" t="e">
        <f t="shared" si="22"/>
        <v>#REF!</v>
      </c>
      <c r="AM54" s="34"/>
      <c r="AN54" s="34"/>
      <c r="AO54" s="34"/>
      <c r="AP54" s="34"/>
      <c r="AQ54" s="34"/>
      <c r="AR54" s="34"/>
      <c r="AS54" s="34"/>
      <c r="AT54" s="34"/>
      <c r="AU54" s="34"/>
      <c r="AV54" s="34"/>
      <c r="AW54" s="34"/>
      <c r="AX54" s="34"/>
      <c r="AY54" s="34"/>
      <c r="AZ54" s="34"/>
      <c r="BA54" s="34"/>
      <c r="BB54" s="34" t="e">
        <f>BB15-(BB15*0.2)</f>
        <v>#REF!</v>
      </c>
      <c r="BC54" s="34"/>
      <c r="BD54" s="34"/>
      <c r="BE54" s="34"/>
      <c r="BF54" s="34"/>
      <c r="BG54" s="34"/>
      <c r="BH54" s="34"/>
      <c r="BI54" s="34"/>
      <c r="BJ54" s="34"/>
      <c r="BK54" s="34"/>
      <c r="BL54" s="34" t="e">
        <f t="shared" ref="BL54:BN55" si="23">BL15-(BL15*0.2)</f>
        <v>#REF!</v>
      </c>
      <c r="BM54" s="34" t="e">
        <f t="shared" si="23"/>
        <v>#REF!</v>
      </c>
      <c r="BN54" s="34" t="e">
        <f t="shared" si="23"/>
        <v>#REF!</v>
      </c>
      <c r="BO54" s="34" t="e">
        <f t="shared" ref="BO54:BQ55" si="24">BO15-(BO15*0.2)</f>
        <v>#REF!</v>
      </c>
      <c r="BP54" s="34" t="e">
        <f t="shared" si="24"/>
        <v>#REF!</v>
      </c>
      <c r="BQ54" s="34" t="e">
        <f t="shared" si="24"/>
        <v>#REF!</v>
      </c>
      <c r="BR54" s="32"/>
      <c r="BS54" s="32"/>
      <c r="BT54" s="32"/>
      <c r="BU54" s="32"/>
      <c r="BV54" s="32"/>
      <c r="BW54" s="32"/>
      <c r="BX54" s="32"/>
      <c r="BY54" s="32"/>
      <c r="BZ54" s="32"/>
      <c r="CA54" s="32"/>
      <c r="CB54" s="32"/>
      <c r="CC54" s="32"/>
    </row>
    <row r="55" spans="1:81" s="9" customFormat="1" ht="12" hidden="1" customHeight="1" x14ac:dyDescent="0.2">
      <c r="A55" s="8">
        <v>2</v>
      </c>
      <c r="B55" s="34"/>
      <c r="C55" s="34" t="e">
        <f>C16-(C16*0.2)</f>
        <v>#REF!</v>
      </c>
      <c r="D55" s="34"/>
      <c r="E55" s="34"/>
      <c r="F55" s="34" t="e">
        <f>F16-(F16*0.2)</f>
        <v>#REF!</v>
      </c>
      <c r="G55" s="34"/>
      <c r="H55" s="34" t="e">
        <f>H16-(H16*0.2)</f>
        <v>#REF!</v>
      </c>
      <c r="I55" s="34"/>
      <c r="J55" s="34" t="e">
        <f>J16-(J16*0.2)</f>
        <v>#REF!</v>
      </c>
      <c r="K55" s="34"/>
      <c r="L55" s="34"/>
      <c r="M55" s="34"/>
      <c r="N55" s="34"/>
      <c r="O55" s="34"/>
      <c r="P55" s="34" t="e">
        <f>P16-(P16*0.2)</f>
        <v>#REF!</v>
      </c>
      <c r="Q55" s="34"/>
      <c r="R55" s="34"/>
      <c r="S55" s="34" t="e">
        <f t="shared" si="20"/>
        <v>#REF!</v>
      </c>
      <c r="T55" s="34" t="e">
        <f t="shared" si="20"/>
        <v>#REF!</v>
      </c>
      <c r="U55" s="34" t="e">
        <f t="shared" si="20"/>
        <v>#REF!</v>
      </c>
      <c r="V55" s="34"/>
      <c r="W55" s="34"/>
      <c r="X55" s="34"/>
      <c r="Y55" s="34" t="e">
        <f t="shared" si="21"/>
        <v>#REF!</v>
      </c>
      <c r="Z55" s="34" t="e">
        <f t="shared" si="21"/>
        <v>#REF!</v>
      </c>
      <c r="AA55" s="34" t="e">
        <f t="shared" si="21"/>
        <v>#REF!</v>
      </c>
      <c r="AB55" s="34" t="e">
        <f t="shared" si="21"/>
        <v>#REF!</v>
      </c>
      <c r="AC55" s="34"/>
      <c r="AD55" s="34" t="e">
        <f>AD16-(AD16*0.2)</f>
        <v>#REF!</v>
      </c>
      <c r="AE55" s="34"/>
      <c r="AF55" s="34"/>
      <c r="AG55" s="34" t="e">
        <f t="shared" si="22"/>
        <v>#REF!</v>
      </c>
      <c r="AH55" s="34" t="e">
        <f t="shared" si="22"/>
        <v>#REF!</v>
      </c>
      <c r="AI55" s="34" t="e">
        <f t="shared" si="22"/>
        <v>#REF!</v>
      </c>
      <c r="AJ55" s="34" t="e">
        <f t="shared" si="22"/>
        <v>#REF!</v>
      </c>
      <c r="AK55" s="34" t="e">
        <f t="shared" si="22"/>
        <v>#REF!</v>
      </c>
      <c r="AL55" s="34" t="e">
        <f t="shared" si="22"/>
        <v>#REF!</v>
      </c>
      <c r="AM55" s="34"/>
      <c r="AN55" s="34"/>
      <c r="AO55" s="34"/>
      <c r="AP55" s="34"/>
      <c r="AQ55" s="34"/>
      <c r="AR55" s="34"/>
      <c r="AS55" s="34"/>
      <c r="AT55" s="34"/>
      <c r="AU55" s="34"/>
      <c r="AV55" s="34"/>
      <c r="AW55" s="34"/>
      <c r="AX55" s="34"/>
      <c r="AY55" s="34"/>
      <c r="AZ55" s="34"/>
      <c r="BA55" s="34"/>
      <c r="BB55" s="34" t="e">
        <f>BB16-(BB16*0.2)</f>
        <v>#REF!</v>
      </c>
      <c r="BC55" s="34"/>
      <c r="BD55" s="34"/>
      <c r="BE55" s="34"/>
      <c r="BF55" s="34"/>
      <c r="BG55" s="34"/>
      <c r="BH55" s="34"/>
      <c r="BI55" s="34"/>
      <c r="BJ55" s="34"/>
      <c r="BK55" s="34"/>
      <c r="BL55" s="34" t="e">
        <f t="shared" si="23"/>
        <v>#REF!</v>
      </c>
      <c r="BM55" s="34" t="e">
        <f t="shared" si="23"/>
        <v>#REF!</v>
      </c>
      <c r="BN55" s="34" t="e">
        <f t="shared" si="23"/>
        <v>#REF!</v>
      </c>
      <c r="BO55" s="34" t="e">
        <f t="shared" si="24"/>
        <v>#REF!</v>
      </c>
      <c r="BP55" s="34" t="e">
        <f t="shared" si="24"/>
        <v>#REF!</v>
      </c>
      <c r="BQ55" s="34" t="e">
        <f t="shared" si="24"/>
        <v>#REF!</v>
      </c>
      <c r="BR55" s="32"/>
      <c r="BS55" s="32"/>
      <c r="BT55" s="32"/>
      <c r="BU55" s="32"/>
      <c r="BV55" s="32"/>
      <c r="BW55" s="32"/>
      <c r="BX55" s="32"/>
      <c r="BY55" s="32"/>
      <c r="BZ55" s="32"/>
      <c r="CA55" s="32"/>
      <c r="CB55" s="32"/>
      <c r="CC55" s="32"/>
    </row>
    <row r="56" spans="1:81" s="36" customFormat="1" ht="12" hidden="1" customHeight="1" x14ac:dyDescent="0.2">
      <c r="A56" s="34" t="s">
        <v>5</v>
      </c>
      <c r="B56" s="34"/>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2"/>
      <c r="BS56" s="32"/>
      <c r="BT56" s="32"/>
      <c r="BU56" s="32"/>
      <c r="BV56" s="32"/>
      <c r="BW56" s="32"/>
      <c r="BX56" s="32"/>
      <c r="BY56" s="32"/>
      <c r="BZ56" s="32"/>
      <c r="CA56" s="32"/>
      <c r="CB56" s="32"/>
      <c r="CC56" s="32"/>
    </row>
    <row r="57" spans="1:81" s="9" customFormat="1" ht="12" hidden="1" customHeight="1" x14ac:dyDescent="0.2">
      <c r="A57" s="8" t="s">
        <v>37</v>
      </c>
      <c r="B57" s="34"/>
      <c r="C57" s="34" t="e">
        <f>C18-(C18*0.2)</f>
        <v>#REF!</v>
      </c>
      <c r="D57" s="34"/>
      <c r="E57" s="34"/>
      <c r="F57" s="34" t="e">
        <f>F18-(F18*0.2)</f>
        <v>#REF!</v>
      </c>
      <c r="G57" s="34"/>
      <c r="H57" s="34" t="e">
        <f>H18-(H18*0.2)</f>
        <v>#REF!</v>
      </c>
      <c r="I57" s="34"/>
      <c r="J57" s="34" t="e">
        <f>J18-(J18*0.2)</f>
        <v>#REF!</v>
      </c>
      <c r="K57" s="34"/>
      <c r="L57" s="34"/>
      <c r="M57" s="34"/>
      <c r="N57" s="34"/>
      <c r="O57" s="34"/>
      <c r="P57" s="34" t="e">
        <f>P18-(P18*0.2)</f>
        <v>#REF!</v>
      </c>
      <c r="Q57" s="34"/>
      <c r="R57" s="34"/>
      <c r="S57" s="34" t="e">
        <f t="shared" ref="S57:U58" si="25">S18-(S18*0.2)</f>
        <v>#REF!</v>
      </c>
      <c r="T57" s="34" t="e">
        <f t="shared" si="25"/>
        <v>#REF!</v>
      </c>
      <c r="U57" s="34" t="e">
        <f t="shared" si="25"/>
        <v>#REF!</v>
      </c>
      <c r="V57" s="34"/>
      <c r="W57" s="34"/>
      <c r="X57" s="34"/>
      <c r="Y57" s="34" t="e">
        <f t="shared" ref="Y57:AB58" si="26">Y18-(Y18*0.2)</f>
        <v>#REF!</v>
      </c>
      <c r="Z57" s="34" t="e">
        <f t="shared" si="26"/>
        <v>#REF!</v>
      </c>
      <c r="AA57" s="34" t="e">
        <f t="shared" si="26"/>
        <v>#REF!</v>
      </c>
      <c r="AB57" s="34" t="e">
        <f t="shared" si="26"/>
        <v>#REF!</v>
      </c>
      <c r="AC57" s="34"/>
      <c r="AD57" s="34" t="e">
        <f>AD18-(AD18*0.2)</f>
        <v>#REF!</v>
      </c>
      <c r="AE57" s="34"/>
      <c r="AF57" s="34"/>
      <c r="AG57" s="34" t="e">
        <f t="shared" ref="AG57:AL58" si="27">AG18-(AG18*0.2)</f>
        <v>#REF!</v>
      </c>
      <c r="AH57" s="34" t="e">
        <f t="shared" si="27"/>
        <v>#REF!</v>
      </c>
      <c r="AI57" s="34" t="e">
        <f t="shared" si="27"/>
        <v>#REF!</v>
      </c>
      <c r="AJ57" s="34" t="e">
        <f t="shared" si="27"/>
        <v>#REF!</v>
      </c>
      <c r="AK57" s="34" t="e">
        <f t="shared" si="27"/>
        <v>#REF!</v>
      </c>
      <c r="AL57" s="34" t="e">
        <f t="shared" si="27"/>
        <v>#REF!</v>
      </c>
      <c r="AM57" s="34"/>
      <c r="AN57" s="34"/>
      <c r="AO57" s="34"/>
      <c r="AP57" s="34"/>
      <c r="AQ57" s="34"/>
      <c r="AR57" s="34"/>
      <c r="AS57" s="34"/>
      <c r="AT57" s="34"/>
      <c r="AU57" s="34"/>
      <c r="AV57" s="34"/>
      <c r="AW57" s="34"/>
      <c r="AX57" s="34"/>
      <c r="AY57" s="34"/>
      <c r="AZ57" s="34"/>
      <c r="BA57" s="34"/>
      <c r="BB57" s="34" t="e">
        <f>BB18-(BB18*0.2)</f>
        <v>#REF!</v>
      </c>
      <c r="BC57" s="34"/>
      <c r="BD57" s="34"/>
      <c r="BE57" s="34"/>
      <c r="BF57" s="34"/>
      <c r="BG57" s="34"/>
      <c r="BH57" s="34"/>
      <c r="BI57" s="34"/>
      <c r="BJ57" s="34"/>
      <c r="BK57" s="34"/>
      <c r="BL57" s="34" t="e">
        <f t="shared" ref="BL57:BN58" si="28">BL18-(BL18*0.2)</f>
        <v>#REF!</v>
      </c>
      <c r="BM57" s="34" t="e">
        <f t="shared" si="28"/>
        <v>#REF!</v>
      </c>
      <c r="BN57" s="34" t="e">
        <f t="shared" si="28"/>
        <v>#REF!</v>
      </c>
      <c r="BO57" s="34" t="e">
        <f t="shared" ref="BO57:BQ58" si="29">BO18-(BO18*0.2)</f>
        <v>#REF!</v>
      </c>
      <c r="BP57" s="34" t="e">
        <f t="shared" si="29"/>
        <v>#REF!</v>
      </c>
      <c r="BQ57" s="34" t="e">
        <f t="shared" si="29"/>
        <v>#REF!</v>
      </c>
      <c r="BR57" s="32"/>
      <c r="BS57" s="32"/>
      <c r="BT57" s="32"/>
      <c r="BU57" s="32"/>
      <c r="BV57" s="32"/>
      <c r="BW57" s="32"/>
      <c r="BX57" s="32"/>
      <c r="BY57" s="32"/>
      <c r="BZ57" s="32"/>
      <c r="CA57" s="32"/>
      <c r="CB57" s="32"/>
      <c r="CC57" s="32"/>
    </row>
    <row r="58" spans="1:81" s="9" customFormat="1" ht="12" hidden="1" customHeight="1" x14ac:dyDescent="0.2">
      <c r="A58" s="8">
        <v>2</v>
      </c>
      <c r="B58" s="34"/>
      <c r="C58" s="34" t="e">
        <f>C19-(C19*0.2)</f>
        <v>#REF!</v>
      </c>
      <c r="D58" s="34"/>
      <c r="E58" s="34"/>
      <c r="F58" s="34" t="e">
        <f>F19-(F19*0.2)</f>
        <v>#REF!</v>
      </c>
      <c r="G58" s="34"/>
      <c r="H58" s="34" t="e">
        <f>H19-(H19*0.2)</f>
        <v>#REF!</v>
      </c>
      <c r="I58" s="34"/>
      <c r="J58" s="34" t="e">
        <f>J19-(J19*0.2)</f>
        <v>#REF!</v>
      </c>
      <c r="K58" s="34"/>
      <c r="L58" s="34"/>
      <c r="M58" s="34"/>
      <c r="N58" s="34"/>
      <c r="O58" s="34"/>
      <c r="P58" s="34" t="e">
        <f>P19-(P19*0.2)</f>
        <v>#REF!</v>
      </c>
      <c r="Q58" s="34"/>
      <c r="R58" s="34"/>
      <c r="S58" s="34" t="e">
        <f t="shared" si="25"/>
        <v>#REF!</v>
      </c>
      <c r="T58" s="34" t="e">
        <f t="shared" si="25"/>
        <v>#REF!</v>
      </c>
      <c r="U58" s="34" t="e">
        <f t="shared" si="25"/>
        <v>#REF!</v>
      </c>
      <c r="V58" s="34"/>
      <c r="W58" s="34"/>
      <c r="X58" s="34"/>
      <c r="Y58" s="34" t="e">
        <f t="shared" si="26"/>
        <v>#REF!</v>
      </c>
      <c r="Z58" s="34" t="e">
        <f t="shared" si="26"/>
        <v>#REF!</v>
      </c>
      <c r="AA58" s="34" t="e">
        <f t="shared" si="26"/>
        <v>#REF!</v>
      </c>
      <c r="AB58" s="34" t="e">
        <f t="shared" si="26"/>
        <v>#REF!</v>
      </c>
      <c r="AC58" s="34"/>
      <c r="AD58" s="34" t="e">
        <f>AD19-(AD19*0.2)</f>
        <v>#REF!</v>
      </c>
      <c r="AE58" s="34"/>
      <c r="AF58" s="34"/>
      <c r="AG58" s="34" t="e">
        <f t="shared" si="27"/>
        <v>#REF!</v>
      </c>
      <c r="AH58" s="34" t="e">
        <f t="shared" si="27"/>
        <v>#REF!</v>
      </c>
      <c r="AI58" s="34" t="e">
        <f t="shared" si="27"/>
        <v>#REF!</v>
      </c>
      <c r="AJ58" s="34" t="e">
        <f t="shared" si="27"/>
        <v>#REF!</v>
      </c>
      <c r="AK58" s="34" t="e">
        <f t="shared" si="27"/>
        <v>#REF!</v>
      </c>
      <c r="AL58" s="34" t="e">
        <f t="shared" si="27"/>
        <v>#REF!</v>
      </c>
      <c r="AM58" s="34"/>
      <c r="AN58" s="34"/>
      <c r="AO58" s="34"/>
      <c r="AP58" s="34"/>
      <c r="AQ58" s="34"/>
      <c r="AR58" s="34"/>
      <c r="AS58" s="34"/>
      <c r="AT58" s="34"/>
      <c r="AU58" s="34"/>
      <c r="AV58" s="34"/>
      <c r="AW58" s="34"/>
      <c r="AX58" s="34"/>
      <c r="AY58" s="34"/>
      <c r="AZ58" s="34"/>
      <c r="BA58" s="34"/>
      <c r="BB58" s="34" t="e">
        <f>BB19-(BB19*0.2)</f>
        <v>#REF!</v>
      </c>
      <c r="BC58" s="34"/>
      <c r="BD58" s="34"/>
      <c r="BE58" s="34"/>
      <c r="BF58" s="34"/>
      <c r="BG58" s="34"/>
      <c r="BH58" s="34"/>
      <c r="BI58" s="34"/>
      <c r="BJ58" s="34"/>
      <c r="BK58" s="34"/>
      <c r="BL58" s="34" t="e">
        <f t="shared" si="28"/>
        <v>#REF!</v>
      </c>
      <c r="BM58" s="34" t="e">
        <f t="shared" si="28"/>
        <v>#REF!</v>
      </c>
      <c r="BN58" s="34" t="e">
        <f t="shared" si="28"/>
        <v>#REF!</v>
      </c>
      <c r="BO58" s="34" t="e">
        <f t="shared" si="29"/>
        <v>#REF!</v>
      </c>
      <c r="BP58" s="34" t="e">
        <f t="shared" si="29"/>
        <v>#REF!</v>
      </c>
      <c r="BQ58" s="34" t="e">
        <f t="shared" si="29"/>
        <v>#REF!</v>
      </c>
      <c r="BR58" s="32"/>
      <c r="BS58" s="32"/>
      <c r="BT58" s="32"/>
      <c r="BU58" s="32"/>
      <c r="BV58" s="32"/>
      <c r="BW58" s="32"/>
      <c r="BX58" s="32"/>
      <c r="BY58" s="32"/>
      <c r="BZ58" s="32"/>
      <c r="CA58" s="32"/>
      <c r="CB58" s="32"/>
      <c r="CC58" s="32"/>
    </row>
    <row r="59" spans="1:81" s="36" customFormat="1" ht="12" hidden="1" customHeight="1" x14ac:dyDescent="0.2">
      <c r="A59" s="34" t="s">
        <v>6</v>
      </c>
      <c r="B59" s="34"/>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2"/>
      <c r="BS59" s="32"/>
      <c r="BT59" s="32"/>
      <c r="BU59" s="32"/>
      <c r="BV59" s="32"/>
      <c r="BW59" s="32"/>
      <c r="BX59" s="32"/>
      <c r="BY59" s="32"/>
      <c r="BZ59" s="32"/>
      <c r="CA59" s="32"/>
      <c r="CB59" s="32"/>
      <c r="CC59" s="32"/>
    </row>
    <row r="60" spans="1:81" s="9" customFormat="1" ht="12" hidden="1" customHeight="1" x14ac:dyDescent="0.2">
      <c r="A60" s="8" t="s">
        <v>14</v>
      </c>
      <c r="B60" s="34"/>
      <c r="C60" s="34" t="e">
        <f>C21-(C21*0.2)</f>
        <v>#REF!</v>
      </c>
      <c r="D60" s="34"/>
      <c r="E60" s="34"/>
      <c r="F60" s="34" t="e">
        <f>F21-(F21*0.2)</f>
        <v>#REF!</v>
      </c>
      <c r="G60" s="34"/>
      <c r="H60" s="34" t="e">
        <f>H21-(H21*0.2)</f>
        <v>#REF!</v>
      </c>
      <c r="I60" s="34"/>
      <c r="J60" s="34" t="e">
        <f>J21-(J21*0.2)</f>
        <v>#REF!</v>
      </c>
      <c r="K60" s="34"/>
      <c r="L60" s="34"/>
      <c r="M60" s="34"/>
      <c r="N60" s="34"/>
      <c r="O60" s="34"/>
      <c r="P60" s="34" t="e">
        <f>P21-(P21*0.2)</f>
        <v>#REF!</v>
      </c>
      <c r="Q60" s="34"/>
      <c r="R60" s="34"/>
      <c r="S60" s="34" t="e">
        <f>S21-(S21*0.2)</f>
        <v>#REF!</v>
      </c>
      <c r="T60" s="34" t="e">
        <f>T21-(T21*0.2)</f>
        <v>#REF!</v>
      </c>
      <c r="U60" s="34" t="e">
        <f>U21-(U21*0.2)</f>
        <v>#REF!</v>
      </c>
      <c r="V60" s="34"/>
      <c r="W60" s="34"/>
      <c r="X60" s="34"/>
      <c r="Y60" s="34" t="e">
        <f>Y21-(Y21*0.2)</f>
        <v>#REF!</v>
      </c>
      <c r="Z60" s="34" t="e">
        <f>Z21-(Z21*0.2)</f>
        <v>#REF!</v>
      </c>
      <c r="AA60" s="34" t="e">
        <f>AA21-(AA21*0.2)</f>
        <v>#REF!</v>
      </c>
      <c r="AB60" s="34" t="e">
        <f>AB21-(AB21*0.2)</f>
        <v>#REF!</v>
      </c>
      <c r="AC60" s="34"/>
      <c r="AD60" s="34" t="e">
        <f>AD21-(AD21*0.2)</f>
        <v>#REF!</v>
      </c>
      <c r="AE60" s="34"/>
      <c r="AF60" s="34"/>
      <c r="AG60" s="34" t="e">
        <f t="shared" ref="AG60:AL60" si="30">AG21-(AG21*0.2)</f>
        <v>#REF!</v>
      </c>
      <c r="AH60" s="34" t="e">
        <f t="shared" si="30"/>
        <v>#REF!</v>
      </c>
      <c r="AI60" s="34" t="e">
        <f t="shared" si="30"/>
        <v>#REF!</v>
      </c>
      <c r="AJ60" s="34" t="e">
        <f t="shared" si="30"/>
        <v>#REF!</v>
      </c>
      <c r="AK60" s="34" t="e">
        <f t="shared" si="30"/>
        <v>#REF!</v>
      </c>
      <c r="AL60" s="34" t="e">
        <f t="shared" si="30"/>
        <v>#REF!</v>
      </c>
      <c r="AM60" s="34"/>
      <c r="AN60" s="34"/>
      <c r="AO60" s="34"/>
      <c r="AP60" s="34"/>
      <c r="AQ60" s="34"/>
      <c r="AR60" s="34"/>
      <c r="AS60" s="34"/>
      <c r="AT60" s="34"/>
      <c r="AU60" s="34"/>
      <c r="AV60" s="34"/>
      <c r="AW60" s="34"/>
      <c r="AX60" s="34"/>
      <c r="AY60" s="34"/>
      <c r="AZ60" s="34"/>
      <c r="BA60" s="34"/>
      <c r="BB60" s="34" t="e">
        <f>BB21-(BB21*0.2)</f>
        <v>#REF!</v>
      </c>
      <c r="BC60" s="34"/>
      <c r="BD60" s="34"/>
      <c r="BE60" s="34"/>
      <c r="BF60" s="34"/>
      <c r="BG60" s="34"/>
      <c r="BH60" s="34"/>
      <c r="BI60" s="34"/>
      <c r="BJ60" s="34"/>
      <c r="BK60" s="34"/>
      <c r="BL60" s="34" t="e">
        <f t="shared" ref="BL60:BQ60" si="31">BL21-(BL21*0.2)</f>
        <v>#REF!</v>
      </c>
      <c r="BM60" s="34" t="e">
        <f t="shared" si="31"/>
        <v>#REF!</v>
      </c>
      <c r="BN60" s="34" t="e">
        <f t="shared" si="31"/>
        <v>#REF!</v>
      </c>
      <c r="BO60" s="34" t="e">
        <f t="shared" si="31"/>
        <v>#REF!</v>
      </c>
      <c r="BP60" s="34" t="e">
        <f t="shared" si="31"/>
        <v>#REF!</v>
      </c>
      <c r="BQ60" s="34" t="e">
        <f t="shared" si="31"/>
        <v>#REF!</v>
      </c>
      <c r="BR60" s="32"/>
      <c r="BS60" s="32"/>
      <c r="BT60" s="32"/>
      <c r="BU60" s="32"/>
      <c r="BV60" s="32"/>
      <c r="BW60" s="32"/>
      <c r="BX60" s="32"/>
      <c r="BY60" s="32"/>
      <c r="BZ60" s="32"/>
      <c r="CA60" s="32"/>
      <c r="CB60" s="32"/>
      <c r="CC60" s="32"/>
    </row>
    <row r="61" spans="1:81" s="36" customFormat="1" ht="12" hidden="1" customHeight="1" x14ac:dyDescent="0.2">
      <c r="A61" s="34" t="s">
        <v>7</v>
      </c>
      <c r="B61" s="34"/>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2"/>
      <c r="BS61" s="32"/>
      <c r="BT61" s="32"/>
      <c r="BU61" s="32"/>
      <c r="BV61" s="32"/>
      <c r="BW61" s="32"/>
      <c r="BX61" s="32"/>
      <c r="BY61" s="32"/>
      <c r="BZ61" s="32"/>
      <c r="CA61" s="32"/>
      <c r="CB61" s="32"/>
      <c r="CC61" s="32"/>
    </row>
    <row r="62" spans="1:81" s="9" customFormat="1" ht="12" hidden="1" customHeight="1" x14ac:dyDescent="0.2">
      <c r="A62" s="8" t="s">
        <v>14</v>
      </c>
      <c r="B62" s="34"/>
      <c r="C62" s="34" t="e">
        <f>C23-(C23*0.2)</f>
        <v>#REF!</v>
      </c>
      <c r="D62" s="34"/>
      <c r="E62" s="34"/>
      <c r="F62" s="34" t="e">
        <f>F23-(F23*0.2)</f>
        <v>#REF!</v>
      </c>
      <c r="G62" s="34"/>
      <c r="H62" s="34" t="e">
        <f>H23-(H23*0.2)</f>
        <v>#REF!</v>
      </c>
      <c r="I62" s="34"/>
      <c r="J62" s="34" t="e">
        <f>J23-(J23*0.2)</f>
        <v>#REF!</v>
      </c>
      <c r="K62" s="34"/>
      <c r="L62" s="34"/>
      <c r="M62" s="34"/>
      <c r="N62" s="34"/>
      <c r="O62" s="34"/>
      <c r="P62" s="34" t="e">
        <f>P23-(P23*0.2)</f>
        <v>#REF!</v>
      </c>
      <c r="Q62" s="34"/>
      <c r="R62" s="34"/>
      <c r="S62" s="34" t="e">
        <f>S23-(S23*0.2)</f>
        <v>#REF!</v>
      </c>
      <c r="T62" s="34" t="e">
        <f>T23-(T23*0.2)</f>
        <v>#REF!</v>
      </c>
      <c r="U62" s="34" t="e">
        <f>U23-(U23*0.2)</f>
        <v>#REF!</v>
      </c>
      <c r="V62" s="34"/>
      <c r="W62" s="34"/>
      <c r="X62" s="34"/>
      <c r="Y62" s="34" t="e">
        <f>Y23-(Y23*0.2)</f>
        <v>#REF!</v>
      </c>
      <c r="Z62" s="34" t="e">
        <f>Z23-(Z23*0.2)</f>
        <v>#REF!</v>
      </c>
      <c r="AA62" s="34" t="e">
        <f>AA23-(AA23*0.2)</f>
        <v>#REF!</v>
      </c>
      <c r="AB62" s="34" t="e">
        <f>AB23-(AB23*0.2)</f>
        <v>#REF!</v>
      </c>
      <c r="AC62" s="34"/>
      <c r="AD62" s="34" t="e">
        <f>AD23-(AD23*0.2)</f>
        <v>#REF!</v>
      </c>
      <c r="AE62" s="34"/>
      <c r="AF62" s="34"/>
      <c r="AG62" s="34" t="e">
        <f t="shared" ref="AG62:AL62" si="32">AG23-(AG23*0.2)</f>
        <v>#REF!</v>
      </c>
      <c r="AH62" s="34" t="e">
        <f t="shared" si="32"/>
        <v>#REF!</v>
      </c>
      <c r="AI62" s="34" t="e">
        <f t="shared" si="32"/>
        <v>#REF!</v>
      </c>
      <c r="AJ62" s="34" t="e">
        <f t="shared" si="32"/>
        <v>#REF!</v>
      </c>
      <c r="AK62" s="34" t="e">
        <f t="shared" si="32"/>
        <v>#REF!</v>
      </c>
      <c r="AL62" s="34" t="e">
        <f t="shared" si="32"/>
        <v>#REF!</v>
      </c>
      <c r="AM62" s="34"/>
      <c r="AN62" s="34"/>
      <c r="AO62" s="34"/>
      <c r="AP62" s="34"/>
      <c r="AQ62" s="34"/>
      <c r="AR62" s="34"/>
      <c r="AS62" s="34"/>
      <c r="AT62" s="34"/>
      <c r="AU62" s="34"/>
      <c r="AV62" s="34"/>
      <c r="AW62" s="34"/>
      <c r="AX62" s="34"/>
      <c r="AY62" s="34"/>
      <c r="AZ62" s="34"/>
      <c r="BA62" s="34"/>
      <c r="BB62" s="34" t="e">
        <f>BB23-(BB23*0.2)</f>
        <v>#REF!</v>
      </c>
      <c r="BC62" s="34"/>
      <c r="BD62" s="34"/>
      <c r="BE62" s="34"/>
      <c r="BF62" s="34"/>
      <c r="BG62" s="34"/>
      <c r="BH62" s="34"/>
      <c r="BI62" s="34"/>
      <c r="BJ62" s="34"/>
      <c r="BK62" s="34"/>
      <c r="BL62" s="34" t="e">
        <f t="shared" ref="BL62:BQ62" si="33">BL23-(BL23*0.2)</f>
        <v>#REF!</v>
      </c>
      <c r="BM62" s="34" t="e">
        <f t="shared" si="33"/>
        <v>#REF!</v>
      </c>
      <c r="BN62" s="34" t="e">
        <f t="shared" si="33"/>
        <v>#REF!</v>
      </c>
      <c r="BO62" s="34" t="e">
        <f t="shared" si="33"/>
        <v>#REF!</v>
      </c>
      <c r="BP62" s="34" t="e">
        <f t="shared" si="33"/>
        <v>#REF!</v>
      </c>
      <c r="BQ62" s="34" t="e">
        <f t="shared" si="33"/>
        <v>#REF!</v>
      </c>
      <c r="BR62" s="32"/>
      <c r="BS62" s="32"/>
      <c r="BT62" s="32"/>
      <c r="BU62" s="32"/>
      <c r="BV62" s="32"/>
      <c r="BW62" s="32"/>
      <c r="BX62" s="32"/>
      <c r="BY62" s="32"/>
      <c r="BZ62" s="32"/>
      <c r="CA62" s="32"/>
      <c r="CB62" s="32"/>
      <c r="CC62" s="32"/>
    </row>
    <row r="63" spans="1:81" s="36" customFormat="1" ht="12" hidden="1" customHeight="1" x14ac:dyDescent="0.2">
      <c r="A63" s="34" t="s">
        <v>8</v>
      </c>
      <c r="B63" s="34"/>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2"/>
      <c r="BS63" s="32"/>
      <c r="BT63" s="32"/>
      <c r="BU63" s="32"/>
      <c r="BV63" s="32"/>
      <c r="BW63" s="32"/>
      <c r="BX63" s="32"/>
      <c r="BY63" s="32"/>
      <c r="BZ63" s="32"/>
      <c r="CA63" s="32"/>
      <c r="CB63" s="32"/>
      <c r="CC63" s="32"/>
    </row>
    <row r="64" spans="1:81" s="9" customFormat="1" ht="12" hidden="1" customHeight="1" x14ac:dyDescent="0.2">
      <c r="A64" s="8" t="s">
        <v>13</v>
      </c>
      <c r="B64" s="34"/>
      <c r="C64" s="34" t="e">
        <f>C25-(C25*0.2)</f>
        <v>#REF!</v>
      </c>
      <c r="D64" s="34"/>
      <c r="E64" s="34"/>
      <c r="F64" s="34" t="e">
        <f>F25-(F25*0.2)</f>
        <v>#REF!</v>
      </c>
      <c r="G64" s="34"/>
      <c r="H64" s="34" t="e">
        <f>H25-(H25*0.2)</f>
        <v>#REF!</v>
      </c>
      <c r="I64" s="34"/>
      <c r="J64" s="34" t="e">
        <f>J25-(J25*0.2)</f>
        <v>#REF!</v>
      </c>
      <c r="K64" s="34"/>
      <c r="L64" s="34"/>
      <c r="M64" s="34"/>
      <c r="N64" s="34"/>
      <c r="O64" s="34"/>
      <c r="P64" s="34" t="e">
        <f>P25-(P25*0.2)</f>
        <v>#REF!</v>
      </c>
      <c r="Q64" s="34"/>
      <c r="R64" s="34"/>
      <c r="S64" s="34" t="e">
        <f>S25-(S25*0.2)</f>
        <v>#REF!</v>
      </c>
      <c r="T64" s="34" t="e">
        <f>T25-(T25*0.2)</f>
        <v>#REF!</v>
      </c>
      <c r="U64" s="34" t="e">
        <f>U25-(U25*0.2)</f>
        <v>#REF!</v>
      </c>
      <c r="V64" s="34"/>
      <c r="W64" s="34"/>
      <c r="X64" s="34"/>
      <c r="Y64" s="34" t="e">
        <f>Y25-(Y25*0.2)</f>
        <v>#REF!</v>
      </c>
      <c r="Z64" s="34" t="e">
        <f>Z25-(Z25*0.2)</f>
        <v>#REF!</v>
      </c>
      <c r="AA64" s="34" t="e">
        <f>AA25-(AA25*0.2)</f>
        <v>#REF!</v>
      </c>
      <c r="AB64" s="34" t="e">
        <f>AB25-(AB25*0.2)</f>
        <v>#REF!</v>
      </c>
      <c r="AC64" s="34"/>
      <c r="AD64" s="34" t="e">
        <f>AD25-(AD25*0.2)</f>
        <v>#REF!</v>
      </c>
      <c r="AE64" s="34"/>
      <c r="AF64" s="34"/>
      <c r="AG64" s="34" t="e">
        <f t="shared" ref="AG64:AL64" si="34">AG25-(AG25*0.2)</f>
        <v>#REF!</v>
      </c>
      <c r="AH64" s="34" t="e">
        <f t="shared" si="34"/>
        <v>#REF!</v>
      </c>
      <c r="AI64" s="34" t="e">
        <f t="shared" si="34"/>
        <v>#REF!</v>
      </c>
      <c r="AJ64" s="34" t="e">
        <f t="shared" si="34"/>
        <v>#REF!</v>
      </c>
      <c r="AK64" s="34" t="e">
        <f t="shared" si="34"/>
        <v>#REF!</v>
      </c>
      <c r="AL64" s="34" t="e">
        <f t="shared" si="34"/>
        <v>#REF!</v>
      </c>
      <c r="AM64" s="34"/>
      <c r="AN64" s="34"/>
      <c r="AO64" s="34"/>
      <c r="AP64" s="34"/>
      <c r="AQ64" s="34"/>
      <c r="AR64" s="34"/>
      <c r="AS64" s="34"/>
      <c r="AT64" s="34"/>
      <c r="AU64" s="34"/>
      <c r="AV64" s="34"/>
      <c r="AW64" s="34"/>
      <c r="AX64" s="34"/>
      <c r="AY64" s="34"/>
      <c r="AZ64" s="34"/>
      <c r="BA64" s="34"/>
      <c r="BB64" s="34" t="e">
        <f>BB25-(BB25*0.2)</f>
        <v>#REF!</v>
      </c>
      <c r="BC64" s="34"/>
      <c r="BD64" s="34"/>
      <c r="BE64" s="34"/>
      <c r="BF64" s="34"/>
      <c r="BG64" s="34"/>
      <c r="BH64" s="34"/>
      <c r="BI64" s="34"/>
      <c r="BJ64" s="34"/>
      <c r="BK64" s="34"/>
      <c r="BL64" s="34" t="e">
        <f t="shared" ref="BL64:BQ64" si="35">BL25-(BL25*0.2)</f>
        <v>#REF!</v>
      </c>
      <c r="BM64" s="34" t="e">
        <f t="shared" si="35"/>
        <v>#REF!</v>
      </c>
      <c r="BN64" s="34" t="e">
        <f t="shared" si="35"/>
        <v>#REF!</v>
      </c>
      <c r="BO64" s="34" t="e">
        <f t="shared" si="35"/>
        <v>#REF!</v>
      </c>
      <c r="BP64" s="34" t="e">
        <f t="shared" si="35"/>
        <v>#REF!</v>
      </c>
      <c r="BQ64" s="34" t="e">
        <f t="shared" si="35"/>
        <v>#REF!</v>
      </c>
      <c r="BR64" s="32"/>
      <c r="BS64" s="32"/>
      <c r="BT64" s="32"/>
      <c r="BU64" s="32"/>
      <c r="BV64" s="32"/>
      <c r="BW64" s="32"/>
      <c r="BX64" s="32"/>
      <c r="BY64" s="32"/>
      <c r="BZ64" s="32"/>
      <c r="CA64" s="32"/>
      <c r="CB64" s="32"/>
      <c r="CC64" s="32"/>
    </row>
    <row r="65" spans="1:81" s="36" customFormat="1" ht="12" hidden="1" customHeight="1" x14ac:dyDescent="0.2">
      <c r="A65" s="34" t="s">
        <v>9</v>
      </c>
      <c r="B65" s="34"/>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c r="BO65" s="34"/>
      <c r="BP65" s="34"/>
      <c r="BQ65" s="34"/>
      <c r="BR65" s="32"/>
      <c r="BS65" s="32"/>
      <c r="BT65" s="32"/>
      <c r="BU65" s="32"/>
      <c r="BV65" s="32"/>
      <c r="BW65" s="32"/>
      <c r="BX65" s="32"/>
      <c r="BY65" s="32"/>
      <c r="BZ65" s="32"/>
      <c r="CA65" s="32"/>
      <c r="CB65" s="32"/>
      <c r="CC65" s="32"/>
    </row>
    <row r="66" spans="1:81" s="9" customFormat="1" ht="12" hidden="1" customHeight="1" x14ac:dyDescent="0.2">
      <c r="A66" s="8" t="s">
        <v>15</v>
      </c>
      <c r="B66" s="34"/>
      <c r="C66" s="34" t="e">
        <f>C27-(C27*0.2)</f>
        <v>#REF!</v>
      </c>
      <c r="D66" s="34"/>
      <c r="E66" s="34"/>
      <c r="F66" s="34" t="e">
        <f>F27-(F27*0.2)</f>
        <v>#REF!</v>
      </c>
      <c r="G66" s="34"/>
      <c r="H66" s="34" t="e">
        <f>H27-(H27*0.2)</f>
        <v>#REF!</v>
      </c>
      <c r="I66" s="34"/>
      <c r="J66" s="34" t="e">
        <f>J27-(J27*0.2)</f>
        <v>#REF!</v>
      </c>
      <c r="K66" s="34"/>
      <c r="L66" s="34"/>
      <c r="M66" s="34"/>
      <c r="N66" s="34"/>
      <c r="O66" s="34"/>
      <c r="P66" s="34" t="e">
        <f>P27-(P27*0.2)</f>
        <v>#REF!</v>
      </c>
      <c r="Q66" s="34"/>
      <c r="R66" s="34"/>
      <c r="S66" s="34" t="e">
        <f>S27-(S27*0.2)</f>
        <v>#REF!</v>
      </c>
      <c r="T66" s="34" t="e">
        <f>T27-(T27*0.2)</f>
        <v>#REF!</v>
      </c>
      <c r="U66" s="34" t="e">
        <f>U27-(U27*0.2)</f>
        <v>#REF!</v>
      </c>
      <c r="V66" s="34"/>
      <c r="W66" s="34"/>
      <c r="X66" s="34"/>
      <c r="Y66" s="34" t="e">
        <f>Y27-(Y27*0.2)</f>
        <v>#REF!</v>
      </c>
      <c r="Z66" s="34" t="e">
        <f>Z27-(Z27*0.2)</f>
        <v>#REF!</v>
      </c>
      <c r="AA66" s="34" t="e">
        <f>AA27-(AA27*0.2)</f>
        <v>#REF!</v>
      </c>
      <c r="AB66" s="34" t="e">
        <f>AB27-(AB27*0.2)</f>
        <v>#REF!</v>
      </c>
      <c r="AC66" s="34"/>
      <c r="AD66" s="34" t="e">
        <f>AD27-(AD27*0.2)</f>
        <v>#REF!</v>
      </c>
      <c r="AE66" s="34"/>
      <c r="AF66" s="34"/>
      <c r="AG66" s="34" t="e">
        <f t="shared" ref="AG66:AL66" si="36">AG27-(AG27*0.2)</f>
        <v>#REF!</v>
      </c>
      <c r="AH66" s="34" t="e">
        <f t="shared" si="36"/>
        <v>#REF!</v>
      </c>
      <c r="AI66" s="34" t="e">
        <f t="shared" si="36"/>
        <v>#REF!</v>
      </c>
      <c r="AJ66" s="34" t="e">
        <f t="shared" si="36"/>
        <v>#REF!</v>
      </c>
      <c r="AK66" s="34" t="e">
        <f t="shared" si="36"/>
        <v>#REF!</v>
      </c>
      <c r="AL66" s="34" t="e">
        <f t="shared" si="36"/>
        <v>#REF!</v>
      </c>
      <c r="AM66" s="34"/>
      <c r="AN66" s="34"/>
      <c r="AO66" s="34"/>
      <c r="AP66" s="34"/>
      <c r="AQ66" s="34"/>
      <c r="AR66" s="34"/>
      <c r="AS66" s="34"/>
      <c r="AT66" s="34"/>
      <c r="AU66" s="34"/>
      <c r="AV66" s="34"/>
      <c r="AW66" s="34"/>
      <c r="AX66" s="34"/>
      <c r="AY66" s="34"/>
      <c r="AZ66" s="34"/>
      <c r="BA66" s="34"/>
      <c r="BB66" s="34" t="e">
        <f>BB27-(BB27*0.2)</f>
        <v>#REF!</v>
      </c>
      <c r="BC66" s="34"/>
      <c r="BD66" s="34"/>
      <c r="BE66" s="34"/>
      <c r="BF66" s="34"/>
      <c r="BG66" s="34"/>
      <c r="BH66" s="34"/>
      <c r="BI66" s="34"/>
      <c r="BJ66" s="34"/>
      <c r="BK66" s="34"/>
      <c r="BL66" s="34" t="e">
        <f t="shared" ref="BL66:BQ66" si="37">BL27-(BL27*0.2)</f>
        <v>#REF!</v>
      </c>
      <c r="BM66" s="34" t="e">
        <f t="shared" si="37"/>
        <v>#REF!</v>
      </c>
      <c r="BN66" s="34" t="e">
        <f t="shared" si="37"/>
        <v>#REF!</v>
      </c>
      <c r="BO66" s="34" t="e">
        <f t="shared" si="37"/>
        <v>#REF!</v>
      </c>
      <c r="BP66" s="34" t="e">
        <f t="shared" si="37"/>
        <v>#REF!</v>
      </c>
      <c r="BQ66" s="34" t="e">
        <f t="shared" si="37"/>
        <v>#REF!</v>
      </c>
      <c r="BR66" s="32"/>
      <c r="BS66" s="32"/>
      <c r="BT66" s="32"/>
      <c r="BU66" s="32"/>
      <c r="BV66" s="32"/>
      <c r="BW66" s="32"/>
      <c r="BX66" s="32"/>
      <c r="BY66" s="32"/>
      <c r="BZ66" s="32"/>
      <c r="CA66" s="32"/>
      <c r="CB66" s="32"/>
      <c r="CC66" s="32"/>
    </row>
    <row r="67" spans="1:81" s="36" customFormat="1" ht="12" hidden="1" customHeight="1" x14ac:dyDescent="0.2">
      <c r="A67" s="34" t="s">
        <v>11</v>
      </c>
      <c r="B67" s="34"/>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2"/>
      <c r="BS67" s="32"/>
      <c r="BT67" s="32"/>
      <c r="BU67" s="32"/>
      <c r="BV67" s="32"/>
      <c r="BW67" s="32"/>
      <c r="BX67" s="32"/>
      <c r="BY67" s="32"/>
      <c r="BZ67" s="32"/>
      <c r="CA67" s="32"/>
      <c r="CB67" s="32"/>
      <c r="CC67" s="32"/>
    </row>
    <row r="68" spans="1:81" s="9" customFormat="1" ht="12" hidden="1" customHeight="1" x14ac:dyDescent="0.2">
      <c r="A68" s="8" t="s">
        <v>37</v>
      </c>
      <c r="B68" s="34"/>
      <c r="C68" s="34">
        <f>C29-(C29*0.2)</f>
        <v>76000</v>
      </c>
      <c r="D68" s="34"/>
      <c r="E68" s="34"/>
      <c r="F68" s="34">
        <f>F29-(F29*0.2)</f>
        <v>76000</v>
      </c>
      <c r="G68" s="34"/>
      <c r="H68" s="34">
        <f>H29-(H29*0.2)</f>
        <v>76000</v>
      </c>
      <c r="I68" s="34"/>
      <c r="J68" s="34">
        <f>J29-(J29*0.2)</f>
        <v>76000</v>
      </c>
      <c r="K68" s="34"/>
      <c r="L68" s="34"/>
      <c r="M68" s="34"/>
      <c r="N68" s="34"/>
      <c r="O68" s="34"/>
      <c r="P68" s="34">
        <f>P29-(P29*0.2)</f>
        <v>76000</v>
      </c>
      <c r="Q68" s="34"/>
      <c r="R68" s="34"/>
      <c r="S68" s="34">
        <f t="shared" ref="S68:U69" si="38">S29-(S29*0.2)</f>
        <v>76000</v>
      </c>
      <c r="T68" s="34">
        <f t="shared" si="38"/>
        <v>76000</v>
      </c>
      <c r="U68" s="34">
        <f t="shared" si="38"/>
        <v>76000</v>
      </c>
      <c r="V68" s="34"/>
      <c r="W68" s="34"/>
      <c r="X68" s="34"/>
      <c r="Y68" s="34">
        <f t="shared" ref="Y68:AB69" si="39">Y29-(Y29*0.2)</f>
        <v>76000</v>
      </c>
      <c r="Z68" s="34">
        <f t="shared" si="39"/>
        <v>76000</v>
      </c>
      <c r="AA68" s="34">
        <f t="shared" si="39"/>
        <v>76000</v>
      </c>
      <c r="AB68" s="34">
        <f t="shared" si="39"/>
        <v>76000</v>
      </c>
      <c r="AC68" s="34"/>
      <c r="AD68" s="34">
        <f>AD29-(AD29*0.2)</f>
        <v>76000</v>
      </c>
      <c r="AE68" s="34"/>
      <c r="AF68" s="34"/>
      <c r="AG68" s="34">
        <f t="shared" ref="AG68:AL69" si="40">AG29-(AG29*0.2)</f>
        <v>76000</v>
      </c>
      <c r="AH68" s="34">
        <f t="shared" si="40"/>
        <v>76000</v>
      </c>
      <c r="AI68" s="34">
        <f t="shared" si="40"/>
        <v>76000</v>
      </c>
      <c r="AJ68" s="34">
        <f t="shared" si="40"/>
        <v>76000</v>
      </c>
      <c r="AK68" s="34">
        <f t="shared" si="40"/>
        <v>76000</v>
      </c>
      <c r="AL68" s="34">
        <f t="shared" si="40"/>
        <v>76000</v>
      </c>
      <c r="AM68" s="34"/>
      <c r="AN68" s="34"/>
      <c r="AO68" s="34"/>
      <c r="AP68" s="34"/>
      <c r="AQ68" s="34"/>
      <c r="AR68" s="34"/>
      <c r="AS68" s="34"/>
      <c r="AT68" s="34"/>
      <c r="AU68" s="34"/>
      <c r="AV68" s="34"/>
      <c r="AW68" s="34"/>
      <c r="AX68" s="34"/>
      <c r="AY68" s="34"/>
      <c r="AZ68" s="34"/>
      <c r="BA68" s="34"/>
      <c r="BB68" s="34">
        <f>BB29-(BB29*0.2)</f>
        <v>76000</v>
      </c>
      <c r="BC68" s="34"/>
      <c r="BD68" s="34"/>
      <c r="BE68" s="34"/>
      <c r="BF68" s="34"/>
      <c r="BG68" s="34"/>
      <c r="BH68" s="34"/>
      <c r="BI68" s="34"/>
      <c r="BJ68" s="34"/>
      <c r="BK68" s="34"/>
      <c r="BL68" s="34">
        <f t="shared" ref="BL68:BN69" si="41">BL29-(BL29*0.2)</f>
        <v>76000</v>
      </c>
      <c r="BM68" s="34">
        <f t="shared" si="41"/>
        <v>76000</v>
      </c>
      <c r="BN68" s="34">
        <f t="shared" si="41"/>
        <v>76000</v>
      </c>
      <c r="BO68" s="34">
        <f t="shared" ref="BO68:BQ69" si="42">BO29-(BO29*0.2)</f>
        <v>76000</v>
      </c>
      <c r="BP68" s="34">
        <f t="shared" si="42"/>
        <v>76000</v>
      </c>
      <c r="BQ68" s="34">
        <f t="shared" si="42"/>
        <v>76000</v>
      </c>
      <c r="BR68" s="32"/>
      <c r="BS68" s="32"/>
      <c r="BT68" s="32"/>
      <c r="BU68" s="32"/>
      <c r="BV68" s="32"/>
      <c r="BW68" s="32"/>
      <c r="BX68" s="32"/>
      <c r="BY68" s="32"/>
      <c r="BZ68" s="32"/>
      <c r="CA68" s="32"/>
      <c r="CB68" s="32"/>
      <c r="CC68" s="32"/>
    </row>
    <row r="69" spans="1:81" s="9" customFormat="1" ht="12" hidden="1" customHeight="1" x14ac:dyDescent="0.2">
      <c r="A69" s="8">
        <v>2</v>
      </c>
      <c r="B69" s="34"/>
      <c r="C69" s="34">
        <f>C30-(C30*0.2)</f>
        <v>76000</v>
      </c>
      <c r="D69" s="34"/>
      <c r="E69" s="34"/>
      <c r="F69" s="34">
        <f>F30-(F30*0.2)</f>
        <v>76000</v>
      </c>
      <c r="G69" s="34"/>
      <c r="H69" s="34">
        <f>H30-(H30*0.2)</f>
        <v>76000</v>
      </c>
      <c r="I69" s="34"/>
      <c r="J69" s="34">
        <f>J30-(J30*0.2)</f>
        <v>76000</v>
      </c>
      <c r="K69" s="34"/>
      <c r="L69" s="34"/>
      <c r="M69" s="34"/>
      <c r="N69" s="34"/>
      <c r="O69" s="34"/>
      <c r="P69" s="34">
        <f>P30-(P30*0.2)</f>
        <v>76000</v>
      </c>
      <c r="Q69" s="34"/>
      <c r="R69" s="34"/>
      <c r="S69" s="34">
        <f t="shared" si="38"/>
        <v>76000</v>
      </c>
      <c r="T69" s="34">
        <f t="shared" si="38"/>
        <v>76000</v>
      </c>
      <c r="U69" s="34">
        <f t="shared" si="38"/>
        <v>76000</v>
      </c>
      <c r="V69" s="34"/>
      <c r="W69" s="34"/>
      <c r="X69" s="34"/>
      <c r="Y69" s="34">
        <f t="shared" si="39"/>
        <v>76000</v>
      </c>
      <c r="Z69" s="34">
        <f t="shared" si="39"/>
        <v>76000</v>
      </c>
      <c r="AA69" s="34">
        <f t="shared" si="39"/>
        <v>76000</v>
      </c>
      <c r="AB69" s="34">
        <f t="shared" si="39"/>
        <v>76000</v>
      </c>
      <c r="AC69" s="34"/>
      <c r="AD69" s="34">
        <f>AD30-(AD30*0.2)</f>
        <v>76000</v>
      </c>
      <c r="AE69" s="34"/>
      <c r="AF69" s="34"/>
      <c r="AG69" s="34">
        <f t="shared" si="40"/>
        <v>76000</v>
      </c>
      <c r="AH69" s="34">
        <f t="shared" si="40"/>
        <v>76000</v>
      </c>
      <c r="AI69" s="34">
        <f t="shared" si="40"/>
        <v>76000</v>
      </c>
      <c r="AJ69" s="34">
        <f t="shared" si="40"/>
        <v>76000</v>
      </c>
      <c r="AK69" s="34">
        <f t="shared" si="40"/>
        <v>76000</v>
      </c>
      <c r="AL69" s="34">
        <f t="shared" si="40"/>
        <v>76000</v>
      </c>
      <c r="AM69" s="34"/>
      <c r="AN69" s="34"/>
      <c r="AO69" s="34"/>
      <c r="AP69" s="34"/>
      <c r="AQ69" s="34"/>
      <c r="AR69" s="34"/>
      <c r="AS69" s="34"/>
      <c r="AT69" s="34"/>
      <c r="AU69" s="34"/>
      <c r="AV69" s="34"/>
      <c r="AW69" s="34"/>
      <c r="AX69" s="34"/>
      <c r="AY69" s="34"/>
      <c r="AZ69" s="34"/>
      <c r="BA69" s="34"/>
      <c r="BB69" s="34">
        <f>BB30-(BB30*0.2)</f>
        <v>76000</v>
      </c>
      <c r="BC69" s="34"/>
      <c r="BD69" s="34"/>
      <c r="BE69" s="34"/>
      <c r="BF69" s="34"/>
      <c r="BG69" s="34"/>
      <c r="BH69" s="34"/>
      <c r="BI69" s="34"/>
      <c r="BJ69" s="34"/>
      <c r="BK69" s="34"/>
      <c r="BL69" s="34">
        <f t="shared" si="41"/>
        <v>76000</v>
      </c>
      <c r="BM69" s="34">
        <f t="shared" si="41"/>
        <v>76000</v>
      </c>
      <c r="BN69" s="34">
        <f t="shared" si="41"/>
        <v>76000</v>
      </c>
      <c r="BO69" s="34">
        <f t="shared" si="42"/>
        <v>76000</v>
      </c>
      <c r="BP69" s="34">
        <f t="shared" si="42"/>
        <v>76000</v>
      </c>
      <c r="BQ69" s="34">
        <f t="shared" si="42"/>
        <v>76000</v>
      </c>
      <c r="BR69" s="32"/>
      <c r="BS69" s="32"/>
      <c r="BT69" s="32"/>
      <c r="BU69" s="32"/>
      <c r="BV69" s="32"/>
      <c r="BW69" s="32"/>
      <c r="BX69" s="32"/>
      <c r="BY69" s="32"/>
      <c r="BZ69" s="32"/>
      <c r="CA69" s="32"/>
      <c r="CB69" s="32"/>
      <c r="CC69" s="32"/>
    </row>
    <row r="70" spans="1:81" s="36" customFormat="1" ht="12" hidden="1" customHeight="1" x14ac:dyDescent="0.2">
      <c r="A70" s="34" t="s">
        <v>10</v>
      </c>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34"/>
      <c r="BN70" s="34"/>
      <c r="BO70" s="34"/>
      <c r="BP70" s="34"/>
      <c r="BQ70" s="34"/>
      <c r="BR70" s="32"/>
      <c r="BS70" s="32"/>
      <c r="BT70" s="32"/>
      <c r="BU70" s="32"/>
      <c r="BV70" s="32"/>
      <c r="BW70" s="32"/>
      <c r="BX70" s="32"/>
      <c r="BY70" s="32"/>
      <c r="BZ70" s="32"/>
      <c r="CA70" s="32"/>
      <c r="CB70" s="32"/>
      <c r="CC70" s="32"/>
    </row>
    <row r="71" spans="1:81" s="9" customFormat="1" ht="12" hidden="1" customHeight="1" x14ac:dyDescent="0.2">
      <c r="A71" s="8" t="s">
        <v>13</v>
      </c>
      <c r="B71" s="34"/>
      <c r="C71" s="34">
        <f>C32-(C32*0.2)</f>
        <v>60000</v>
      </c>
      <c r="D71" s="34"/>
      <c r="E71" s="34"/>
      <c r="F71" s="34">
        <f>F32-(F32*0.2)</f>
        <v>60000</v>
      </c>
      <c r="G71" s="34"/>
      <c r="H71" s="34">
        <f>H32-(H32*0.2)</f>
        <v>60000</v>
      </c>
      <c r="I71" s="34"/>
      <c r="J71" s="34">
        <f>J32-(J32*0.2)</f>
        <v>60000</v>
      </c>
      <c r="K71" s="34"/>
      <c r="L71" s="34"/>
      <c r="M71" s="34"/>
      <c r="N71" s="34"/>
      <c r="O71" s="34"/>
      <c r="P71" s="34">
        <f>P32-(P32*0.2)</f>
        <v>60000</v>
      </c>
      <c r="Q71" s="34"/>
      <c r="R71" s="34"/>
      <c r="S71" s="34">
        <f>S32-(S32*0.2)</f>
        <v>60000</v>
      </c>
      <c r="T71" s="34">
        <f>T32-(T32*0.2)</f>
        <v>60000</v>
      </c>
      <c r="U71" s="34">
        <f>U32-(U32*0.2)</f>
        <v>60000</v>
      </c>
      <c r="V71" s="34"/>
      <c r="W71" s="34"/>
      <c r="X71" s="34"/>
      <c r="Y71" s="34">
        <f>Y32-(Y32*0.2)</f>
        <v>60000</v>
      </c>
      <c r="Z71" s="34">
        <f>Z32-(Z32*0.2)</f>
        <v>60000</v>
      </c>
      <c r="AA71" s="34">
        <f>AA32-(AA32*0.2)</f>
        <v>60000</v>
      </c>
      <c r="AB71" s="34">
        <f>AB32-(AB32*0.2)</f>
        <v>60000</v>
      </c>
      <c r="AC71" s="34"/>
      <c r="AD71" s="34">
        <f>AD32-(AD32*0.2)</f>
        <v>60000</v>
      </c>
      <c r="AE71" s="34"/>
      <c r="AF71" s="34"/>
      <c r="AG71" s="34">
        <f t="shared" ref="AG71:AL71" si="43">AG32-(AG32*0.2)</f>
        <v>60000</v>
      </c>
      <c r="AH71" s="34">
        <f t="shared" si="43"/>
        <v>60000</v>
      </c>
      <c r="AI71" s="34">
        <f t="shared" si="43"/>
        <v>60000</v>
      </c>
      <c r="AJ71" s="34">
        <f t="shared" si="43"/>
        <v>60000</v>
      </c>
      <c r="AK71" s="34">
        <f t="shared" si="43"/>
        <v>60000</v>
      </c>
      <c r="AL71" s="34">
        <f t="shared" si="43"/>
        <v>60000</v>
      </c>
      <c r="AM71" s="34"/>
      <c r="AN71" s="34"/>
      <c r="AO71" s="34"/>
      <c r="AP71" s="34"/>
      <c r="AQ71" s="34"/>
      <c r="AR71" s="34"/>
      <c r="AS71" s="34"/>
      <c r="AT71" s="34"/>
      <c r="AU71" s="34"/>
      <c r="AV71" s="34"/>
      <c r="AW71" s="34"/>
      <c r="AX71" s="34"/>
      <c r="AY71" s="34"/>
      <c r="AZ71" s="34"/>
      <c r="BA71" s="34"/>
      <c r="BB71" s="34">
        <f>BB32-(BB32*0.2)</f>
        <v>60000</v>
      </c>
      <c r="BC71" s="34"/>
      <c r="BD71" s="34"/>
      <c r="BE71" s="34"/>
      <c r="BF71" s="34"/>
      <c r="BG71" s="34"/>
      <c r="BH71" s="34"/>
      <c r="BI71" s="34"/>
      <c r="BJ71" s="34"/>
      <c r="BK71" s="34"/>
      <c r="BL71" s="34">
        <f t="shared" ref="BL71:BQ71" si="44">BL32-(BL32*0.2)</f>
        <v>60000</v>
      </c>
      <c r="BM71" s="34">
        <f t="shared" si="44"/>
        <v>60000</v>
      </c>
      <c r="BN71" s="34">
        <f t="shared" si="44"/>
        <v>60000</v>
      </c>
      <c r="BO71" s="34">
        <f t="shared" si="44"/>
        <v>60000</v>
      </c>
      <c r="BP71" s="34">
        <f t="shared" si="44"/>
        <v>60000</v>
      </c>
      <c r="BQ71" s="34">
        <f t="shared" si="44"/>
        <v>60000</v>
      </c>
      <c r="BR71" s="32"/>
      <c r="BS71" s="32"/>
      <c r="BT71" s="32"/>
      <c r="BU71" s="32"/>
      <c r="BV71" s="32"/>
      <c r="BW71" s="32"/>
      <c r="BX71" s="32"/>
      <c r="BY71" s="32"/>
      <c r="BZ71" s="32"/>
      <c r="CA71" s="32"/>
      <c r="CB71" s="32"/>
      <c r="CC71" s="32"/>
    </row>
    <row r="72" spans="1:81" s="9" customFormat="1" ht="12" hidden="1" customHeight="1" x14ac:dyDescent="0.2">
      <c r="A72" s="8"/>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4"/>
      <c r="BK72" s="34"/>
      <c r="BL72" s="34"/>
      <c r="BM72" s="34"/>
      <c r="BN72" s="34"/>
      <c r="BO72" s="34"/>
      <c r="BP72" s="34"/>
      <c r="BQ72" s="34"/>
      <c r="BR72" s="32"/>
      <c r="BS72" s="32"/>
      <c r="BT72" s="32"/>
      <c r="BU72" s="32"/>
      <c r="BV72" s="32"/>
      <c r="BW72" s="32"/>
      <c r="BX72" s="32"/>
      <c r="BY72" s="32"/>
      <c r="BZ72" s="32"/>
      <c r="CA72" s="32"/>
      <c r="CB72" s="32"/>
      <c r="CC72" s="32"/>
    </row>
    <row r="74" spans="1:81" s="6" customFormat="1" ht="12.75" customHeight="1" x14ac:dyDescent="0.2">
      <c r="A74" s="94" t="s">
        <v>74</v>
      </c>
    </row>
    <row r="75" spans="1:81" s="6" customFormat="1" ht="12.75" customHeight="1" x14ac:dyDescent="0.2">
      <c r="A75" s="68" t="s">
        <v>75</v>
      </c>
    </row>
    <row r="76" spans="1:81" s="6" customFormat="1" ht="12.75" customHeight="1" x14ac:dyDescent="0.2">
      <c r="A76" s="69" t="s">
        <v>76</v>
      </c>
    </row>
    <row r="77" spans="1:81" s="6" customFormat="1" ht="12.75" customHeight="1" x14ac:dyDescent="0.2">
      <c r="A77" s="69" t="s">
        <v>77</v>
      </c>
    </row>
    <row r="78" spans="1:81" s="6" customFormat="1" ht="12.75" customHeight="1" x14ac:dyDescent="0.2">
      <c r="A78" s="69" t="s">
        <v>78</v>
      </c>
    </row>
    <row r="79" spans="1:81" s="6" customFormat="1" ht="12.75" customHeight="1" x14ac:dyDescent="0.2">
      <c r="A79" s="69" t="s">
        <v>79</v>
      </c>
    </row>
    <row r="80" spans="1:81" s="6" customFormat="1" ht="12.75" customHeight="1" x14ac:dyDescent="0.2">
      <c r="A80" s="69" t="s">
        <v>80</v>
      </c>
    </row>
    <row r="81" spans="1:83" s="6" customFormat="1" ht="12.75" customHeight="1" x14ac:dyDescent="0.2"/>
    <row r="82" spans="1:83" s="6" customFormat="1" ht="12" x14ac:dyDescent="0.2">
      <c r="A82" s="11" t="s">
        <v>148</v>
      </c>
      <c r="B82" s="86"/>
      <c r="C82" s="87"/>
      <c r="D82" s="87"/>
      <c r="E82" s="87"/>
      <c r="F82" s="87"/>
      <c r="G82" s="87"/>
      <c r="H82" s="87"/>
      <c r="I82" s="87"/>
      <c r="J82" s="87"/>
      <c r="K82" s="87"/>
      <c r="L82" s="87"/>
      <c r="M82" s="87"/>
      <c r="N82" s="87"/>
      <c r="O82" s="87"/>
      <c r="P82" s="87"/>
      <c r="Q82" s="87"/>
      <c r="R82" s="87"/>
      <c r="S82" s="87"/>
      <c r="T82" s="87"/>
      <c r="U82" s="87"/>
      <c r="V82" s="87"/>
      <c r="W82" s="87"/>
      <c r="X82" s="87"/>
      <c r="Y82" s="87"/>
      <c r="Z82" s="87"/>
      <c r="AA82" s="87"/>
      <c r="AB82" s="87"/>
      <c r="AC82" s="87"/>
      <c r="AD82" s="87"/>
      <c r="AE82" s="87"/>
      <c r="AF82" s="87"/>
      <c r="AG82" s="87"/>
      <c r="AH82" s="87"/>
      <c r="AI82" s="87"/>
      <c r="AJ82" s="87"/>
      <c r="AK82" s="87"/>
      <c r="AL82" s="87"/>
      <c r="AM82" s="87"/>
      <c r="AN82" s="87"/>
      <c r="AO82" s="87"/>
      <c r="AP82" s="87"/>
      <c r="AQ82" s="87"/>
      <c r="AR82" s="87"/>
      <c r="AS82" s="87"/>
      <c r="AT82" s="87"/>
      <c r="AU82" s="87"/>
      <c r="AV82" s="87"/>
      <c r="AW82" s="87"/>
      <c r="AX82" s="87"/>
      <c r="AY82" s="87"/>
      <c r="AZ82" s="87"/>
      <c r="BA82" s="87"/>
      <c r="BB82" s="87"/>
      <c r="BC82" s="87"/>
      <c r="BD82" s="87"/>
      <c r="BE82" s="87"/>
      <c r="BF82" s="87"/>
      <c r="BG82" s="87"/>
      <c r="BH82" s="87"/>
      <c r="BI82" s="87"/>
      <c r="BJ82" s="87"/>
      <c r="BK82" s="87"/>
      <c r="BL82" s="87"/>
      <c r="BM82" s="87"/>
      <c r="BN82" s="87"/>
      <c r="BO82" s="87"/>
      <c r="BP82" s="87"/>
      <c r="BQ82" s="87"/>
      <c r="BR82" s="87"/>
      <c r="BS82" s="87"/>
      <c r="BT82" s="87"/>
      <c r="BU82" s="87"/>
      <c r="BV82" s="87"/>
      <c r="BW82" s="87"/>
      <c r="BX82" s="87"/>
    </row>
    <row r="83" spans="1:83" s="33" customFormat="1" ht="26.25" customHeight="1" x14ac:dyDescent="0.2">
      <c r="A83" s="64" t="s">
        <v>62</v>
      </c>
      <c r="B83" s="80" t="e">
        <f>B3</f>
        <v>#REF!</v>
      </c>
      <c r="C83" s="80" t="e">
        <f t="shared" ref="C83:AG83" si="45">C3</f>
        <v>#REF!</v>
      </c>
      <c r="D83" s="80" t="e">
        <f t="shared" si="45"/>
        <v>#REF!</v>
      </c>
      <c r="E83" s="80" t="e">
        <f t="shared" si="45"/>
        <v>#REF!</v>
      </c>
      <c r="F83" s="80" t="e">
        <f t="shared" si="45"/>
        <v>#REF!</v>
      </c>
      <c r="G83" s="80" t="e">
        <f t="shared" si="45"/>
        <v>#REF!</v>
      </c>
      <c r="H83" s="80" t="e">
        <f t="shared" si="45"/>
        <v>#REF!</v>
      </c>
      <c r="I83" s="80" t="e">
        <f t="shared" si="45"/>
        <v>#REF!</v>
      </c>
      <c r="J83" s="80" t="e">
        <f t="shared" si="45"/>
        <v>#REF!</v>
      </c>
      <c r="K83" s="80" t="e">
        <f t="shared" si="45"/>
        <v>#REF!</v>
      </c>
      <c r="L83" s="80" t="e">
        <f t="shared" si="45"/>
        <v>#REF!</v>
      </c>
      <c r="M83" s="80" t="e">
        <f t="shared" si="45"/>
        <v>#REF!</v>
      </c>
      <c r="N83" s="80" t="e">
        <f t="shared" si="45"/>
        <v>#REF!</v>
      </c>
      <c r="O83" s="80" t="e">
        <f t="shared" si="45"/>
        <v>#REF!</v>
      </c>
      <c r="P83" s="80" t="e">
        <f t="shared" si="45"/>
        <v>#REF!</v>
      </c>
      <c r="Q83" s="80" t="e">
        <f t="shared" si="45"/>
        <v>#REF!</v>
      </c>
      <c r="R83" s="80" t="e">
        <f t="shared" si="45"/>
        <v>#REF!</v>
      </c>
      <c r="S83" s="80" t="e">
        <f t="shared" si="45"/>
        <v>#REF!</v>
      </c>
      <c r="T83" s="80" t="e">
        <f t="shared" si="45"/>
        <v>#REF!</v>
      </c>
      <c r="U83" s="80" t="e">
        <f t="shared" si="45"/>
        <v>#REF!</v>
      </c>
      <c r="V83" s="80" t="e">
        <f t="shared" si="45"/>
        <v>#REF!</v>
      </c>
      <c r="W83" s="80" t="e">
        <f t="shared" si="45"/>
        <v>#REF!</v>
      </c>
      <c r="X83" s="80" t="e">
        <f t="shared" si="45"/>
        <v>#REF!</v>
      </c>
      <c r="Y83" s="80" t="e">
        <f t="shared" si="45"/>
        <v>#REF!</v>
      </c>
      <c r="Z83" s="80" t="e">
        <f t="shared" si="45"/>
        <v>#REF!</v>
      </c>
      <c r="AA83" s="80" t="e">
        <f t="shared" si="45"/>
        <v>#REF!</v>
      </c>
      <c r="AB83" s="80" t="e">
        <f t="shared" si="45"/>
        <v>#REF!</v>
      </c>
      <c r="AC83" s="80" t="e">
        <f t="shared" si="45"/>
        <v>#REF!</v>
      </c>
      <c r="AD83" s="80" t="e">
        <f t="shared" si="45"/>
        <v>#REF!</v>
      </c>
      <c r="AE83" s="80" t="e">
        <f t="shared" si="45"/>
        <v>#REF!</v>
      </c>
      <c r="AF83" s="80" t="e">
        <f t="shared" si="45"/>
        <v>#REF!</v>
      </c>
      <c r="AG83" s="111" t="e">
        <f t="shared" si="45"/>
        <v>#REF!</v>
      </c>
      <c r="AH83" s="113" t="e">
        <f>AH3</f>
        <v>#REF!</v>
      </c>
      <c r="AI83" s="113" t="e">
        <f t="shared" ref="AI83:BK84" si="46">AI3</f>
        <v>#REF!</v>
      </c>
      <c r="AJ83" s="113" t="e">
        <f t="shared" si="46"/>
        <v>#REF!</v>
      </c>
      <c r="AK83" s="113" t="e">
        <f t="shared" si="46"/>
        <v>#REF!</v>
      </c>
      <c r="AL83" s="113" t="e">
        <f t="shared" si="46"/>
        <v>#REF!</v>
      </c>
      <c r="AM83" s="113" t="e">
        <f t="shared" si="46"/>
        <v>#REF!</v>
      </c>
      <c r="AN83" s="113" t="e">
        <f t="shared" si="46"/>
        <v>#REF!</v>
      </c>
      <c r="AO83" s="113" t="e">
        <f t="shared" si="46"/>
        <v>#REF!</v>
      </c>
      <c r="AP83" s="113" t="e">
        <f t="shared" si="46"/>
        <v>#REF!</v>
      </c>
      <c r="AQ83" s="113" t="e">
        <f t="shared" si="46"/>
        <v>#REF!</v>
      </c>
      <c r="AR83" s="113" t="e">
        <f t="shared" si="46"/>
        <v>#REF!</v>
      </c>
      <c r="AS83" s="113" t="e">
        <f t="shared" si="46"/>
        <v>#REF!</v>
      </c>
      <c r="AT83" s="113" t="e">
        <f t="shared" si="46"/>
        <v>#REF!</v>
      </c>
      <c r="AU83" s="113" t="e">
        <f t="shared" si="46"/>
        <v>#REF!</v>
      </c>
      <c r="AV83" s="113" t="e">
        <f t="shared" si="46"/>
        <v>#REF!</v>
      </c>
      <c r="AW83" s="113" t="e">
        <f t="shared" si="46"/>
        <v>#REF!</v>
      </c>
      <c r="AX83" s="113" t="e">
        <f t="shared" si="46"/>
        <v>#REF!</v>
      </c>
      <c r="AY83" s="113" t="e">
        <f t="shared" si="46"/>
        <v>#REF!</v>
      </c>
      <c r="AZ83" s="113" t="e">
        <f t="shared" si="46"/>
        <v>#REF!</v>
      </c>
      <c r="BA83" s="113" t="e">
        <f t="shared" si="46"/>
        <v>#REF!</v>
      </c>
      <c r="BB83" s="113" t="e">
        <f t="shared" si="46"/>
        <v>#REF!</v>
      </c>
      <c r="BC83" s="113" t="e">
        <f t="shared" si="46"/>
        <v>#REF!</v>
      </c>
      <c r="BD83" s="113" t="e">
        <f t="shared" si="46"/>
        <v>#REF!</v>
      </c>
      <c r="BE83" s="113" t="e">
        <f t="shared" si="46"/>
        <v>#REF!</v>
      </c>
      <c r="BF83" s="113" t="e">
        <f t="shared" si="46"/>
        <v>#REF!</v>
      </c>
      <c r="BG83" s="113" t="e">
        <f t="shared" si="46"/>
        <v>#REF!</v>
      </c>
      <c r="BH83" s="113" t="e">
        <f t="shared" si="46"/>
        <v>#REF!</v>
      </c>
      <c r="BI83" s="113" t="e">
        <f t="shared" si="46"/>
        <v>#REF!</v>
      </c>
      <c r="BJ83" s="113" t="e">
        <f t="shared" si="46"/>
        <v>#REF!</v>
      </c>
      <c r="BK83" s="113" t="e">
        <f t="shared" si="46"/>
        <v>#REF!</v>
      </c>
      <c r="BL83" s="113" t="e">
        <f t="shared" ref="BL83:CE83" si="47">BL3</f>
        <v>#REF!</v>
      </c>
      <c r="BM83" s="113" t="e">
        <f t="shared" si="47"/>
        <v>#REF!</v>
      </c>
      <c r="BN83" s="113" t="e">
        <f t="shared" si="47"/>
        <v>#REF!</v>
      </c>
      <c r="BO83" s="113" t="e">
        <f t="shared" si="47"/>
        <v>#REF!</v>
      </c>
      <c r="BP83" s="113" t="e">
        <f t="shared" si="47"/>
        <v>#REF!</v>
      </c>
      <c r="BQ83" s="113" t="e">
        <f t="shared" si="47"/>
        <v>#REF!</v>
      </c>
      <c r="BR83" s="113" t="e">
        <f t="shared" si="47"/>
        <v>#REF!</v>
      </c>
      <c r="BS83" s="113" t="e">
        <f t="shared" si="47"/>
        <v>#REF!</v>
      </c>
      <c r="BT83" s="113" t="e">
        <f t="shared" si="47"/>
        <v>#REF!</v>
      </c>
      <c r="BU83" s="113" t="e">
        <f t="shared" si="47"/>
        <v>#REF!</v>
      </c>
      <c r="BV83" s="113" t="e">
        <f t="shared" si="47"/>
        <v>#REF!</v>
      </c>
      <c r="BW83" s="113" t="e">
        <f t="shared" si="47"/>
        <v>#REF!</v>
      </c>
      <c r="BX83" s="113" t="e">
        <f t="shared" si="47"/>
        <v>#REF!</v>
      </c>
      <c r="BY83" s="113" t="e">
        <f t="shared" si="47"/>
        <v>#REF!</v>
      </c>
      <c r="BZ83" s="113" t="e">
        <f t="shared" si="47"/>
        <v>#REF!</v>
      </c>
      <c r="CA83" s="113" t="e">
        <f t="shared" si="47"/>
        <v>#REF!</v>
      </c>
      <c r="CB83" s="113" t="e">
        <f t="shared" si="47"/>
        <v>#REF!</v>
      </c>
      <c r="CC83" s="113" t="e">
        <f t="shared" si="47"/>
        <v>#REF!</v>
      </c>
      <c r="CD83" s="113" t="e">
        <f t="shared" si="47"/>
        <v>#REF!</v>
      </c>
      <c r="CE83" s="113" t="e">
        <f t="shared" si="47"/>
        <v>#REF!</v>
      </c>
    </row>
    <row r="84" spans="1:83" s="33" customFormat="1" ht="26.25" customHeight="1" x14ac:dyDescent="0.2">
      <c r="A84" s="107"/>
      <c r="B84" s="110"/>
      <c r="C84" s="110"/>
      <c r="D84" s="110"/>
      <c r="E84" s="110"/>
      <c r="F84" s="110"/>
      <c r="G84" s="110"/>
      <c r="H84" s="110"/>
      <c r="I84" s="110"/>
      <c r="J84" s="110"/>
      <c r="K84" s="110"/>
      <c r="L84" s="110"/>
      <c r="M84" s="110"/>
      <c r="N84" s="110"/>
      <c r="O84" s="110"/>
      <c r="P84" s="110"/>
      <c r="Q84" s="110"/>
      <c r="R84" s="110"/>
      <c r="S84" s="110"/>
      <c r="T84" s="110"/>
      <c r="U84" s="110"/>
      <c r="V84" s="110"/>
      <c r="W84" s="110"/>
      <c r="X84" s="110"/>
      <c r="Y84" s="110"/>
      <c r="Z84" s="110"/>
      <c r="AA84" s="110"/>
      <c r="AB84" s="110"/>
      <c r="AC84" s="110"/>
      <c r="AD84" s="110"/>
      <c r="AE84" s="110"/>
      <c r="AF84" s="110"/>
      <c r="AG84" s="110"/>
      <c r="AH84" s="113" t="e">
        <f>AH4</f>
        <v>#REF!</v>
      </c>
      <c r="AI84" s="113" t="e">
        <f t="shared" si="46"/>
        <v>#REF!</v>
      </c>
      <c r="AJ84" s="113" t="e">
        <f t="shared" si="46"/>
        <v>#REF!</v>
      </c>
      <c r="AK84" s="113" t="e">
        <f t="shared" si="46"/>
        <v>#REF!</v>
      </c>
      <c r="AL84" s="113" t="e">
        <f t="shared" si="46"/>
        <v>#REF!</v>
      </c>
      <c r="AM84" s="113" t="e">
        <f t="shared" si="46"/>
        <v>#REF!</v>
      </c>
      <c r="AN84" s="113" t="e">
        <f t="shared" si="46"/>
        <v>#REF!</v>
      </c>
      <c r="AO84" s="113" t="e">
        <f t="shared" si="46"/>
        <v>#REF!</v>
      </c>
      <c r="AP84" s="113" t="e">
        <f t="shared" si="46"/>
        <v>#REF!</v>
      </c>
      <c r="AQ84" s="113" t="e">
        <f t="shared" si="46"/>
        <v>#REF!</v>
      </c>
      <c r="AR84" s="113" t="e">
        <f t="shared" si="46"/>
        <v>#REF!</v>
      </c>
      <c r="AS84" s="113" t="e">
        <f t="shared" si="46"/>
        <v>#REF!</v>
      </c>
      <c r="AT84" s="113" t="e">
        <f t="shared" si="46"/>
        <v>#REF!</v>
      </c>
      <c r="AU84" s="113" t="e">
        <f t="shared" si="46"/>
        <v>#REF!</v>
      </c>
      <c r="AV84" s="113" t="e">
        <f t="shared" si="46"/>
        <v>#REF!</v>
      </c>
      <c r="AW84" s="113" t="e">
        <f t="shared" si="46"/>
        <v>#REF!</v>
      </c>
      <c r="AX84" s="113" t="e">
        <f t="shared" si="46"/>
        <v>#REF!</v>
      </c>
      <c r="AY84" s="113" t="e">
        <f t="shared" si="46"/>
        <v>#REF!</v>
      </c>
      <c r="AZ84" s="113" t="e">
        <f t="shared" si="46"/>
        <v>#REF!</v>
      </c>
      <c r="BA84" s="113" t="e">
        <f t="shared" si="46"/>
        <v>#REF!</v>
      </c>
      <c r="BB84" s="113" t="e">
        <f t="shared" si="46"/>
        <v>#REF!</v>
      </c>
      <c r="BC84" s="113" t="e">
        <f t="shared" si="46"/>
        <v>#REF!</v>
      </c>
      <c r="BD84" s="113" t="e">
        <f t="shared" si="46"/>
        <v>#REF!</v>
      </c>
      <c r="BE84" s="113" t="e">
        <f t="shared" si="46"/>
        <v>#REF!</v>
      </c>
      <c r="BF84" s="113" t="e">
        <f t="shared" si="46"/>
        <v>#REF!</v>
      </c>
      <c r="BG84" s="113" t="e">
        <f t="shared" si="46"/>
        <v>#REF!</v>
      </c>
      <c r="BH84" s="113" t="e">
        <f t="shared" si="46"/>
        <v>#REF!</v>
      </c>
      <c r="BI84" s="113" t="e">
        <f t="shared" si="46"/>
        <v>#REF!</v>
      </c>
      <c r="BJ84" s="113" t="e">
        <f t="shared" si="46"/>
        <v>#REF!</v>
      </c>
      <c r="BK84" s="113" t="e">
        <f t="shared" si="46"/>
        <v>#REF!</v>
      </c>
      <c r="BL84" s="113" t="e">
        <f t="shared" ref="BL84:CE84" si="48">BL4</f>
        <v>#REF!</v>
      </c>
      <c r="BM84" s="113" t="e">
        <f t="shared" si="48"/>
        <v>#REF!</v>
      </c>
      <c r="BN84" s="113" t="e">
        <f t="shared" si="48"/>
        <v>#REF!</v>
      </c>
      <c r="BO84" s="113" t="e">
        <f t="shared" si="48"/>
        <v>#REF!</v>
      </c>
      <c r="BP84" s="113" t="e">
        <f t="shared" si="48"/>
        <v>#REF!</v>
      </c>
      <c r="BQ84" s="113" t="e">
        <f t="shared" si="48"/>
        <v>#REF!</v>
      </c>
      <c r="BR84" s="113" t="e">
        <f t="shared" si="48"/>
        <v>#REF!</v>
      </c>
      <c r="BS84" s="113" t="e">
        <f t="shared" si="48"/>
        <v>#REF!</v>
      </c>
      <c r="BT84" s="113" t="e">
        <f t="shared" si="48"/>
        <v>#REF!</v>
      </c>
      <c r="BU84" s="113" t="e">
        <f t="shared" si="48"/>
        <v>#REF!</v>
      </c>
      <c r="BV84" s="113" t="e">
        <f t="shared" si="48"/>
        <v>#REF!</v>
      </c>
      <c r="BW84" s="113" t="e">
        <f t="shared" si="48"/>
        <v>#REF!</v>
      </c>
      <c r="BX84" s="113" t="e">
        <f t="shared" si="48"/>
        <v>#REF!</v>
      </c>
      <c r="BY84" s="113" t="e">
        <f t="shared" si="48"/>
        <v>#REF!</v>
      </c>
      <c r="BZ84" s="113" t="e">
        <f t="shared" si="48"/>
        <v>#REF!</v>
      </c>
      <c r="CA84" s="113" t="e">
        <f t="shared" si="48"/>
        <v>#REF!</v>
      </c>
      <c r="CB84" s="113" t="e">
        <f t="shared" si="48"/>
        <v>#REF!</v>
      </c>
      <c r="CC84" s="113" t="e">
        <f t="shared" si="48"/>
        <v>#REF!</v>
      </c>
      <c r="CD84" s="113" t="e">
        <f t="shared" si="48"/>
        <v>#REF!</v>
      </c>
      <c r="CE84" s="113" t="e">
        <f t="shared" si="48"/>
        <v>#REF!</v>
      </c>
    </row>
    <row r="85" spans="1:83" s="36" customFormat="1" ht="12" customHeight="1" x14ac:dyDescent="0.2">
      <c r="A85" s="65" t="s">
        <v>63</v>
      </c>
      <c r="B85" s="35"/>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35"/>
      <c r="AN85" s="35"/>
      <c r="AO85" s="35"/>
      <c r="AP85" s="35"/>
      <c r="AQ85" s="35"/>
      <c r="AR85" s="35"/>
      <c r="AS85" s="35"/>
      <c r="AT85" s="35"/>
      <c r="AU85" s="35"/>
      <c r="AV85" s="35"/>
      <c r="AW85" s="35"/>
      <c r="AX85" s="35"/>
      <c r="AY85" s="35"/>
      <c r="AZ85" s="35"/>
      <c r="BA85" s="35"/>
      <c r="BB85" s="35"/>
      <c r="BC85" s="35"/>
      <c r="BD85" s="35"/>
      <c r="BE85" s="35"/>
      <c r="BF85" s="35"/>
      <c r="BG85" s="35"/>
      <c r="BH85" s="35"/>
      <c r="BI85" s="35"/>
      <c r="BJ85" s="35"/>
      <c r="BK85" s="35"/>
      <c r="BL85" s="35"/>
      <c r="BM85" s="35"/>
      <c r="BN85" s="35"/>
      <c r="BO85" s="35"/>
      <c r="BP85" s="35"/>
      <c r="BQ85" s="35"/>
      <c r="BR85" s="35"/>
      <c r="BS85" s="35"/>
      <c r="BT85" s="35"/>
      <c r="BU85" s="35"/>
      <c r="BV85" s="35"/>
      <c r="BW85" s="35"/>
      <c r="BX85" s="35"/>
      <c r="BY85" s="35"/>
      <c r="BZ85" s="35"/>
      <c r="CA85" s="35"/>
      <c r="CB85" s="35"/>
      <c r="CC85" s="35"/>
      <c r="CD85" s="35"/>
      <c r="CE85" s="35"/>
    </row>
    <row r="86" spans="1:83" s="36" customFormat="1" ht="12" customHeight="1" x14ac:dyDescent="0.2">
      <c r="A86" s="52">
        <v>1</v>
      </c>
      <c r="B86" s="43" t="e">
        <f>B6*0.8*0.9</f>
        <v>#REF!</v>
      </c>
      <c r="C86" s="43" t="e">
        <f t="shared" ref="C86:AV87" si="49">C6*0.8*0.9</f>
        <v>#REF!</v>
      </c>
      <c r="D86" s="43" t="e">
        <f t="shared" si="49"/>
        <v>#REF!</v>
      </c>
      <c r="E86" s="43" t="e">
        <f t="shared" si="49"/>
        <v>#REF!</v>
      </c>
      <c r="F86" s="43" t="e">
        <f t="shared" si="49"/>
        <v>#REF!</v>
      </c>
      <c r="G86" s="43" t="e">
        <f t="shared" si="49"/>
        <v>#REF!</v>
      </c>
      <c r="H86" s="43" t="e">
        <f t="shared" si="49"/>
        <v>#REF!</v>
      </c>
      <c r="I86" s="43" t="e">
        <f t="shared" si="49"/>
        <v>#REF!</v>
      </c>
      <c r="J86" s="43" t="e">
        <f t="shared" si="49"/>
        <v>#REF!</v>
      </c>
      <c r="K86" s="43" t="e">
        <f t="shared" si="49"/>
        <v>#REF!</v>
      </c>
      <c r="L86" s="43" t="e">
        <f t="shared" si="49"/>
        <v>#REF!</v>
      </c>
      <c r="M86" s="43" t="e">
        <f t="shared" si="49"/>
        <v>#REF!</v>
      </c>
      <c r="N86" s="43" t="e">
        <f t="shared" si="49"/>
        <v>#REF!</v>
      </c>
      <c r="O86" s="43" t="e">
        <f t="shared" si="49"/>
        <v>#REF!</v>
      </c>
      <c r="P86" s="43" t="e">
        <f t="shared" si="49"/>
        <v>#REF!</v>
      </c>
      <c r="Q86" s="43" t="e">
        <f t="shared" si="49"/>
        <v>#REF!</v>
      </c>
      <c r="R86" s="43" t="e">
        <f t="shared" si="49"/>
        <v>#REF!</v>
      </c>
      <c r="S86" s="43" t="e">
        <f t="shared" si="49"/>
        <v>#REF!</v>
      </c>
      <c r="T86" s="43" t="e">
        <f t="shared" si="49"/>
        <v>#REF!</v>
      </c>
      <c r="U86" s="43" t="e">
        <f t="shared" si="49"/>
        <v>#REF!</v>
      </c>
      <c r="V86" s="43" t="e">
        <f t="shared" si="49"/>
        <v>#REF!</v>
      </c>
      <c r="W86" s="43" t="e">
        <f t="shared" si="49"/>
        <v>#REF!</v>
      </c>
      <c r="X86" s="43" t="e">
        <f t="shared" si="49"/>
        <v>#REF!</v>
      </c>
      <c r="Y86" s="43" t="e">
        <f t="shared" si="49"/>
        <v>#REF!</v>
      </c>
      <c r="Z86" s="43" t="e">
        <f t="shared" si="49"/>
        <v>#REF!</v>
      </c>
      <c r="AA86" s="43" t="e">
        <f t="shared" si="49"/>
        <v>#REF!</v>
      </c>
      <c r="AB86" s="43" t="e">
        <f t="shared" si="49"/>
        <v>#REF!</v>
      </c>
      <c r="AC86" s="43" t="e">
        <f t="shared" si="49"/>
        <v>#REF!</v>
      </c>
      <c r="AD86" s="43" t="e">
        <f t="shared" si="49"/>
        <v>#REF!</v>
      </c>
      <c r="AE86" s="43" t="e">
        <f t="shared" si="49"/>
        <v>#REF!</v>
      </c>
      <c r="AF86" s="43" t="e">
        <f t="shared" si="49"/>
        <v>#REF!</v>
      </c>
      <c r="AG86" s="43" t="e">
        <f t="shared" si="49"/>
        <v>#REF!</v>
      </c>
      <c r="AH86" s="43" t="e">
        <f t="shared" si="49"/>
        <v>#REF!</v>
      </c>
      <c r="AI86" s="43" t="e">
        <f t="shared" si="49"/>
        <v>#REF!</v>
      </c>
      <c r="AJ86" s="43" t="e">
        <f t="shared" si="49"/>
        <v>#REF!</v>
      </c>
      <c r="AK86" s="43" t="e">
        <f t="shared" si="49"/>
        <v>#REF!</v>
      </c>
      <c r="AL86" s="43" t="e">
        <f t="shared" si="49"/>
        <v>#REF!</v>
      </c>
      <c r="AM86" s="43" t="e">
        <f t="shared" si="49"/>
        <v>#REF!</v>
      </c>
      <c r="AN86" s="43" t="e">
        <f t="shared" si="49"/>
        <v>#REF!</v>
      </c>
      <c r="AO86" s="43" t="e">
        <f t="shared" si="49"/>
        <v>#REF!</v>
      </c>
      <c r="AP86" s="43" t="e">
        <f t="shared" si="49"/>
        <v>#REF!</v>
      </c>
      <c r="AQ86" s="43" t="e">
        <f t="shared" si="49"/>
        <v>#REF!</v>
      </c>
      <c r="AR86" s="43" t="e">
        <f t="shared" si="49"/>
        <v>#REF!</v>
      </c>
      <c r="AS86" s="43" t="e">
        <f t="shared" si="49"/>
        <v>#REF!</v>
      </c>
      <c r="AT86" s="43" t="e">
        <f t="shared" si="49"/>
        <v>#REF!</v>
      </c>
      <c r="AU86" s="43" t="e">
        <f t="shared" si="49"/>
        <v>#REF!</v>
      </c>
      <c r="AV86" s="43" t="e">
        <f t="shared" si="49"/>
        <v>#REF!</v>
      </c>
      <c r="AW86" s="148" t="e">
        <f>AW6*0.87*0.9</f>
        <v>#REF!</v>
      </c>
      <c r="AX86" s="148" t="e">
        <f t="shared" ref="AX86:BE87" si="50">AX6*0.87*0.9</f>
        <v>#REF!</v>
      </c>
      <c r="AY86" s="57" t="e">
        <f t="shared" si="50"/>
        <v>#REF!</v>
      </c>
      <c r="AZ86" s="57" t="e">
        <f t="shared" si="50"/>
        <v>#REF!</v>
      </c>
      <c r="BA86" s="57" t="e">
        <f t="shared" si="50"/>
        <v>#REF!</v>
      </c>
      <c r="BB86" s="57" t="e">
        <f t="shared" si="50"/>
        <v>#REF!</v>
      </c>
      <c r="BC86" s="57" t="e">
        <f t="shared" si="50"/>
        <v>#REF!</v>
      </c>
      <c r="BD86" s="57" t="e">
        <f t="shared" si="50"/>
        <v>#REF!</v>
      </c>
      <c r="BE86" s="57" t="e">
        <f t="shared" si="50"/>
        <v>#REF!</v>
      </c>
      <c r="BF86" s="57" t="e">
        <f>BF6*0.9</f>
        <v>#REF!</v>
      </c>
      <c r="BG86" s="57" t="e">
        <f t="shared" ref="BG86:BG101" si="51">BG6*0.9</f>
        <v>#REF!</v>
      </c>
      <c r="BH86" s="57" t="e">
        <f>BH6*0.85</f>
        <v>#REF!</v>
      </c>
      <c r="BI86" s="57" t="e">
        <f t="shared" ref="BI86:BK101" si="52">BI6*0.85</f>
        <v>#REF!</v>
      </c>
      <c r="BJ86" s="57" t="e">
        <f t="shared" si="52"/>
        <v>#REF!</v>
      </c>
      <c r="BK86" s="57" t="e">
        <f t="shared" si="52"/>
        <v>#REF!</v>
      </c>
      <c r="BL86" s="57" t="e">
        <f t="shared" ref="BL86:CE86" si="53">BL6*0.85</f>
        <v>#REF!</v>
      </c>
      <c r="BM86" s="57" t="e">
        <f t="shared" si="53"/>
        <v>#REF!</v>
      </c>
      <c r="BN86" s="57" t="e">
        <f t="shared" si="53"/>
        <v>#REF!</v>
      </c>
      <c r="BO86" s="57" t="e">
        <f t="shared" si="53"/>
        <v>#REF!</v>
      </c>
      <c r="BP86" s="57" t="e">
        <f t="shared" si="53"/>
        <v>#REF!</v>
      </c>
      <c r="BQ86" s="57" t="e">
        <f t="shared" si="53"/>
        <v>#REF!</v>
      </c>
      <c r="BR86" s="57" t="e">
        <f t="shared" si="53"/>
        <v>#REF!</v>
      </c>
      <c r="BS86" s="57" t="e">
        <f t="shared" si="53"/>
        <v>#REF!</v>
      </c>
      <c r="BT86" s="57" t="e">
        <f t="shared" si="53"/>
        <v>#REF!</v>
      </c>
      <c r="BU86" s="57" t="e">
        <f t="shared" si="53"/>
        <v>#REF!</v>
      </c>
      <c r="BV86" s="57" t="e">
        <f t="shared" si="53"/>
        <v>#REF!</v>
      </c>
      <c r="BW86" s="57" t="e">
        <f t="shared" si="53"/>
        <v>#REF!</v>
      </c>
      <c r="BX86" s="57" t="e">
        <f t="shared" si="53"/>
        <v>#REF!</v>
      </c>
      <c r="BY86" s="57" t="e">
        <f t="shared" si="53"/>
        <v>#REF!</v>
      </c>
      <c r="BZ86" s="57" t="e">
        <f t="shared" si="53"/>
        <v>#REF!</v>
      </c>
      <c r="CA86" s="57" t="e">
        <f t="shared" si="53"/>
        <v>#REF!</v>
      </c>
      <c r="CB86" s="57" t="e">
        <f t="shared" si="53"/>
        <v>#REF!</v>
      </c>
      <c r="CC86" s="57" t="e">
        <f t="shared" si="53"/>
        <v>#REF!</v>
      </c>
      <c r="CD86" s="57" t="e">
        <f t="shared" si="53"/>
        <v>#REF!</v>
      </c>
      <c r="CE86" s="57" t="e">
        <f t="shared" si="53"/>
        <v>#REF!</v>
      </c>
    </row>
    <row r="87" spans="1:83" s="36" customFormat="1" ht="12" customHeight="1" x14ac:dyDescent="0.2">
      <c r="A87" s="52">
        <v>2</v>
      </c>
      <c r="B87" s="43" t="e">
        <f t="shared" ref="B87:Q93" si="54">B7*0.8*0.9</f>
        <v>#REF!</v>
      </c>
      <c r="C87" s="43" t="e">
        <f t="shared" si="49"/>
        <v>#REF!</v>
      </c>
      <c r="D87" s="43" t="e">
        <f t="shared" si="49"/>
        <v>#REF!</v>
      </c>
      <c r="E87" s="43" t="e">
        <f t="shared" si="49"/>
        <v>#REF!</v>
      </c>
      <c r="F87" s="43" t="e">
        <f t="shared" si="49"/>
        <v>#REF!</v>
      </c>
      <c r="G87" s="43" t="e">
        <f t="shared" si="49"/>
        <v>#REF!</v>
      </c>
      <c r="H87" s="43" t="e">
        <f t="shared" si="49"/>
        <v>#REF!</v>
      </c>
      <c r="I87" s="43" t="e">
        <f t="shared" si="49"/>
        <v>#REF!</v>
      </c>
      <c r="J87" s="43" t="e">
        <f t="shared" si="49"/>
        <v>#REF!</v>
      </c>
      <c r="K87" s="43" t="e">
        <f t="shared" si="49"/>
        <v>#REF!</v>
      </c>
      <c r="L87" s="43" t="e">
        <f t="shared" si="49"/>
        <v>#REF!</v>
      </c>
      <c r="M87" s="43" t="e">
        <f t="shared" si="49"/>
        <v>#REF!</v>
      </c>
      <c r="N87" s="43" t="e">
        <f t="shared" si="49"/>
        <v>#REF!</v>
      </c>
      <c r="O87" s="43" t="e">
        <f t="shared" si="49"/>
        <v>#REF!</v>
      </c>
      <c r="P87" s="43" t="e">
        <f t="shared" si="49"/>
        <v>#REF!</v>
      </c>
      <c r="Q87" s="43" t="e">
        <f t="shared" si="49"/>
        <v>#REF!</v>
      </c>
      <c r="R87" s="43" t="e">
        <f t="shared" si="49"/>
        <v>#REF!</v>
      </c>
      <c r="S87" s="43" t="e">
        <f t="shared" si="49"/>
        <v>#REF!</v>
      </c>
      <c r="T87" s="43" t="e">
        <f t="shared" si="49"/>
        <v>#REF!</v>
      </c>
      <c r="U87" s="43" t="e">
        <f t="shared" si="49"/>
        <v>#REF!</v>
      </c>
      <c r="V87" s="43" t="e">
        <f t="shared" si="49"/>
        <v>#REF!</v>
      </c>
      <c r="W87" s="43" t="e">
        <f t="shared" si="49"/>
        <v>#REF!</v>
      </c>
      <c r="X87" s="43" t="e">
        <f t="shared" si="49"/>
        <v>#REF!</v>
      </c>
      <c r="Y87" s="43" t="e">
        <f t="shared" si="49"/>
        <v>#REF!</v>
      </c>
      <c r="Z87" s="43" t="e">
        <f t="shared" si="49"/>
        <v>#REF!</v>
      </c>
      <c r="AA87" s="43" t="e">
        <f t="shared" si="49"/>
        <v>#REF!</v>
      </c>
      <c r="AB87" s="43" t="e">
        <f t="shared" si="49"/>
        <v>#REF!</v>
      </c>
      <c r="AC87" s="43" t="e">
        <f t="shared" si="49"/>
        <v>#REF!</v>
      </c>
      <c r="AD87" s="43" t="e">
        <f t="shared" si="49"/>
        <v>#REF!</v>
      </c>
      <c r="AE87" s="43" t="e">
        <f t="shared" si="49"/>
        <v>#REF!</v>
      </c>
      <c r="AF87" s="43" t="e">
        <f t="shared" si="49"/>
        <v>#REF!</v>
      </c>
      <c r="AG87" s="43" t="e">
        <f t="shared" si="49"/>
        <v>#REF!</v>
      </c>
      <c r="AH87" s="43" t="e">
        <f t="shared" si="49"/>
        <v>#REF!</v>
      </c>
      <c r="AI87" s="43" t="e">
        <f t="shared" si="49"/>
        <v>#REF!</v>
      </c>
      <c r="AJ87" s="43" t="e">
        <f t="shared" si="49"/>
        <v>#REF!</v>
      </c>
      <c r="AK87" s="43" t="e">
        <f t="shared" si="49"/>
        <v>#REF!</v>
      </c>
      <c r="AL87" s="43" t="e">
        <f t="shared" si="49"/>
        <v>#REF!</v>
      </c>
      <c r="AM87" s="43" t="e">
        <f t="shared" si="49"/>
        <v>#REF!</v>
      </c>
      <c r="AN87" s="43" t="e">
        <f t="shared" si="49"/>
        <v>#REF!</v>
      </c>
      <c r="AO87" s="43" t="e">
        <f t="shared" si="49"/>
        <v>#REF!</v>
      </c>
      <c r="AP87" s="43" t="e">
        <f t="shared" si="49"/>
        <v>#REF!</v>
      </c>
      <c r="AQ87" s="43" t="e">
        <f t="shared" si="49"/>
        <v>#REF!</v>
      </c>
      <c r="AR87" s="43" t="e">
        <f t="shared" si="49"/>
        <v>#REF!</v>
      </c>
      <c r="AS87" s="43" t="e">
        <f t="shared" si="49"/>
        <v>#REF!</v>
      </c>
      <c r="AT87" s="43" t="e">
        <f t="shared" si="49"/>
        <v>#REF!</v>
      </c>
      <c r="AU87" s="43" t="e">
        <f t="shared" si="49"/>
        <v>#REF!</v>
      </c>
      <c r="AV87" s="43" t="e">
        <f t="shared" si="49"/>
        <v>#REF!</v>
      </c>
      <c r="AW87" s="148" t="e">
        <f>AW7*0.87*0.9</f>
        <v>#REF!</v>
      </c>
      <c r="AX87" s="148" t="e">
        <f t="shared" si="50"/>
        <v>#REF!</v>
      </c>
      <c r="AY87" s="57" t="e">
        <f t="shared" si="50"/>
        <v>#REF!</v>
      </c>
      <c r="AZ87" s="57" t="e">
        <f t="shared" si="50"/>
        <v>#REF!</v>
      </c>
      <c r="BA87" s="57" t="e">
        <f t="shared" si="50"/>
        <v>#REF!</v>
      </c>
      <c r="BB87" s="57" t="e">
        <f t="shared" si="50"/>
        <v>#REF!</v>
      </c>
      <c r="BC87" s="57" t="e">
        <f t="shared" si="50"/>
        <v>#REF!</v>
      </c>
      <c r="BD87" s="57" t="e">
        <f t="shared" si="50"/>
        <v>#REF!</v>
      </c>
      <c r="BE87" s="57" t="e">
        <f t="shared" si="50"/>
        <v>#REF!</v>
      </c>
      <c r="BF87" s="57" t="e">
        <f>BF7*0.9</f>
        <v>#REF!</v>
      </c>
      <c r="BG87" s="57" t="e">
        <f>BG7*0.9</f>
        <v>#REF!</v>
      </c>
      <c r="BH87" s="57" t="e">
        <f>BH7*0.85</f>
        <v>#REF!</v>
      </c>
      <c r="BI87" s="57" t="e">
        <f>BI7*0.85</f>
        <v>#REF!</v>
      </c>
      <c r="BJ87" s="57" t="e">
        <f>BJ7*0.85</f>
        <v>#REF!</v>
      </c>
      <c r="BK87" s="57" t="e">
        <f>BK7*0.85</f>
        <v>#REF!</v>
      </c>
      <c r="BL87" s="57" t="e">
        <f t="shared" ref="BL87:CE87" si="55">BL7*0.85</f>
        <v>#REF!</v>
      </c>
      <c r="BM87" s="57" t="e">
        <f t="shared" si="55"/>
        <v>#REF!</v>
      </c>
      <c r="BN87" s="57" t="e">
        <f t="shared" si="55"/>
        <v>#REF!</v>
      </c>
      <c r="BO87" s="57" t="e">
        <f t="shared" si="55"/>
        <v>#REF!</v>
      </c>
      <c r="BP87" s="57" t="e">
        <f t="shared" si="55"/>
        <v>#REF!</v>
      </c>
      <c r="BQ87" s="57" t="e">
        <f t="shared" si="55"/>
        <v>#REF!</v>
      </c>
      <c r="BR87" s="57" t="e">
        <f t="shared" si="55"/>
        <v>#REF!</v>
      </c>
      <c r="BS87" s="57" t="e">
        <f t="shared" si="55"/>
        <v>#REF!</v>
      </c>
      <c r="BT87" s="57" t="e">
        <f t="shared" si="55"/>
        <v>#REF!</v>
      </c>
      <c r="BU87" s="57" t="e">
        <f t="shared" si="55"/>
        <v>#REF!</v>
      </c>
      <c r="BV87" s="57" t="e">
        <f t="shared" si="55"/>
        <v>#REF!</v>
      </c>
      <c r="BW87" s="57" t="e">
        <f t="shared" si="55"/>
        <v>#REF!</v>
      </c>
      <c r="BX87" s="57" t="e">
        <f t="shared" si="55"/>
        <v>#REF!</v>
      </c>
      <c r="BY87" s="57" t="e">
        <f t="shared" si="55"/>
        <v>#REF!</v>
      </c>
      <c r="BZ87" s="57" t="e">
        <f t="shared" si="55"/>
        <v>#REF!</v>
      </c>
      <c r="CA87" s="57" t="e">
        <f t="shared" si="55"/>
        <v>#REF!</v>
      </c>
      <c r="CB87" s="57" t="e">
        <f t="shared" si="55"/>
        <v>#REF!</v>
      </c>
      <c r="CC87" s="57" t="e">
        <f t="shared" si="55"/>
        <v>#REF!</v>
      </c>
      <c r="CD87" s="57" t="e">
        <f t="shared" si="55"/>
        <v>#REF!</v>
      </c>
      <c r="CE87" s="57" t="e">
        <f t="shared" si="55"/>
        <v>#REF!</v>
      </c>
    </row>
    <row r="88" spans="1:83" s="36" customFormat="1" ht="12" customHeight="1" x14ac:dyDescent="0.2">
      <c r="A88" s="66" t="s">
        <v>64</v>
      </c>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57"/>
      <c r="AX88" s="57"/>
      <c r="AY88" s="57"/>
      <c r="AZ88" s="57"/>
      <c r="BA88" s="57"/>
      <c r="BB88" s="57"/>
      <c r="BC88" s="57"/>
      <c r="BD88" s="57"/>
      <c r="BE88" s="57"/>
      <c r="BF88" s="57"/>
      <c r="BG88" s="57"/>
      <c r="BH88" s="57"/>
      <c r="BI88" s="57"/>
      <c r="BJ88" s="57"/>
      <c r="BK88" s="57"/>
      <c r="BL88" s="57"/>
      <c r="BM88" s="57"/>
      <c r="BN88" s="57"/>
      <c r="BO88" s="57"/>
      <c r="BP88" s="57"/>
      <c r="BQ88" s="57"/>
      <c r="BR88" s="57"/>
      <c r="BS88" s="57"/>
      <c r="BT88" s="57"/>
      <c r="BU88" s="57"/>
      <c r="BV88" s="57"/>
      <c r="BW88" s="57"/>
      <c r="BX88" s="57"/>
      <c r="BY88" s="57"/>
      <c r="BZ88" s="57"/>
      <c r="CA88" s="57"/>
      <c r="CB88" s="57"/>
      <c r="CC88" s="57"/>
      <c r="CD88" s="57"/>
      <c r="CE88" s="57"/>
    </row>
    <row r="89" spans="1:83" s="9" customFormat="1" ht="12" customHeight="1" x14ac:dyDescent="0.2">
      <c r="A89" s="8">
        <v>1</v>
      </c>
      <c r="B89" s="43" t="e">
        <f t="shared" si="54"/>
        <v>#REF!</v>
      </c>
      <c r="C89" s="43" t="e">
        <f t="shared" si="54"/>
        <v>#REF!</v>
      </c>
      <c r="D89" s="43" t="e">
        <f t="shared" si="54"/>
        <v>#REF!</v>
      </c>
      <c r="E89" s="43" t="e">
        <f t="shared" si="54"/>
        <v>#REF!</v>
      </c>
      <c r="F89" s="43" t="e">
        <f t="shared" si="54"/>
        <v>#REF!</v>
      </c>
      <c r="G89" s="43" t="e">
        <f t="shared" si="54"/>
        <v>#REF!</v>
      </c>
      <c r="H89" s="43" t="e">
        <f t="shared" si="54"/>
        <v>#REF!</v>
      </c>
      <c r="I89" s="43" t="e">
        <f t="shared" si="54"/>
        <v>#REF!</v>
      </c>
      <c r="J89" s="43" t="e">
        <f t="shared" si="54"/>
        <v>#REF!</v>
      </c>
      <c r="K89" s="43" t="e">
        <f t="shared" si="54"/>
        <v>#REF!</v>
      </c>
      <c r="L89" s="43" t="e">
        <f t="shared" si="54"/>
        <v>#REF!</v>
      </c>
      <c r="M89" s="43" t="e">
        <f t="shared" si="54"/>
        <v>#REF!</v>
      </c>
      <c r="N89" s="43" t="e">
        <f t="shared" si="54"/>
        <v>#REF!</v>
      </c>
      <c r="O89" s="43" t="e">
        <f t="shared" si="54"/>
        <v>#REF!</v>
      </c>
      <c r="P89" s="43" t="e">
        <f t="shared" si="54"/>
        <v>#REF!</v>
      </c>
      <c r="Q89" s="43" t="e">
        <f t="shared" si="54"/>
        <v>#REF!</v>
      </c>
      <c r="R89" s="43" t="e">
        <f t="shared" ref="R89:AV90" si="56">R9*0.8*0.9</f>
        <v>#REF!</v>
      </c>
      <c r="S89" s="43" t="e">
        <f t="shared" si="56"/>
        <v>#REF!</v>
      </c>
      <c r="T89" s="43" t="e">
        <f t="shared" si="56"/>
        <v>#REF!</v>
      </c>
      <c r="U89" s="43" t="e">
        <f t="shared" si="56"/>
        <v>#REF!</v>
      </c>
      <c r="V89" s="43" t="e">
        <f t="shared" si="56"/>
        <v>#REF!</v>
      </c>
      <c r="W89" s="43" t="e">
        <f t="shared" si="56"/>
        <v>#REF!</v>
      </c>
      <c r="X89" s="43" t="e">
        <f t="shared" si="56"/>
        <v>#REF!</v>
      </c>
      <c r="Y89" s="43" t="e">
        <f t="shared" si="56"/>
        <v>#REF!</v>
      </c>
      <c r="Z89" s="43" t="e">
        <f t="shared" si="56"/>
        <v>#REF!</v>
      </c>
      <c r="AA89" s="43" t="e">
        <f t="shared" si="56"/>
        <v>#REF!</v>
      </c>
      <c r="AB89" s="43" t="e">
        <f t="shared" si="56"/>
        <v>#REF!</v>
      </c>
      <c r="AC89" s="43" t="e">
        <f t="shared" si="56"/>
        <v>#REF!</v>
      </c>
      <c r="AD89" s="43" t="e">
        <f t="shared" si="56"/>
        <v>#REF!</v>
      </c>
      <c r="AE89" s="43" t="e">
        <f t="shared" si="56"/>
        <v>#REF!</v>
      </c>
      <c r="AF89" s="43" t="e">
        <f t="shared" si="56"/>
        <v>#REF!</v>
      </c>
      <c r="AG89" s="43" t="e">
        <f t="shared" si="56"/>
        <v>#REF!</v>
      </c>
      <c r="AH89" s="43" t="e">
        <f t="shared" si="56"/>
        <v>#REF!</v>
      </c>
      <c r="AI89" s="43" t="e">
        <f t="shared" si="56"/>
        <v>#REF!</v>
      </c>
      <c r="AJ89" s="43" t="e">
        <f t="shared" si="56"/>
        <v>#REF!</v>
      </c>
      <c r="AK89" s="43" t="e">
        <f t="shared" si="56"/>
        <v>#REF!</v>
      </c>
      <c r="AL89" s="43" t="e">
        <f t="shared" si="56"/>
        <v>#REF!</v>
      </c>
      <c r="AM89" s="43" t="e">
        <f t="shared" si="56"/>
        <v>#REF!</v>
      </c>
      <c r="AN89" s="43" t="e">
        <f t="shared" si="56"/>
        <v>#REF!</v>
      </c>
      <c r="AO89" s="43" t="e">
        <f t="shared" si="56"/>
        <v>#REF!</v>
      </c>
      <c r="AP89" s="43" t="e">
        <f t="shared" si="56"/>
        <v>#REF!</v>
      </c>
      <c r="AQ89" s="43" t="e">
        <f t="shared" si="56"/>
        <v>#REF!</v>
      </c>
      <c r="AR89" s="43" t="e">
        <f t="shared" si="56"/>
        <v>#REF!</v>
      </c>
      <c r="AS89" s="43" t="e">
        <f t="shared" si="56"/>
        <v>#REF!</v>
      </c>
      <c r="AT89" s="43" t="e">
        <f t="shared" si="56"/>
        <v>#REF!</v>
      </c>
      <c r="AU89" s="43" t="e">
        <f t="shared" si="56"/>
        <v>#REF!</v>
      </c>
      <c r="AV89" s="43" t="e">
        <f t="shared" si="56"/>
        <v>#REF!</v>
      </c>
      <c r="AW89" s="148" t="e">
        <f t="shared" ref="AW89:BE96" si="57">AW9*0.87*0.9</f>
        <v>#REF!</v>
      </c>
      <c r="AX89" s="148" t="e">
        <f t="shared" si="57"/>
        <v>#REF!</v>
      </c>
      <c r="AY89" s="57" t="e">
        <f t="shared" si="57"/>
        <v>#REF!</v>
      </c>
      <c r="AZ89" s="57" t="e">
        <f t="shared" si="57"/>
        <v>#REF!</v>
      </c>
      <c r="BA89" s="57" t="e">
        <f t="shared" si="57"/>
        <v>#REF!</v>
      </c>
      <c r="BB89" s="57" t="e">
        <f t="shared" si="57"/>
        <v>#REF!</v>
      </c>
      <c r="BC89" s="57" t="e">
        <f t="shared" si="57"/>
        <v>#REF!</v>
      </c>
      <c r="BD89" s="57" t="e">
        <f t="shared" si="57"/>
        <v>#REF!</v>
      </c>
      <c r="BE89" s="57" t="e">
        <f t="shared" si="57"/>
        <v>#REF!</v>
      </c>
      <c r="BF89" s="57" t="e">
        <f>BF9*0.9</f>
        <v>#REF!</v>
      </c>
      <c r="BG89" s="57" t="e">
        <f t="shared" si="51"/>
        <v>#REF!</v>
      </c>
      <c r="BH89" s="57" t="e">
        <f>BH9*0.85</f>
        <v>#REF!</v>
      </c>
      <c r="BI89" s="57" t="e">
        <f t="shared" si="52"/>
        <v>#REF!</v>
      </c>
      <c r="BJ89" s="57" t="e">
        <f t="shared" si="52"/>
        <v>#REF!</v>
      </c>
      <c r="BK89" s="57" t="e">
        <f t="shared" si="52"/>
        <v>#REF!</v>
      </c>
      <c r="BL89" s="57" t="e">
        <f t="shared" ref="BL89:CE89" si="58">BL9*0.85</f>
        <v>#REF!</v>
      </c>
      <c r="BM89" s="57" t="e">
        <f t="shared" si="58"/>
        <v>#REF!</v>
      </c>
      <c r="BN89" s="57" t="e">
        <f t="shared" si="58"/>
        <v>#REF!</v>
      </c>
      <c r="BO89" s="57" t="e">
        <f t="shared" si="58"/>
        <v>#REF!</v>
      </c>
      <c r="BP89" s="57" t="e">
        <f t="shared" si="58"/>
        <v>#REF!</v>
      </c>
      <c r="BQ89" s="57" t="e">
        <f t="shared" si="58"/>
        <v>#REF!</v>
      </c>
      <c r="BR89" s="57" t="e">
        <f t="shared" si="58"/>
        <v>#REF!</v>
      </c>
      <c r="BS89" s="57" t="e">
        <f t="shared" si="58"/>
        <v>#REF!</v>
      </c>
      <c r="BT89" s="57" t="e">
        <f t="shared" si="58"/>
        <v>#REF!</v>
      </c>
      <c r="BU89" s="57" t="e">
        <f t="shared" si="58"/>
        <v>#REF!</v>
      </c>
      <c r="BV89" s="57" t="e">
        <f t="shared" si="58"/>
        <v>#REF!</v>
      </c>
      <c r="BW89" s="57" t="e">
        <f t="shared" si="58"/>
        <v>#REF!</v>
      </c>
      <c r="BX89" s="57" t="e">
        <f t="shared" si="58"/>
        <v>#REF!</v>
      </c>
      <c r="BY89" s="57" t="e">
        <f t="shared" si="58"/>
        <v>#REF!</v>
      </c>
      <c r="BZ89" s="57" t="e">
        <f t="shared" si="58"/>
        <v>#REF!</v>
      </c>
      <c r="CA89" s="57" t="e">
        <f t="shared" si="58"/>
        <v>#REF!</v>
      </c>
      <c r="CB89" s="57" t="e">
        <f t="shared" si="58"/>
        <v>#REF!</v>
      </c>
      <c r="CC89" s="57" t="e">
        <f t="shared" si="58"/>
        <v>#REF!</v>
      </c>
      <c r="CD89" s="57" t="e">
        <f t="shared" si="58"/>
        <v>#REF!</v>
      </c>
      <c r="CE89" s="57" t="e">
        <f t="shared" si="58"/>
        <v>#REF!</v>
      </c>
    </row>
    <row r="90" spans="1:83" s="9" customFormat="1" ht="12" customHeight="1" x14ac:dyDescent="0.2">
      <c r="A90" s="8">
        <v>2</v>
      </c>
      <c r="B90" s="43" t="e">
        <f t="shared" si="54"/>
        <v>#REF!</v>
      </c>
      <c r="C90" s="43" t="e">
        <f t="shared" si="54"/>
        <v>#REF!</v>
      </c>
      <c r="D90" s="43" t="e">
        <f t="shared" si="54"/>
        <v>#REF!</v>
      </c>
      <c r="E90" s="43" t="e">
        <f t="shared" si="54"/>
        <v>#REF!</v>
      </c>
      <c r="F90" s="43" t="e">
        <f t="shared" si="54"/>
        <v>#REF!</v>
      </c>
      <c r="G90" s="43" t="e">
        <f t="shared" si="54"/>
        <v>#REF!</v>
      </c>
      <c r="H90" s="43" t="e">
        <f t="shared" si="54"/>
        <v>#REF!</v>
      </c>
      <c r="I90" s="43" t="e">
        <f t="shared" si="54"/>
        <v>#REF!</v>
      </c>
      <c r="J90" s="43" t="e">
        <f t="shared" si="54"/>
        <v>#REF!</v>
      </c>
      <c r="K90" s="43" t="e">
        <f t="shared" si="54"/>
        <v>#REF!</v>
      </c>
      <c r="L90" s="43" t="e">
        <f t="shared" si="54"/>
        <v>#REF!</v>
      </c>
      <c r="M90" s="43" t="e">
        <f t="shared" si="54"/>
        <v>#REF!</v>
      </c>
      <c r="N90" s="43" t="e">
        <f t="shared" si="54"/>
        <v>#REF!</v>
      </c>
      <c r="O90" s="43" t="e">
        <f t="shared" si="54"/>
        <v>#REF!</v>
      </c>
      <c r="P90" s="43" t="e">
        <f t="shared" si="54"/>
        <v>#REF!</v>
      </c>
      <c r="Q90" s="43" t="e">
        <f t="shared" si="54"/>
        <v>#REF!</v>
      </c>
      <c r="R90" s="43" t="e">
        <f t="shared" si="56"/>
        <v>#REF!</v>
      </c>
      <c r="S90" s="43" t="e">
        <f t="shared" si="56"/>
        <v>#REF!</v>
      </c>
      <c r="T90" s="43" t="e">
        <f t="shared" si="56"/>
        <v>#REF!</v>
      </c>
      <c r="U90" s="43" t="e">
        <f t="shared" si="56"/>
        <v>#REF!</v>
      </c>
      <c r="V90" s="43" t="e">
        <f t="shared" si="56"/>
        <v>#REF!</v>
      </c>
      <c r="W90" s="43" t="e">
        <f t="shared" si="56"/>
        <v>#REF!</v>
      </c>
      <c r="X90" s="43" t="e">
        <f t="shared" si="56"/>
        <v>#REF!</v>
      </c>
      <c r="Y90" s="43" t="e">
        <f t="shared" si="56"/>
        <v>#REF!</v>
      </c>
      <c r="Z90" s="43" t="e">
        <f t="shared" si="56"/>
        <v>#REF!</v>
      </c>
      <c r="AA90" s="43" t="e">
        <f t="shared" si="56"/>
        <v>#REF!</v>
      </c>
      <c r="AB90" s="43" t="e">
        <f t="shared" si="56"/>
        <v>#REF!</v>
      </c>
      <c r="AC90" s="43" t="e">
        <f t="shared" si="56"/>
        <v>#REF!</v>
      </c>
      <c r="AD90" s="43" t="e">
        <f t="shared" si="56"/>
        <v>#REF!</v>
      </c>
      <c r="AE90" s="43" t="e">
        <f t="shared" si="56"/>
        <v>#REF!</v>
      </c>
      <c r="AF90" s="43" t="e">
        <f t="shared" si="56"/>
        <v>#REF!</v>
      </c>
      <c r="AG90" s="43" t="e">
        <f t="shared" si="56"/>
        <v>#REF!</v>
      </c>
      <c r="AH90" s="43" t="e">
        <f t="shared" si="56"/>
        <v>#REF!</v>
      </c>
      <c r="AI90" s="43" t="e">
        <f t="shared" si="56"/>
        <v>#REF!</v>
      </c>
      <c r="AJ90" s="43" t="e">
        <f t="shared" si="56"/>
        <v>#REF!</v>
      </c>
      <c r="AK90" s="43" t="e">
        <f t="shared" si="56"/>
        <v>#REF!</v>
      </c>
      <c r="AL90" s="43" t="e">
        <f t="shared" si="56"/>
        <v>#REF!</v>
      </c>
      <c r="AM90" s="43" t="e">
        <f t="shared" si="56"/>
        <v>#REF!</v>
      </c>
      <c r="AN90" s="43" t="e">
        <f t="shared" si="56"/>
        <v>#REF!</v>
      </c>
      <c r="AO90" s="43" t="e">
        <f t="shared" si="56"/>
        <v>#REF!</v>
      </c>
      <c r="AP90" s="43" t="e">
        <f t="shared" si="56"/>
        <v>#REF!</v>
      </c>
      <c r="AQ90" s="43" t="e">
        <f t="shared" si="56"/>
        <v>#REF!</v>
      </c>
      <c r="AR90" s="43" t="e">
        <f t="shared" si="56"/>
        <v>#REF!</v>
      </c>
      <c r="AS90" s="43" t="e">
        <f t="shared" si="56"/>
        <v>#REF!</v>
      </c>
      <c r="AT90" s="43" t="e">
        <f t="shared" si="56"/>
        <v>#REF!</v>
      </c>
      <c r="AU90" s="43" t="e">
        <f t="shared" si="56"/>
        <v>#REF!</v>
      </c>
      <c r="AV90" s="43" t="e">
        <f t="shared" si="56"/>
        <v>#REF!</v>
      </c>
      <c r="AW90" s="148" t="e">
        <f t="shared" si="57"/>
        <v>#REF!</v>
      </c>
      <c r="AX90" s="148" t="e">
        <f t="shared" si="57"/>
        <v>#REF!</v>
      </c>
      <c r="AY90" s="57" t="e">
        <f t="shared" si="57"/>
        <v>#REF!</v>
      </c>
      <c r="AZ90" s="57" t="e">
        <f t="shared" si="57"/>
        <v>#REF!</v>
      </c>
      <c r="BA90" s="57" t="e">
        <f t="shared" si="57"/>
        <v>#REF!</v>
      </c>
      <c r="BB90" s="57" t="e">
        <f t="shared" si="57"/>
        <v>#REF!</v>
      </c>
      <c r="BC90" s="57" t="e">
        <f t="shared" si="57"/>
        <v>#REF!</v>
      </c>
      <c r="BD90" s="57" t="e">
        <f t="shared" si="57"/>
        <v>#REF!</v>
      </c>
      <c r="BE90" s="57" t="e">
        <f t="shared" si="57"/>
        <v>#REF!</v>
      </c>
      <c r="BF90" s="57" t="e">
        <f>BF10*0.9</f>
        <v>#REF!</v>
      </c>
      <c r="BG90" s="57" t="e">
        <f t="shared" si="51"/>
        <v>#REF!</v>
      </c>
      <c r="BH90" s="57" t="e">
        <f>BH10*0.85</f>
        <v>#REF!</v>
      </c>
      <c r="BI90" s="57" t="e">
        <f t="shared" si="52"/>
        <v>#REF!</v>
      </c>
      <c r="BJ90" s="57" t="e">
        <f t="shared" si="52"/>
        <v>#REF!</v>
      </c>
      <c r="BK90" s="57" t="e">
        <f t="shared" si="52"/>
        <v>#REF!</v>
      </c>
      <c r="BL90" s="57" t="e">
        <f t="shared" ref="BL90:CE90" si="59">BL10*0.85</f>
        <v>#REF!</v>
      </c>
      <c r="BM90" s="57" t="e">
        <f t="shared" si="59"/>
        <v>#REF!</v>
      </c>
      <c r="BN90" s="57" t="e">
        <f t="shared" si="59"/>
        <v>#REF!</v>
      </c>
      <c r="BO90" s="57" t="e">
        <f t="shared" si="59"/>
        <v>#REF!</v>
      </c>
      <c r="BP90" s="57" t="e">
        <f t="shared" si="59"/>
        <v>#REF!</v>
      </c>
      <c r="BQ90" s="57" t="e">
        <f t="shared" si="59"/>
        <v>#REF!</v>
      </c>
      <c r="BR90" s="57" t="e">
        <f t="shared" si="59"/>
        <v>#REF!</v>
      </c>
      <c r="BS90" s="57" t="e">
        <f t="shared" si="59"/>
        <v>#REF!</v>
      </c>
      <c r="BT90" s="57" t="e">
        <f t="shared" si="59"/>
        <v>#REF!</v>
      </c>
      <c r="BU90" s="57" t="e">
        <f t="shared" si="59"/>
        <v>#REF!</v>
      </c>
      <c r="BV90" s="57" t="e">
        <f t="shared" si="59"/>
        <v>#REF!</v>
      </c>
      <c r="BW90" s="57" t="e">
        <f t="shared" si="59"/>
        <v>#REF!</v>
      </c>
      <c r="BX90" s="57" t="e">
        <f t="shared" si="59"/>
        <v>#REF!</v>
      </c>
      <c r="BY90" s="57" t="e">
        <f t="shared" si="59"/>
        <v>#REF!</v>
      </c>
      <c r="BZ90" s="57" t="e">
        <f t="shared" si="59"/>
        <v>#REF!</v>
      </c>
      <c r="CA90" s="57" t="e">
        <f t="shared" si="59"/>
        <v>#REF!</v>
      </c>
      <c r="CB90" s="57" t="e">
        <f t="shared" si="59"/>
        <v>#REF!</v>
      </c>
      <c r="CC90" s="57" t="e">
        <f t="shared" si="59"/>
        <v>#REF!</v>
      </c>
      <c r="CD90" s="57" t="e">
        <f t="shared" si="59"/>
        <v>#REF!</v>
      </c>
      <c r="CE90" s="57" t="e">
        <f t="shared" si="59"/>
        <v>#REF!</v>
      </c>
    </row>
    <row r="91" spans="1:83" s="36" customFormat="1" ht="12" customHeight="1" x14ac:dyDescent="0.2">
      <c r="A91" s="66" t="s">
        <v>65</v>
      </c>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57"/>
      <c r="AX91" s="57"/>
      <c r="AY91" s="57"/>
      <c r="AZ91" s="57"/>
      <c r="BA91" s="57"/>
      <c r="BB91" s="57"/>
      <c r="BC91" s="57"/>
      <c r="BD91" s="57"/>
      <c r="BE91" s="57"/>
      <c r="BF91" s="57"/>
      <c r="BG91" s="57"/>
      <c r="BH91" s="57"/>
      <c r="BI91" s="57"/>
      <c r="BJ91" s="57"/>
      <c r="BK91" s="57"/>
      <c r="BL91" s="57"/>
      <c r="BM91" s="57"/>
      <c r="BN91" s="57"/>
      <c r="BO91" s="57"/>
      <c r="BP91" s="57"/>
      <c r="BQ91" s="57"/>
      <c r="BR91" s="57"/>
      <c r="BS91" s="57"/>
      <c r="BT91" s="57"/>
      <c r="BU91" s="57"/>
      <c r="BV91" s="57"/>
      <c r="BW91" s="57"/>
      <c r="BX91" s="57"/>
      <c r="BY91" s="57"/>
      <c r="BZ91" s="57"/>
      <c r="CA91" s="57"/>
      <c r="CB91" s="57"/>
      <c r="CC91" s="57"/>
      <c r="CD91" s="57"/>
      <c r="CE91" s="57"/>
    </row>
    <row r="92" spans="1:83" s="9" customFormat="1" ht="12" customHeight="1" x14ac:dyDescent="0.2">
      <c r="A92" s="8">
        <v>1</v>
      </c>
      <c r="B92" s="43" t="e">
        <f t="shared" si="54"/>
        <v>#REF!</v>
      </c>
      <c r="C92" s="43" t="e">
        <f t="shared" si="54"/>
        <v>#REF!</v>
      </c>
      <c r="D92" s="43" t="e">
        <f t="shared" si="54"/>
        <v>#REF!</v>
      </c>
      <c r="E92" s="43" t="e">
        <f t="shared" si="54"/>
        <v>#REF!</v>
      </c>
      <c r="F92" s="43" t="e">
        <f t="shared" si="54"/>
        <v>#REF!</v>
      </c>
      <c r="G92" s="43" t="e">
        <f t="shared" si="54"/>
        <v>#REF!</v>
      </c>
      <c r="H92" s="43" t="e">
        <f t="shared" si="54"/>
        <v>#REF!</v>
      </c>
      <c r="I92" s="43" t="e">
        <f t="shared" si="54"/>
        <v>#REF!</v>
      </c>
      <c r="J92" s="43" t="e">
        <f t="shared" si="54"/>
        <v>#REF!</v>
      </c>
      <c r="K92" s="43" t="e">
        <f t="shared" si="54"/>
        <v>#REF!</v>
      </c>
      <c r="L92" s="43" t="e">
        <f t="shared" si="54"/>
        <v>#REF!</v>
      </c>
      <c r="M92" s="43" t="e">
        <f t="shared" si="54"/>
        <v>#REF!</v>
      </c>
      <c r="N92" s="43" t="e">
        <f t="shared" si="54"/>
        <v>#REF!</v>
      </c>
      <c r="O92" s="43" t="e">
        <f t="shared" si="54"/>
        <v>#REF!</v>
      </c>
      <c r="P92" s="43" t="e">
        <f t="shared" si="54"/>
        <v>#REF!</v>
      </c>
      <c r="Q92" s="43" t="e">
        <f t="shared" si="54"/>
        <v>#REF!</v>
      </c>
      <c r="R92" s="43" t="e">
        <f t="shared" ref="R92:AV93" si="60">R12*0.8*0.9</f>
        <v>#REF!</v>
      </c>
      <c r="S92" s="43" t="e">
        <f t="shared" si="60"/>
        <v>#REF!</v>
      </c>
      <c r="T92" s="43" t="e">
        <f t="shared" si="60"/>
        <v>#REF!</v>
      </c>
      <c r="U92" s="43" t="e">
        <f t="shared" si="60"/>
        <v>#REF!</v>
      </c>
      <c r="V92" s="43" t="e">
        <f t="shared" si="60"/>
        <v>#REF!</v>
      </c>
      <c r="W92" s="43" t="e">
        <f t="shared" si="60"/>
        <v>#REF!</v>
      </c>
      <c r="X92" s="43" t="e">
        <f t="shared" si="60"/>
        <v>#REF!</v>
      </c>
      <c r="Y92" s="43" t="e">
        <f t="shared" si="60"/>
        <v>#REF!</v>
      </c>
      <c r="Z92" s="43" t="e">
        <f t="shared" si="60"/>
        <v>#REF!</v>
      </c>
      <c r="AA92" s="43" t="e">
        <f t="shared" si="60"/>
        <v>#REF!</v>
      </c>
      <c r="AB92" s="43" t="e">
        <f t="shared" si="60"/>
        <v>#REF!</v>
      </c>
      <c r="AC92" s="43" t="e">
        <f t="shared" si="60"/>
        <v>#REF!</v>
      </c>
      <c r="AD92" s="43" t="e">
        <f t="shared" si="60"/>
        <v>#REF!</v>
      </c>
      <c r="AE92" s="43" t="e">
        <f t="shared" si="60"/>
        <v>#REF!</v>
      </c>
      <c r="AF92" s="43" t="e">
        <f t="shared" si="60"/>
        <v>#REF!</v>
      </c>
      <c r="AG92" s="43" t="e">
        <f t="shared" si="60"/>
        <v>#REF!</v>
      </c>
      <c r="AH92" s="43" t="e">
        <f t="shared" si="60"/>
        <v>#REF!</v>
      </c>
      <c r="AI92" s="43" t="e">
        <f t="shared" si="60"/>
        <v>#REF!</v>
      </c>
      <c r="AJ92" s="43" t="e">
        <f t="shared" si="60"/>
        <v>#REF!</v>
      </c>
      <c r="AK92" s="43" t="e">
        <f t="shared" si="60"/>
        <v>#REF!</v>
      </c>
      <c r="AL92" s="43" t="e">
        <f t="shared" si="60"/>
        <v>#REF!</v>
      </c>
      <c r="AM92" s="43" t="e">
        <f t="shared" si="60"/>
        <v>#REF!</v>
      </c>
      <c r="AN92" s="43" t="e">
        <f t="shared" si="60"/>
        <v>#REF!</v>
      </c>
      <c r="AO92" s="43" t="e">
        <f t="shared" si="60"/>
        <v>#REF!</v>
      </c>
      <c r="AP92" s="43" t="e">
        <f t="shared" si="60"/>
        <v>#REF!</v>
      </c>
      <c r="AQ92" s="43" t="e">
        <f t="shared" si="60"/>
        <v>#REF!</v>
      </c>
      <c r="AR92" s="43" t="e">
        <f t="shared" si="60"/>
        <v>#REF!</v>
      </c>
      <c r="AS92" s="43" t="e">
        <f t="shared" si="60"/>
        <v>#REF!</v>
      </c>
      <c r="AT92" s="43" t="e">
        <f t="shared" si="60"/>
        <v>#REF!</v>
      </c>
      <c r="AU92" s="43" t="e">
        <f t="shared" si="60"/>
        <v>#REF!</v>
      </c>
      <c r="AV92" s="43" t="e">
        <f t="shared" si="60"/>
        <v>#REF!</v>
      </c>
      <c r="AW92" s="148" t="e">
        <f t="shared" si="57"/>
        <v>#REF!</v>
      </c>
      <c r="AX92" s="148" t="e">
        <f t="shared" si="57"/>
        <v>#REF!</v>
      </c>
      <c r="AY92" s="57" t="e">
        <f t="shared" si="57"/>
        <v>#REF!</v>
      </c>
      <c r="AZ92" s="57" t="e">
        <f t="shared" si="57"/>
        <v>#REF!</v>
      </c>
      <c r="BA92" s="57" t="e">
        <f t="shared" si="57"/>
        <v>#REF!</v>
      </c>
      <c r="BB92" s="57" t="e">
        <f t="shared" si="57"/>
        <v>#REF!</v>
      </c>
      <c r="BC92" s="57" t="e">
        <f t="shared" si="57"/>
        <v>#REF!</v>
      </c>
      <c r="BD92" s="57" t="e">
        <f t="shared" si="57"/>
        <v>#REF!</v>
      </c>
      <c r="BE92" s="57" t="e">
        <f t="shared" si="57"/>
        <v>#REF!</v>
      </c>
      <c r="BF92" s="57" t="e">
        <f>BF12*0.9</f>
        <v>#REF!</v>
      </c>
      <c r="BG92" s="57" t="e">
        <f t="shared" si="51"/>
        <v>#REF!</v>
      </c>
      <c r="BH92" s="57" t="e">
        <f>BH12*0.85</f>
        <v>#REF!</v>
      </c>
      <c r="BI92" s="57" t="e">
        <f t="shared" si="52"/>
        <v>#REF!</v>
      </c>
      <c r="BJ92" s="57" t="e">
        <f t="shared" si="52"/>
        <v>#REF!</v>
      </c>
      <c r="BK92" s="57" t="e">
        <f t="shared" si="52"/>
        <v>#REF!</v>
      </c>
      <c r="BL92" s="57" t="e">
        <f t="shared" ref="BL92:CE92" si="61">BL12*0.85</f>
        <v>#REF!</v>
      </c>
      <c r="BM92" s="57" t="e">
        <f t="shared" si="61"/>
        <v>#REF!</v>
      </c>
      <c r="BN92" s="57" t="e">
        <f t="shared" si="61"/>
        <v>#REF!</v>
      </c>
      <c r="BO92" s="57" t="e">
        <f t="shared" si="61"/>
        <v>#REF!</v>
      </c>
      <c r="BP92" s="57" t="e">
        <f t="shared" si="61"/>
        <v>#REF!</v>
      </c>
      <c r="BQ92" s="57" t="e">
        <f t="shared" si="61"/>
        <v>#REF!</v>
      </c>
      <c r="BR92" s="57" t="e">
        <f t="shared" si="61"/>
        <v>#REF!</v>
      </c>
      <c r="BS92" s="57" t="e">
        <f t="shared" si="61"/>
        <v>#REF!</v>
      </c>
      <c r="BT92" s="57" t="e">
        <f t="shared" si="61"/>
        <v>#REF!</v>
      </c>
      <c r="BU92" s="57" t="e">
        <f t="shared" si="61"/>
        <v>#REF!</v>
      </c>
      <c r="BV92" s="57" t="e">
        <f t="shared" si="61"/>
        <v>#REF!</v>
      </c>
      <c r="BW92" s="57" t="e">
        <f t="shared" si="61"/>
        <v>#REF!</v>
      </c>
      <c r="BX92" s="57" t="e">
        <f t="shared" si="61"/>
        <v>#REF!</v>
      </c>
      <c r="BY92" s="57" t="e">
        <f t="shared" si="61"/>
        <v>#REF!</v>
      </c>
      <c r="BZ92" s="57" t="e">
        <f t="shared" si="61"/>
        <v>#REF!</v>
      </c>
      <c r="CA92" s="57" t="e">
        <f t="shared" si="61"/>
        <v>#REF!</v>
      </c>
      <c r="CB92" s="57" t="e">
        <f t="shared" si="61"/>
        <v>#REF!</v>
      </c>
      <c r="CC92" s="57" t="e">
        <f t="shared" si="61"/>
        <v>#REF!</v>
      </c>
      <c r="CD92" s="57" t="e">
        <f t="shared" si="61"/>
        <v>#REF!</v>
      </c>
      <c r="CE92" s="57" t="e">
        <f t="shared" si="61"/>
        <v>#REF!</v>
      </c>
    </row>
    <row r="93" spans="1:83" s="9" customFormat="1" ht="12" customHeight="1" x14ac:dyDescent="0.2">
      <c r="A93" s="8">
        <v>2</v>
      </c>
      <c r="B93" s="43" t="e">
        <f t="shared" si="54"/>
        <v>#REF!</v>
      </c>
      <c r="C93" s="43" t="e">
        <f t="shared" si="54"/>
        <v>#REF!</v>
      </c>
      <c r="D93" s="43" t="e">
        <f t="shared" si="54"/>
        <v>#REF!</v>
      </c>
      <c r="E93" s="43" t="e">
        <f t="shared" si="54"/>
        <v>#REF!</v>
      </c>
      <c r="F93" s="43" t="e">
        <f t="shared" si="54"/>
        <v>#REF!</v>
      </c>
      <c r="G93" s="43" t="e">
        <f t="shared" si="54"/>
        <v>#REF!</v>
      </c>
      <c r="H93" s="43" t="e">
        <f t="shared" si="54"/>
        <v>#REF!</v>
      </c>
      <c r="I93" s="43" t="e">
        <f t="shared" si="54"/>
        <v>#REF!</v>
      </c>
      <c r="J93" s="43" t="e">
        <f t="shared" si="54"/>
        <v>#REF!</v>
      </c>
      <c r="K93" s="43" t="e">
        <f t="shared" si="54"/>
        <v>#REF!</v>
      </c>
      <c r="L93" s="43" t="e">
        <f t="shared" si="54"/>
        <v>#REF!</v>
      </c>
      <c r="M93" s="43" t="e">
        <f t="shared" si="54"/>
        <v>#REF!</v>
      </c>
      <c r="N93" s="43" t="e">
        <f t="shared" si="54"/>
        <v>#REF!</v>
      </c>
      <c r="O93" s="43" t="e">
        <f t="shared" si="54"/>
        <v>#REF!</v>
      </c>
      <c r="P93" s="43" t="e">
        <f t="shared" si="54"/>
        <v>#REF!</v>
      </c>
      <c r="Q93" s="43" t="e">
        <f t="shared" si="54"/>
        <v>#REF!</v>
      </c>
      <c r="R93" s="43" t="e">
        <f t="shared" si="60"/>
        <v>#REF!</v>
      </c>
      <c r="S93" s="43" t="e">
        <f t="shared" si="60"/>
        <v>#REF!</v>
      </c>
      <c r="T93" s="43" t="e">
        <f t="shared" si="60"/>
        <v>#REF!</v>
      </c>
      <c r="U93" s="43" t="e">
        <f t="shared" si="60"/>
        <v>#REF!</v>
      </c>
      <c r="V93" s="43" t="e">
        <f t="shared" si="60"/>
        <v>#REF!</v>
      </c>
      <c r="W93" s="43" t="e">
        <f t="shared" si="60"/>
        <v>#REF!</v>
      </c>
      <c r="X93" s="43" t="e">
        <f t="shared" si="60"/>
        <v>#REF!</v>
      </c>
      <c r="Y93" s="43" t="e">
        <f t="shared" si="60"/>
        <v>#REF!</v>
      </c>
      <c r="Z93" s="43" t="e">
        <f t="shared" si="60"/>
        <v>#REF!</v>
      </c>
      <c r="AA93" s="43" t="e">
        <f t="shared" si="60"/>
        <v>#REF!</v>
      </c>
      <c r="AB93" s="43" t="e">
        <f t="shared" si="60"/>
        <v>#REF!</v>
      </c>
      <c r="AC93" s="43" t="e">
        <f t="shared" si="60"/>
        <v>#REF!</v>
      </c>
      <c r="AD93" s="43" t="e">
        <f t="shared" si="60"/>
        <v>#REF!</v>
      </c>
      <c r="AE93" s="43" t="e">
        <f t="shared" si="60"/>
        <v>#REF!</v>
      </c>
      <c r="AF93" s="43" t="e">
        <f t="shared" si="60"/>
        <v>#REF!</v>
      </c>
      <c r="AG93" s="43" t="e">
        <f t="shared" si="60"/>
        <v>#REF!</v>
      </c>
      <c r="AH93" s="43" t="e">
        <f t="shared" si="60"/>
        <v>#REF!</v>
      </c>
      <c r="AI93" s="43" t="e">
        <f t="shared" si="60"/>
        <v>#REF!</v>
      </c>
      <c r="AJ93" s="43" t="e">
        <f t="shared" si="60"/>
        <v>#REF!</v>
      </c>
      <c r="AK93" s="43" t="e">
        <f t="shared" si="60"/>
        <v>#REF!</v>
      </c>
      <c r="AL93" s="43" t="e">
        <f t="shared" si="60"/>
        <v>#REF!</v>
      </c>
      <c r="AM93" s="43" t="e">
        <f t="shared" si="60"/>
        <v>#REF!</v>
      </c>
      <c r="AN93" s="43" t="e">
        <f t="shared" si="60"/>
        <v>#REF!</v>
      </c>
      <c r="AO93" s="43" t="e">
        <f t="shared" si="60"/>
        <v>#REF!</v>
      </c>
      <c r="AP93" s="43" t="e">
        <f t="shared" si="60"/>
        <v>#REF!</v>
      </c>
      <c r="AQ93" s="43" t="e">
        <f t="shared" si="60"/>
        <v>#REF!</v>
      </c>
      <c r="AR93" s="43" t="e">
        <f t="shared" si="60"/>
        <v>#REF!</v>
      </c>
      <c r="AS93" s="43" t="e">
        <f t="shared" si="60"/>
        <v>#REF!</v>
      </c>
      <c r="AT93" s="43" t="e">
        <f t="shared" si="60"/>
        <v>#REF!</v>
      </c>
      <c r="AU93" s="43" t="e">
        <f t="shared" si="60"/>
        <v>#REF!</v>
      </c>
      <c r="AV93" s="43" t="e">
        <f t="shared" si="60"/>
        <v>#REF!</v>
      </c>
      <c r="AW93" s="148" t="e">
        <f t="shared" si="57"/>
        <v>#REF!</v>
      </c>
      <c r="AX93" s="148" t="e">
        <f t="shared" si="57"/>
        <v>#REF!</v>
      </c>
      <c r="AY93" s="57" t="e">
        <f t="shared" si="57"/>
        <v>#REF!</v>
      </c>
      <c r="AZ93" s="57" t="e">
        <f t="shared" si="57"/>
        <v>#REF!</v>
      </c>
      <c r="BA93" s="57" t="e">
        <f t="shared" si="57"/>
        <v>#REF!</v>
      </c>
      <c r="BB93" s="57" t="e">
        <f t="shared" si="57"/>
        <v>#REF!</v>
      </c>
      <c r="BC93" s="57" t="e">
        <f t="shared" si="57"/>
        <v>#REF!</v>
      </c>
      <c r="BD93" s="57" t="e">
        <f t="shared" si="57"/>
        <v>#REF!</v>
      </c>
      <c r="BE93" s="57" t="e">
        <f t="shared" si="57"/>
        <v>#REF!</v>
      </c>
      <c r="BF93" s="57" t="e">
        <f>BF13*0.9</f>
        <v>#REF!</v>
      </c>
      <c r="BG93" s="57" t="e">
        <f t="shared" si="51"/>
        <v>#REF!</v>
      </c>
      <c r="BH93" s="57" t="e">
        <f>BH13*0.85</f>
        <v>#REF!</v>
      </c>
      <c r="BI93" s="57" t="e">
        <f t="shared" si="52"/>
        <v>#REF!</v>
      </c>
      <c r="BJ93" s="57" t="e">
        <f t="shared" si="52"/>
        <v>#REF!</v>
      </c>
      <c r="BK93" s="57" t="e">
        <f t="shared" si="52"/>
        <v>#REF!</v>
      </c>
      <c r="BL93" s="57" t="e">
        <f t="shared" ref="BL93:CE93" si="62">BL13*0.85</f>
        <v>#REF!</v>
      </c>
      <c r="BM93" s="57" t="e">
        <f t="shared" si="62"/>
        <v>#REF!</v>
      </c>
      <c r="BN93" s="57" t="e">
        <f t="shared" si="62"/>
        <v>#REF!</v>
      </c>
      <c r="BO93" s="57" t="e">
        <f t="shared" si="62"/>
        <v>#REF!</v>
      </c>
      <c r="BP93" s="57" t="e">
        <f t="shared" si="62"/>
        <v>#REF!</v>
      </c>
      <c r="BQ93" s="57" t="e">
        <f t="shared" si="62"/>
        <v>#REF!</v>
      </c>
      <c r="BR93" s="57" t="e">
        <f t="shared" si="62"/>
        <v>#REF!</v>
      </c>
      <c r="BS93" s="57" t="e">
        <f t="shared" si="62"/>
        <v>#REF!</v>
      </c>
      <c r="BT93" s="57" t="e">
        <f t="shared" si="62"/>
        <v>#REF!</v>
      </c>
      <c r="BU93" s="57" t="e">
        <f t="shared" si="62"/>
        <v>#REF!</v>
      </c>
      <c r="BV93" s="57" t="e">
        <f t="shared" si="62"/>
        <v>#REF!</v>
      </c>
      <c r="BW93" s="57" t="e">
        <f t="shared" si="62"/>
        <v>#REF!</v>
      </c>
      <c r="BX93" s="57" t="e">
        <f t="shared" si="62"/>
        <v>#REF!</v>
      </c>
      <c r="BY93" s="57" t="e">
        <f t="shared" si="62"/>
        <v>#REF!</v>
      </c>
      <c r="BZ93" s="57" t="e">
        <f t="shared" si="62"/>
        <v>#REF!</v>
      </c>
      <c r="CA93" s="57" t="e">
        <f t="shared" si="62"/>
        <v>#REF!</v>
      </c>
      <c r="CB93" s="57" t="e">
        <f t="shared" si="62"/>
        <v>#REF!</v>
      </c>
      <c r="CC93" s="57" t="e">
        <f t="shared" si="62"/>
        <v>#REF!</v>
      </c>
      <c r="CD93" s="57" t="e">
        <f t="shared" si="62"/>
        <v>#REF!</v>
      </c>
      <c r="CE93" s="57" t="e">
        <f t="shared" si="62"/>
        <v>#REF!</v>
      </c>
    </row>
    <row r="94" spans="1:83" s="9" customFormat="1" ht="12" customHeight="1" x14ac:dyDescent="0.2">
      <c r="A94" s="145" t="s">
        <v>66</v>
      </c>
      <c r="B94" s="85"/>
      <c r="C94" s="85"/>
      <c r="D94" s="85"/>
      <c r="E94" s="85"/>
      <c r="F94" s="85"/>
      <c r="G94" s="85"/>
      <c r="H94" s="85"/>
      <c r="I94" s="85"/>
      <c r="J94" s="85"/>
      <c r="K94" s="85"/>
      <c r="L94" s="85"/>
      <c r="M94" s="85"/>
      <c r="N94" s="85"/>
      <c r="O94" s="85"/>
      <c r="P94" s="85"/>
      <c r="Q94" s="85"/>
      <c r="R94" s="85"/>
      <c r="S94" s="85"/>
      <c r="T94" s="85"/>
      <c r="U94" s="85"/>
      <c r="V94" s="85"/>
      <c r="W94" s="85"/>
      <c r="X94" s="85"/>
      <c r="Y94" s="85"/>
      <c r="Z94" s="85"/>
      <c r="AA94" s="85"/>
      <c r="AB94" s="85"/>
      <c r="AC94" s="85"/>
      <c r="AD94" s="85"/>
      <c r="AE94" s="85"/>
      <c r="AF94" s="85"/>
      <c r="AG94" s="85"/>
      <c r="AH94" s="85"/>
      <c r="AI94" s="85"/>
      <c r="AJ94" s="85"/>
      <c r="AK94" s="85"/>
      <c r="AL94" s="85"/>
      <c r="AM94" s="85"/>
      <c r="AN94" s="34"/>
      <c r="AO94" s="34"/>
      <c r="AP94" s="34"/>
      <c r="AQ94" s="34"/>
      <c r="AR94" s="34"/>
      <c r="AS94" s="34"/>
      <c r="AT94" s="34"/>
      <c r="AU94" s="34"/>
      <c r="AV94" s="34"/>
      <c r="AW94" s="57"/>
      <c r="AX94" s="57"/>
      <c r="AY94" s="57"/>
      <c r="AZ94" s="57"/>
      <c r="BA94" s="57"/>
      <c r="BB94" s="57"/>
      <c r="BC94" s="57"/>
      <c r="BD94" s="57"/>
      <c r="BE94" s="57"/>
      <c r="BF94" s="57"/>
      <c r="BG94" s="57"/>
      <c r="BH94" s="57"/>
      <c r="BI94" s="57"/>
      <c r="BJ94" s="57"/>
      <c r="BK94" s="57"/>
      <c r="BL94" s="57"/>
      <c r="BM94" s="57"/>
      <c r="BN94" s="57"/>
      <c r="BO94" s="57"/>
      <c r="BP94" s="57"/>
      <c r="BQ94" s="57"/>
      <c r="BR94" s="57"/>
      <c r="BS94" s="57"/>
      <c r="BT94" s="57"/>
      <c r="BU94" s="57"/>
      <c r="BV94" s="57"/>
      <c r="BW94" s="57"/>
      <c r="BX94" s="57"/>
      <c r="BY94" s="57"/>
      <c r="BZ94" s="57"/>
      <c r="CA94" s="57"/>
      <c r="CB94" s="57"/>
      <c r="CC94" s="57"/>
      <c r="CD94" s="57"/>
      <c r="CE94" s="57"/>
    </row>
    <row r="95" spans="1:83" s="9" customFormat="1" ht="12" customHeight="1" x14ac:dyDescent="0.2">
      <c r="A95" s="52" t="s">
        <v>37</v>
      </c>
      <c r="B95" s="85"/>
      <c r="C95" s="85"/>
      <c r="D95" s="85"/>
      <c r="E95" s="85"/>
      <c r="F95" s="85"/>
      <c r="G95" s="85"/>
      <c r="H95" s="85"/>
      <c r="I95" s="85"/>
      <c r="J95" s="85"/>
      <c r="K95" s="85"/>
      <c r="L95" s="85"/>
      <c r="M95" s="85"/>
      <c r="N95" s="85"/>
      <c r="O95" s="85"/>
      <c r="P95" s="85"/>
      <c r="Q95" s="85"/>
      <c r="R95" s="85"/>
      <c r="S95" s="85"/>
      <c r="T95" s="85"/>
      <c r="U95" s="85"/>
      <c r="V95" s="85"/>
      <c r="W95" s="85"/>
      <c r="X95" s="85"/>
      <c r="Y95" s="85"/>
      <c r="Z95" s="85"/>
      <c r="AA95" s="85"/>
      <c r="AB95" s="85"/>
      <c r="AC95" s="85"/>
      <c r="AD95" s="85"/>
      <c r="AE95" s="85"/>
      <c r="AF95" s="85"/>
      <c r="AG95" s="85"/>
      <c r="AH95" s="85"/>
      <c r="AI95" s="85"/>
      <c r="AJ95" s="85"/>
      <c r="AK95" s="85"/>
      <c r="AL95" s="85"/>
      <c r="AM95" s="85"/>
      <c r="AN95" s="53" t="e">
        <f>AN15*0.8*0.9</f>
        <v>#REF!</v>
      </c>
      <c r="AO95" s="43" t="e">
        <f t="shared" ref="AO95:AV96" si="63">AO15*0.8*0.9</f>
        <v>#REF!</v>
      </c>
      <c r="AP95" s="43" t="e">
        <f t="shared" si="63"/>
        <v>#REF!</v>
      </c>
      <c r="AQ95" s="43" t="e">
        <f t="shared" si="63"/>
        <v>#REF!</v>
      </c>
      <c r="AR95" s="43" t="e">
        <f t="shared" si="63"/>
        <v>#REF!</v>
      </c>
      <c r="AS95" s="43" t="e">
        <f t="shared" si="63"/>
        <v>#REF!</v>
      </c>
      <c r="AT95" s="43" t="e">
        <f t="shared" si="63"/>
        <v>#REF!</v>
      </c>
      <c r="AU95" s="43" t="e">
        <f t="shared" si="63"/>
        <v>#REF!</v>
      </c>
      <c r="AV95" s="43" t="e">
        <f t="shared" si="63"/>
        <v>#REF!</v>
      </c>
      <c r="AW95" s="148" t="e">
        <f t="shared" si="57"/>
        <v>#REF!</v>
      </c>
      <c r="AX95" s="148" t="e">
        <f t="shared" si="57"/>
        <v>#REF!</v>
      </c>
      <c r="AY95" s="57" t="e">
        <f t="shared" si="57"/>
        <v>#REF!</v>
      </c>
      <c r="AZ95" s="57" t="e">
        <f t="shared" si="57"/>
        <v>#REF!</v>
      </c>
      <c r="BA95" s="57" t="e">
        <f t="shared" si="57"/>
        <v>#REF!</v>
      </c>
      <c r="BB95" s="57" t="e">
        <f t="shared" si="57"/>
        <v>#REF!</v>
      </c>
      <c r="BC95" s="57" t="e">
        <f t="shared" si="57"/>
        <v>#REF!</v>
      </c>
      <c r="BD95" s="57" t="e">
        <f t="shared" si="57"/>
        <v>#REF!</v>
      </c>
      <c r="BE95" s="57" t="e">
        <f t="shared" si="57"/>
        <v>#REF!</v>
      </c>
      <c r="BF95" s="57" t="e">
        <f>BF15*0.9</f>
        <v>#REF!</v>
      </c>
      <c r="BG95" s="57" t="e">
        <f t="shared" si="51"/>
        <v>#REF!</v>
      </c>
      <c r="BH95" s="57" t="e">
        <f>BH15*0.85</f>
        <v>#REF!</v>
      </c>
      <c r="BI95" s="57" t="e">
        <f t="shared" si="52"/>
        <v>#REF!</v>
      </c>
      <c r="BJ95" s="57" t="e">
        <f t="shared" si="52"/>
        <v>#REF!</v>
      </c>
      <c r="BK95" s="57" t="e">
        <f t="shared" si="52"/>
        <v>#REF!</v>
      </c>
      <c r="BL95" s="57" t="e">
        <f t="shared" ref="BL95:CE95" si="64">BL15*0.85</f>
        <v>#REF!</v>
      </c>
      <c r="BM95" s="57" t="e">
        <f t="shared" si="64"/>
        <v>#REF!</v>
      </c>
      <c r="BN95" s="57" t="e">
        <f t="shared" si="64"/>
        <v>#REF!</v>
      </c>
      <c r="BO95" s="57" t="e">
        <f t="shared" si="64"/>
        <v>#REF!</v>
      </c>
      <c r="BP95" s="57" t="e">
        <f t="shared" si="64"/>
        <v>#REF!</v>
      </c>
      <c r="BQ95" s="57" t="e">
        <f t="shared" si="64"/>
        <v>#REF!</v>
      </c>
      <c r="BR95" s="57" t="e">
        <f t="shared" si="64"/>
        <v>#REF!</v>
      </c>
      <c r="BS95" s="57" t="e">
        <f t="shared" si="64"/>
        <v>#REF!</v>
      </c>
      <c r="BT95" s="57" t="e">
        <f t="shared" si="64"/>
        <v>#REF!</v>
      </c>
      <c r="BU95" s="57" t="e">
        <f t="shared" si="64"/>
        <v>#REF!</v>
      </c>
      <c r="BV95" s="57" t="e">
        <f t="shared" si="64"/>
        <v>#REF!</v>
      </c>
      <c r="BW95" s="57" t="e">
        <f t="shared" si="64"/>
        <v>#REF!</v>
      </c>
      <c r="BX95" s="57" t="e">
        <f t="shared" si="64"/>
        <v>#REF!</v>
      </c>
      <c r="BY95" s="57" t="e">
        <f t="shared" si="64"/>
        <v>#REF!</v>
      </c>
      <c r="BZ95" s="57" t="e">
        <f t="shared" si="64"/>
        <v>#REF!</v>
      </c>
      <c r="CA95" s="57" t="e">
        <f t="shared" si="64"/>
        <v>#REF!</v>
      </c>
      <c r="CB95" s="57" t="e">
        <f t="shared" si="64"/>
        <v>#REF!</v>
      </c>
      <c r="CC95" s="57" t="e">
        <f t="shared" si="64"/>
        <v>#REF!</v>
      </c>
      <c r="CD95" s="57" t="e">
        <f t="shared" si="64"/>
        <v>#REF!</v>
      </c>
      <c r="CE95" s="57" t="e">
        <f t="shared" si="64"/>
        <v>#REF!</v>
      </c>
    </row>
    <row r="96" spans="1:83" s="9" customFormat="1" ht="12" customHeight="1" x14ac:dyDescent="0.2">
      <c r="A96" s="52">
        <v>2</v>
      </c>
      <c r="B96" s="85"/>
      <c r="C96" s="85"/>
      <c r="D96" s="85"/>
      <c r="E96" s="85"/>
      <c r="F96" s="85"/>
      <c r="G96" s="85"/>
      <c r="H96" s="85"/>
      <c r="I96" s="85"/>
      <c r="J96" s="85"/>
      <c r="K96" s="85"/>
      <c r="L96" s="85"/>
      <c r="M96" s="85"/>
      <c r="N96" s="85"/>
      <c r="O96" s="85"/>
      <c r="P96" s="85"/>
      <c r="Q96" s="85"/>
      <c r="R96" s="85"/>
      <c r="S96" s="85"/>
      <c r="T96" s="85"/>
      <c r="U96" s="85"/>
      <c r="V96" s="85"/>
      <c r="W96" s="85"/>
      <c r="X96" s="85"/>
      <c r="Y96" s="85"/>
      <c r="Z96" s="85"/>
      <c r="AA96" s="85"/>
      <c r="AB96" s="85"/>
      <c r="AC96" s="85"/>
      <c r="AD96" s="85"/>
      <c r="AE96" s="85"/>
      <c r="AF96" s="85"/>
      <c r="AG96" s="85"/>
      <c r="AH96" s="85"/>
      <c r="AI96" s="85"/>
      <c r="AJ96" s="85"/>
      <c r="AK96" s="85"/>
      <c r="AL96" s="85"/>
      <c r="AM96" s="85"/>
      <c r="AN96" s="53" t="e">
        <f>AN16*0.8*0.9</f>
        <v>#REF!</v>
      </c>
      <c r="AO96" s="43" t="e">
        <f t="shared" si="63"/>
        <v>#REF!</v>
      </c>
      <c r="AP96" s="43" t="e">
        <f t="shared" si="63"/>
        <v>#REF!</v>
      </c>
      <c r="AQ96" s="43" t="e">
        <f t="shared" si="63"/>
        <v>#REF!</v>
      </c>
      <c r="AR96" s="43" t="e">
        <f t="shared" si="63"/>
        <v>#REF!</v>
      </c>
      <c r="AS96" s="43" t="e">
        <f t="shared" si="63"/>
        <v>#REF!</v>
      </c>
      <c r="AT96" s="43" t="e">
        <f t="shared" si="63"/>
        <v>#REF!</v>
      </c>
      <c r="AU96" s="43" t="e">
        <f t="shared" si="63"/>
        <v>#REF!</v>
      </c>
      <c r="AV96" s="43" t="e">
        <f t="shared" si="63"/>
        <v>#REF!</v>
      </c>
      <c r="AW96" s="148" t="e">
        <f t="shared" si="57"/>
        <v>#REF!</v>
      </c>
      <c r="AX96" s="148" t="e">
        <f t="shared" si="57"/>
        <v>#REF!</v>
      </c>
      <c r="AY96" s="57" t="e">
        <f t="shared" si="57"/>
        <v>#REF!</v>
      </c>
      <c r="AZ96" s="57" t="e">
        <f t="shared" si="57"/>
        <v>#REF!</v>
      </c>
      <c r="BA96" s="57" t="e">
        <f t="shared" si="57"/>
        <v>#REF!</v>
      </c>
      <c r="BB96" s="57" t="e">
        <f t="shared" si="57"/>
        <v>#REF!</v>
      </c>
      <c r="BC96" s="57" t="e">
        <f t="shared" si="57"/>
        <v>#REF!</v>
      </c>
      <c r="BD96" s="57" t="e">
        <f t="shared" si="57"/>
        <v>#REF!</v>
      </c>
      <c r="BE96" s="57" t="e">
        <f t="shared" si="57"/>
        <v>#REF!</v>
      </c>
      <c r="BF96" s="57" t="e">
        <f>BF16*0.9</f>
        <v>#REF!</v>
      </c>
      <c r="BG96" s="57" t="e">
        <f t="shared" si="51"/>
        <v>#REF!</v>
      </c>
      <c r="BH96" s="57" t="e">
        <f>BH16*0.85</f>
        <v>#REF!</v>
      </c>
      <c r="BI96" s="57" t="e">
        <f t="shared" si="52"/>
        <v>#REF!</v>
      </c>
      <c r="BJ96" s="57" t="e">
        <f t="shared" si="52"/>
        <v>#REF!</v>
      </c>
      <c r="BK96" s="57" t="e">
        <f t="shared" si="52"/>
        <v>#REF!</v>
      </c>
      <c r="BL96" s="57" t="e">
        <f t="shared" ref="BL96:CE96" si="65">BL16*0.85</f>
        <v>#REF!</v>
      </c>
      <c r="BM96" s="57" t="e">
        <f t="shared" si="65"/>
        <v>#REF!</v>
      </c>
      <c r="BN96" s="57" t="e">
        <f t="shared" si="65"/>
        <v>#REF!</v>
      </c>
      <c r="BO96" s="57" t="e">
        <f t="shared" si="65"/>
        <v>#REF!</v>
      </c>
      <c r="BP96" s="57" t="e">
        <f t="shared" si="65"/>
        <v>#REF!</v>
      </c>
      <c r="BQ96" s="57" t="e">
        <f t="shared" si="65"/>
        <v>#REF!</v>
      </c>
      <c r="BR96" s="57" t="e">
        <f t="shared" si="65"/>
        <v>#REF!</v>
      </c>
      <c r="BS96" s="57" t="e">
        <f t="shared" si="65"/>
        <v>#REF!</v>
      </c>
      <c r="BT96" s="57" t="e">
        <f t="shared" si="65"/>
        <v>#REF!</v>
      </c>
      <c r="BU96" s="57" t="e">
        <f t="shared" si="65"/>
        <v>#REF!</v>
      </c>
      <c r="BV96" s="57" t="e">
        <f t="shared" si="65"/>
        <v>#REF!</v>
      </c>
      <c r="BW96" s="57" t="e">
        <f t="shared" si="65"/>
        <v>#REF!</v>
      </c>
      <c r="BX96" s="57" t="e">
        <f t="shared" si="65"/>
        <v>#REF!</v>
      </c>
      <c r="BY96" s="57" t="e">
        <f t="shared" si="65"/>
        <v>#REF!</v>
      </c>
      <c r="BZ96" s="57" t="e">
        <f t="shared" si="65"/>
        <v>#REF!</v>
      </c>
      <c r="CA96" s="57" t="e">
        <f t="shared" si="65"/>
        <v>#REF!</v>
      </c>
      <c r="CB96" s="57" t="e">
        <f t="shared" si="65"/>
        <v>#REF!</v>
      </c>
      <c r="CC96" s="57" t="e">
        <f t="shared" si="65"/>
        <v>#REF!</v>
      </c>
      <c r="CD96" s="57" t="e">
        <f t="shared" si="65"/>
        <v>#REF!</v>
      </c>
      <c r="CE96" s="57" t="e">
        <f t="shared" si="65"/>
        <v>#REF!</v>
      </c>
    </row>
    <row r="97" spans="1:83" s="9" customFormat="1" ht="12" customHeight="1" x14ac:dyDescent="0.2">
      <c r="A97" s="145" t="s">
        <v>67</v>
      </c>
      <c r="B97" s="85"/>
      <c r="C97" s="85"/>
      <c r="D97" s="85"/>
      <c r="E97" s="85"/>
      <c r="F97" s="85"/>
      <c r="G97" s="85"/>
      <c r="H97" s="85"/>
      <c r="I97" s="85"/>
      <c r="J97" s="85"/>
      <c r="K97" s="85"/>
      <c r="L97" s="85"/>
      <c r="M97" s="85"/>
      <c r="N97" s="85"/>
      <c r="O97" s="85"/>
      <c r="P97" s="85"/>
      <c r="Q97" s="85"/>
      <c r="R97" s="85"/>
      <c r="S97" s="85"/>
      <c r="T97" s="85"/>
      <c r="U97" s="85"/>
      <c r="V97" s="85"/>
      <c r="W97" s="85"/>
      <c r="X97" s="85"/>
      <c r="Y97" s="85"/>
      <c r="Z97" s="85"/>
      <c r="AA97" s="85"/>
      <c r="AB97" s="85"/>
      <c r="AC97" s="85"/>
      <c r="AD97" s="85"/>
      <c r="AE97" s="85"/>
      <c r="AF97" s="85"/>
      <c r="AG97" s="85"/>
      <c r="AH97" s="85"/>
      <c r="AI97" s="85"/>
      <c r="AJ97" s="85"/>
      <c r="AK97" s="85"/>
      <c r="AL97" s="85"/>
      <c r="AM97" s="85"/>
      <c r="AN97" s="34"/>
      <c r="AO97" s="43"/>
      <c r="AP97" s="43"/>
      <c r="AQ97" s="43"/>
      <c r="AR97" s="43"/>
      <c r="AS97" s="43"/>
      <c r="AT97" s="43"/>
      <c r="AU97" s="43"/>
      <c r="AV97" s="43"/>
      <c r="AW97" s="57"/>
      <c r="AX97" s="57"/>
      <c r="AY97" s="57"/>
      <c r="AZ97" s="57"/>
      <c r="BA97" s="57"/>
      <c r="BB97" s="57"/>
      <c r="BC97" s="57"/>
      <c r="BD97" s="57"/>
      <c r="BE97" s="57"/>
      <c r="BF97" s="57"/>
      <c r="BG97" s="57"/>
      <c r="BH97" s="57"/>
      <c r="BI97" s="57"/>
      <c r="BJ97" s="57"/>
      <c r="BK97" s="57"/>
      <c r="BL97" s="57"/>
      <c r="BM97" s="57"/>
      <c r="BN97" s="57"/>
      <c r="BO97" s="57"/>
      <c r="BP97" s="57"/>
      <c r="BQ97" s="57"/>
      <c r="BR97" s="57"/>
      <c r="BS97" s="57"/>
      <c r="BT97" s="57"/>
      <c r="BU97" s="57"/>
      <c r="BV97" s="57"/>
      <c r="BW97" s="57"/>
      <c r="BX97" s="57"/>
      <c r="BY97" s="57"/>
      <c r="BZ97" s="57"/>
      <c r="CA97" s="57"/>
      <c r="CB97" s="57"/>
      <c r="CC97" s="57"/>
      <c r="CD97" s="57"/>
      <c r="CE97" s="57"/>
    </row>
    <row r="98" spans="1:83" s="9" customFormat="1" ht="12" customHeight="1" x14ac:dyDescent="0.2">
      <c r="A98" s="52" t="s">
        <v>37</v>
      </c>
      <c r="B98" s="85"/>
      <c r="C98" s="85"/>
      <c r="D98" s="85"/>
      <c r="E98" s="85"/>
      <c r="F98" s="85"/>
      <c r="G98" s="85"/>
      <c r="H98" s="85"/>
      <c r="I98" s="85"/>
      <c r="J98" s="85"/>
      <c r="K98" s="85"/>
      <c r="L98" s="85"/>
      <c r="M98" s="85"/>
      <c r="N98" s="85"/>
      <c r="O98" s="85"/>
      <c r="P98" s="85"/>
      <c r="Q98" s="85"/>
      <c r="R98" s="85"/>
      <c r="S98" s="85"/>
      <c r="T98" s="85"/>
      <c r="U98" s="85"/>
      <c r="V98" s="85"/>
      <c r="W98" s="85"/>
      <c r="X98" s="85"/>
      <c r="Y98" s="85"/>
      <c r="Z98" s="85"/>
      <c r="AA98" s="85"/>
      <c r="AB98" s="85"/>
      <c r="AC98" s="85"/>
      <c r="AD98" s="85"/>
      <c r="AE98" s="85"/>
      <c r="AF98" s="85"/>
      <c r="AG98" s="85"/>
      <c r="AH98" s="85"/>
      <c r="AI98" s="85"/>
      <c r="AJ98" s="85"/>
      <c r="AK98" s="85"/>
      <c r="AL98" s="85"/>
      <c r="AM98" s="85"/>
      <c r="AN98" s="53" t="e">
        <f t="shared" ref="AN98:AV105" si="66">AN18*0.8*0.9</f>
        <v>#REF!</v>
      </c>
      <c r="AO98" s="43" t="e">
        <f t="shared" si="66"/>
        <v>#REF!</v>
      </c>
      <c r="AP98" s="43" t="e">
        <f t="shared" si="66"/>
        <v>#REF!</v>
      </c>
      <c r="AQ98" s="43" t="e">
        <f t="shared" si="66"/>
        <v>#REF!</v>
      </c>
      <c r="AR98" s="43" t="e">
        <f t="shared" si="66"/>
        <v>#REF!</v>
      </c>
      <c r="AS98" s="43" t="e">
        <f t="shared" si="66"/>
        <v>#REF!</v>
      </c>
      <c r="AT98" s="43" t="e">
        <f t="shared" si="66"/>
        <v>#REF!</v>
      </c>
      <c r="AU98" s="43" t="e">
        <f t="shared" si="66"/>
        <v>#REF!</v>
      </c>
      <c r="AV98" s="43" t="e">
        <f t="shared" si="66"/>
        <v>#REF!</v>
      </c>
      <c r="AW98" s="148" t="e">
        <f t="shared" ref="AW98:BE105" si="67">AW18*0.87*0.9</f>
        <v>#REF!</v>
      </c>
      <c r="AX98" s="148" t="e">
        <f t="shared" si="67"/>
        <v>#REF!</v>
      </c>
      <c r="AY98" s="57" t="e">
        <f t="shared" si="67"/>
        <v>#REF!</v>
      </c>
      <c r="AZ98" s="57" t="e">
        <f t="shared" si="67"/>
        <v>#REF!</v>
      </c>
      <c r="BA98" s="57" t="e">
        <f t="shared" si="67"/>
        <v>#REF!</v>
      </c>
      <c r="BB98" s="57" t="e">
        <f t="shared" si="67"/>
        <v>#REF!</v>
      </c>
      <c r="BC98" s="57" t="e">
        <f t="shared" si="67"/>
        <v>#REF!</v>
      </c>
      <c r="BD98" s="57" t="e">
        <f t="shared" si="67"/>
        <v>#REF!</v>
      </c>
      <c r="BE98" s="57" t="e">
        <f t="shared" si="67"/>
        <v>#REF!</v>
      </c>
      <c r="BF98" s="57" t="e">
        <f>BF18*0.9</f>
        <v>#REF!</v>
      </c>
      <c r="BG98" s="57" t="e">
        <f t="shared" si="51"/>
        <v>#REF!</v>
      </c>
      <c r="BH98" s="57" t="e">
        <f>BH18*0.85</f>
        <v>#REF!</v>
      </c>
      <c r="BI98" s="57" t="e">
        <f t="shared" si="52"/>
        <v>#REF!</v>
      </c>
      <c r="BJ98" s="57" t="e">
        <f t="shared" si="52"/>
        <v>#REF!</v>
      </c>
      <c r="BK98" s="57" t="e">
        <f t="shared" si="52"/>
        <v>#REF!</v>
      </c>
      <c r="BL98" s="57" t="e">
        <f t="shared" ref="BL98:CE98" si="68">BL18*0.85</f>
        <v>#REF!</v>
      </c>
      <c r="BM98" s="57" t="e">
        <f t="shared" si="68"/>
        <v>#REF!</v>
      </c>
      <c r="BN98" s="57" t="e">
        <f t="shared" si="68"/>
        <v>#REF!</v>
      </c>
      <c r="BO98" s="57" t="e">
        <f t="shared" si="68"/>
        <v>#REF!</v>
      </c>
      <c r="BP98" s="57" t="e">
        <f t="shared" si="68"/>
        <v>#REF!</v>
      </c>
      <c r="BQ98" s="57" t="e">
        <f t="shared" si="68"/>
        <v>#REF!</v>
      </c>
      <c r="BR98" s="57" t="e">
        <f t="shared" si="68"/>
        <v>#REF!</v>
      </c>
      <c r="BS98" s="57" t="e">
        <f t="shared" si="68"/>
        <v>#REF!</v>
      </c>
      <c r="BT98" s="57" t="e">
        <f t="shared" si="68"/>
        <v>#REF!</v>
      </c>
      <c r="BU98" s="57" t="e">
        <f t="shared" si="68"/>
        <v>#REF!</v>
      </c>
      <c r="BV98" s="57" t="e">
        <f t="shared" si="68"/>
        <v>#REF!</v>
      </c>
      <c r="BW98" s="57" t="e">
        <f t="shared" si="68"/>
        <v>#REF!</v>
      </c>
      <c r="BX98" s="57" t="e">
        <f t="shared" si="68"/>
        <v>#REF!</v>
      </c>
      <c r="BY98" s="57" t="e">
        <f t="shared" si="68"/>
        <v>#REF!</v>
      </c>
      <c r="BZ98" s="57" t="e">
        <f t="shared" si="68"/>
        <v>#REF!</v>
      </c>
      <c r="CA98" s="57" t="e">
        <f t="shared" si="68"/>
        <v>#REF!</v>
      </c>
      <c r="CB98" s="57" t="e">
        <f t="shared" si="68"/>
        <v>#REF!</v>
      </c>
      <c r="CC98" s="57" t="e">
        <f t="shared" si="68"/>
        <v>#REF!</v>
      </c>
      <c r="CD98" s="57" t="e">
        <f t="shared" si="68"/>
        <v>#REF!</v>
      </c>
      <c r="CE98" s="57" t="e">
        <f t="shared" si="68"/>
        <v>#REF!</v>
      </c>
    </row>
    <row r="99" spans="1:83" s="9" customFormat="1" ht="12" customHeight="1" x14ac:dyDescent="0.2">
      <c r="A99" s="52">
        <v>2</v>
      </c>
      <c r="B99" s="85"/>
      <c r="C99" s="85"/>
      <c r="D99" s="85"/>
      <c r="E99" s="85"/>
      <c r="F99" s="85"/>
      <c r="G99" s="85"/>
      <c r="H99" s="85"/>
      <c r="I99" s="85"/>
      <c r="J99" s="85"/>
      <c r="K99" s="85"/>
      <c r="L99" s="85"/>
      <c r="M99" s="85"/>
      <c r="N99" s="85"/>
      <c r="O99" s="85"/>
      <c r="P99" s="85"/>
      <c r="Q99" s="85"/>
      <c r="R99" s="85"/>
      <c r="S99" s="85"/>
      <c r="T99" s="85"/>
      <c r="U99" s="85"/>
      <c r="V99" s="85"/>
      <c r="W99" s="85"/>
      <c r="X99" s="85"/>
      <c r="Y99" s="85"/>
      <c r="Z99" s="85"/>
      <c r="AA99" s="85"/>
      <c r="AB99" s="85"/>
      <c r="AC99" s="85"/>
      <c r="AD99" s="85"/>
      <c r="AE99" s="85"/>
      <c r="AF99" s="85"/>
      <c r="AG99" s="85"/>
      <c r="AH99" s="85"/>
      <c r="AI99" s="85"/>
      <c r="AJ99" s="85"/>
      <c r="AK99" s="85"/>
      <c r="AL99" s="85"/>
      <c r="AM99" s="85"/>
      <c r="AN99" s="53" t="e">
        <f t="shared" si="66"/>
        <v>#REF!</v>
      </c>
      <c r="AO99" s="43" t="e">
        <f t="shared" si="66"/>
        <v>#REF!</v>
      </c>
      <c r="AP99" s="43" t="e">
        <f t="shared" si="66"/>
        <v>#REF!</v>
      </c>
      <c r="AQ99" s="43" t="e">
        <f t="shared" si="66"/>
        <v>#REF!</v>
      </c>
      <c r="AR99" s="43" t="e">
        <f t="shared" si="66"/>
        <v>#REF!</v>
      </c>
      <c r="AS99" s="43" t="e">
        <f t="shared" si="66"/>
        <v>#REF!</v>
      </c>
      <c r="AT99" s="43" t="e">
        <f t="shared" si="66"/>
        <v>#REF!</v>
      </c>
      <c r="AU99" s="43" t="e">
        <f t="shared" si="66"/>
        <v>#REF!</v>
      </c>
      <c r="AV99" s="43" t="e">
        <f t="shared" si="66"/>
        <v>#REF!</v>
      </c>
      <c r="AW99" s="148" t="e">
        <f t="shared" si="67"/>
        <v>#REF!</v>
      </c>
      <c r="AX99" s="148" t="e">
        <f t="shared" si="67"/>
        <v>#REF!</v>
      </c>
      <c r="AY99" s="57" t="e">
        <f t="shared" si="67"/>
        <v>#REF!</v>
      </c>
      <c r="AZ99" s="57" t="e">
        <f t="shared" si="67"/>
        <v>#REF!</v>
      </c>
      <c r="BA99" s="57" t="e">
        <f t="shared" si="67"/>
        <v>#REF!</v>
      </c>
      <c r="BB99" s="57" t="e">
        <f t="shared" si="67"/>
        <v>#REF!</v>
      </c>
      <c r="BC99" s="57" t="e">
        <f t="shared" si="67"/>
        <v>#REF!</v>
      </c>
      <c r="BD99" s="57" t="e">
        <f t="shared" si="67"/>
        <v>#REF!</v>
      </c>
      <c r="BE99" s="57" t="e">
        <f t="shared" si="67"/>
        <v>#REF!</v>
      </c>
      <c r="BF99" s="57" t="e">
        <f>BF19*0.9</f>
        <v>#REF!</v>
      </c>
      <c r="BG99" s="57" t="e">
        <f t="shared" si="51"/>
        <v>#REF!</v>
      </c>
      <c r="BH99" s="57" t="e">
        <f>BH19*0.85</f>
        <v>#REF!</v>
      </c>
      <c r="BI99" s="57" t="e">
        <f t="shared" si="52"/>
        <v>#REF!</v>
      </c>
      <c r="BJ99" s="57" t="e">
        <f t="shared" si="52"/>
        <v>#REF!</v>
      </c>
      <c r="BK99" s="57" t="e">
        <f t="shared" si="52"/>
        <v>#REF!</v>
      </c>
      <c r="BL99" s="57" t="e">
        <f t="shared" ref="BL99:CE99" si="69">BL19*0.85</f>
        <v>#REF!</v>
      </c>
      <c r="BM99" s="57" t="e">
        <f t="shared" si="69"/>
        <v>#REF!</v>
      </c>
      <c r="BN99" s="57" t="e">
        <f t="shared" si="69"/>
        <v>#REF!</v>
      </c>
      <c r="BO99" s="57" t="e">
        <f t="shared" si="69"/>
        <v>#REF!</v>
      </c>
      <c r="BP99" s="57" t="e">
        <f t="shared" si="69"/>
        <v>#REF!</v>
      </c>
      <c r="BQ99" s="57" t="e">
        <f t="shared" si="69"/>
        <v>#REF!</v>
      </c>
      <c r="BR99" s="57" t="e">
        <f t="shared" si="69"/>
        <v>#REF!</v>
      </c>
      <c r="BS99" s="57" t="e">
        <f t="shared" si="69"/>
        <v>#REF!</v>
      </c>
      <c r="BT99" s="57" t="e">
        <f t="shared" si="69"/>
        <v>#REF!</v>
      </c>
      <c r="BU99" s="57" t="e">
        <f t="shared" si="69"/>
        <v>#REF!</v>
      </c>
      <c r="BV99" s="57" t="e">
        <f t="shared" si="69"/>
        <v>#REF!</v>
      </c>
      <c r="BW99" s="57" t="e">
        <f t="shared" si="69"/>
        <v>#REF!</v>
      </c>
      <c r="BX99" s="57" t="e">
        <f t="shared" si="69"/>
        <v>#REF!</v>
      </c>
      <c r="BY99" s="57" t="e">
        <f t="shared" si="69"/>
        <v>#REF!</v>
      </c>
      <c r="BZ99" s="57" t="e">
        <f t="shared" si="69"/>
        <v>#REF!</v>
      </c>
      <c r="CA99" s="57" t="e">
        <f t="shared" si="69"/>
        <v>#REF!</v>
      </c>
      <c r="CB99" s="57" t="e">
        <f t="shared" si="69"/>
        <v>#REF!</v>
      </c>
      <c r="CC99" s="57" t="e">
        <f t="shared" si="69"/>
        <v>#REF!</v>
      </c>
      <c r="CD99" s="57" t="e">
        <f t="shared" si="69"/>
        <v>#REF!</v>
      </c>
      <c r="CE99" s="57" t="e">
        <f t="shared" si="69"/>
        <v>#REF!</v>
      </c>
    </row>
    <row r="100" spans="1:83" s="9" customFormat="1" ht="12" customHeight="1" x14ac:dyDescent="0.2">
      <c r="A100" s="145" t="s">
        <v>68</v>
      </c>
      <c r="B100" s="85"/>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c r="AA100" s="85"/>
      <c r="AB100" s="85"/>
      <c r="AC100" s="85"/>
      <c r="AD100" s="85"/>
      <c r="AE100" s="85"/>
      <c r="AF100" s="85"/>
      <c r="AG100" s="85"/>
      <c r="AH100" s="85"/>
      <c r="AI100" s="85"/>
      <c r="AJ100" s="85"/>
      <c r="AK100" s="85"/>
      <c r="AL100" s="85"/>
      <c r="AM100" s="85"/>
      <c r="AN100" s="34"/>
      <c r="AO100" s="43"/>
      <c r="AP100" s="43"/>
      <c r="AQ100" s="43"/>
      <c r="AR100" s="43"/>
      <c r="AS100" s="43"/>
      <c r="AT100" s="43"/>
      <c r="AU100" s="43"/>
      <c r="AV100" s="43"/>
      <c r="AW100" s="57"/>
      <c r="AX100" s="57"/>
      <c r="AY100" s="57"/>
      <c r="AZ100" s="57"/>
      <c r="BA100" s="57"/>
      <c r="BB100" s="57"/>
      <c r="BC100" s="57"/>
      <c r="BD100" s="57"/>
      <c r="BE100" s="57"/>
      <c r="BF100" s="57"/>
      <c r="BG100" s="57"/>
      <c r="BH100" s="57"/>
      <c r="BI100" s="57"/>
      <c r="BJ100" s="57"/>
      <c r="BK100" s="57"/>
      <c r="BL100" s="57"/>
      <c r="BM100" s="57"/>
      <c r="BN100" s="57"/>
      <c r="BO100" s="57"/>
      <c r="BP100" s="57"/>
      <c r="BQ100" s="57"/>
      <c r="BR100" s="57"/>
      <c r="BS100" s="57"/>
      <c r="BT100" s="57"/>
      <c r="BU100" s="57"/>
      <c r="BV100" s="57"/>
      <c r="BW100" s="57"/>
      <c r="BX100" s="57"/>
      <c r="BY100" s="57"/>
      <c r="BZ100" s="57"/>
      <c r="CA100" s="57"/>
      <c r="CB100" s="57"/>
      <c r="CC100" s="57"/>
      <c r="CD100" s="57"/>
      <c r="CE100" s="57"/>
    </row>
    <row r="101" spans="1:83" s="9" customFormat="1" ht="12" customHeight="1" x14ac:dyDescent="0.2">
      <c r="A101" s="52" t="s">
        <v>14</v>
      </c>
      <c r="B101" s="85"/>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5"/>
      <c r="AH101" s="85"/>
      <c r="AI101" s="85"/>
      <c r="AJ101" s="85"/>
      <c r="AK101" s="85"/>
      <c r="AL101" s="85"/>
      <c r="AM101" s="85"/>
      <c r="AN101" s="53" t="e">
        <f t="shared" si="66"/>
        <v>#REF!</v>
      </c>
      <c r="AO101" s="43" t="e">
        <f t="shared" si="66"/>
        <v>#REF!</v>
      </c>
      <c r="AP101" s="43" t="e">
        <f t="shared" si="66"/>
        <v>#REF!</v>
      </c>
      <c r="AQ101" s="43" t="e">
        <f t="shared" si="66"/>
        <v>#REF!</v>
      </c>
      <c r="AR101" s="43" t="e">
        <f t="shared" si="66"/>
        <v>#REF!</v>
      </c>
      <c r="AS101" s="43" t="e">
        <f t="shared" si="66"/>
        <v>#REF!</v>
      </c>
      <c r="AT101" s="43" t="e">
        <f t="shared" si="66"/>
        <v>#REF!</v>
      </c>
      <c r="AU101" s="43" t="e">
        <f t="shared" si="66"/>
        <v>#REF!</v>
      </c>
      <c r="AV101" s="43" t="e">
        <f t="shared" si="66"/>
        <v>#REF!</v>
      </c>
      <c r="AW101" s="148" t="e">
        <f t="shared" si="67"/>
        <v>#REF!</v>
      </c>
      <c r="AX101" s="148" t="e">
        <f t="shared" si="67"/>
        <v>#REF!</v>
      </c>
      <c r="AY101" s="57" t="e">
        <f t="shared" si="67"/>
        <v>#REF!</v>
      </c>
      <c r="AZ101" s="57" t="e">
        <f t="shared" si="67"/>
        <v>#REF!</v>
      </c>
      <c r="BA101" s="57" t="e">
        <f t="shared" si="67"/>
        <v>#REF!</v>
      </c>
      <c r="BB101" s="57" t="e">
        <f t="shared" si="67"/>
        <v>#REF!</v>
      </c>
      <c r="BC101" s="57" t="e">
        <f t="shared" si="67"/>
        <v>#REF!</v>
      </c>
      <c r="BD101" s="57" t="e">
        <f t="shared" si="67"/>
        <v>#REF!</v>
      </c>
      <c r="BE101" s="57" t="e">
        <f t="shared" si="67"/>
        <v>#REF!</v>
      </c>
      <c r="BF101" s="57" t="e">
        <f>BF21*0.9</f>
        <v>#REF!</v>
      </c>
      <c r="BG101" s="57" t="e">
        <f t="shared" si="51"/>
        <v>#REF!</v>
      </c>
      <c r="BH101" s="57" t="e">
        <f>BH21*0.85</f>
        <v>#REF!</v>
      </c>
      <c r="BI101" s="57" t="e">
        <f t="shared" si="52"/>
        <v>#REF!</v>
      </c>
      <c r="BJ101" s="57" t="e">
        <f t="shared" si="52"/>
        <v>#REF!</v>
      </c>
      <c r="BK101" s="57" t="e">
        <f t="shared" si="52"/>
        <v>#REF!</v>
      </c>
      <c r="BL101" s="57" t="e">
        <f t="shared" ref="BL101:CE101" si="70">BL21*0.85</f>
        <v>#REF!</v>
      </c>
      <c r="BM101" s="57" t="e">
        <f t="shared" si="70"/>
        <v>#REF!</v>
      </c>
      <c r="BN101" s="57" t="e">
        <f t="shared" si="70"/>
        <v>#REF!</v>
      </c>
      <c r="BO101" s="57" t="e">
        <f t="shared" si="70"/>
        <v>#REF!</v>
      </c>
      <c r="BP101" s="57" t="e">
        <f t="shared" si="70"/>
        <v>#REF!</v>
      </c>
      <c r="BQ101" s="57" t="e">
        <f t="shared" si="70"/>
        <v>#REF!</v>
      </c>
      <c r="BR101" s="57" t="e">
        <f t="shared" si="70"/>
        <v>#REF!</v>
      </c>
      <c r="BS101" s="57" t="e">
        <f t="shared" si="70"/>
        <v>#REF!</v>
      </c>
      <c r="BT101" s="57" t="e">
        <f t="shared" si="70"/>
        <v>#REF!</v>
      </c>
      <c r="BU101" s="57" t="e">
        <f t="shared" si="70"/>
        <v>#REF!</v>
      </c>
      <c r="BV101" s="57" t="e">
        <f t="shared" si="70"/>
        <v>#REF!</v>
      </c>
      <c r="BW101" s="57" t="e">
        <f t="shared" si="70"/>
        <v>#REF!</v>
      </c>
      <c r="BX101" s="57" t="e">
        <f t="shared" si="70"/>
        <v>#REF!</v>
      </c>
      <c r="BY101" s="57" t="e">
        <f t="shared" si="70"/>
        <v>#REF!</v>
      </c>
      <c r="BZ101" s="57" t="e">
        <f t="shared" si="70"/>
        <v>#REF!</v>
      </c>
      <c r="CA101" s="57" t="e">
        <f t="shared" si="70"/>
        <v>#REF!</v>
      </c>
      <c r="CB101" s="57" t="e">
        <f t="shared" si="70"/>
        <v>#REF!</v>
      </c>
      <c r="CC101" s="57" t="e">
        <f t="shared" si="70"/>
        <v>#REF!</v>
      </c>
      <c r="CD101" s="57" t="e">
        <f t="shared" si="70"/>
        <v>#REF!</v>
      </c>
      <c r="CE101" s="57" t="e">
        <f t="shared" si="70"/>
        <v>#REF!</v>
      </c>
    </row>
    <row r="102" spans="1:83" s="9" customFormat="1" ht="12" customHeight="1" x14ac:dyDescent="0.2">
      <c r="A102" s="145" t="s">
        <v>69</v>
      </c>
      <c r="B102" s="85"/>
      <c r="C102" s="85"/>
      <c r="D102" s="85"/>
      <c r="E102" s="85"/>
      <c r="F102" s="85"/>
      <c r="G102" s="85"/>
      <c r="H102" s="85"/>
      <c r="I102" s="85"/>
      <c r="J102" s="85"/>
      <c r="K102" s="85"/>
      <c r="L102" s="85"/>
      <c r="M102" s="85"/>
      <c r="N102" s="85"/>
      <c r="O102" s="85"/>
      <c r="P102" s="85"/>
      <c r="Q102" s="85"/>
      <c r="R102" s="85"/>
      <c r="S102" s="85"/>
      <c r="T102" s="85"/>
      <c r="U102" s="85"/>
      <c r="V102" s="85"/>
      <c r="W102" s="85"/>
      <c r="X102" s="85"/>
      <c r="Y102" s="85"/>
      <c r="Z102" s="85"/>
      <c r="AA102" s="85"/>
      <c r="AB102" s="85"/>
      <c r="AC102" s="85"/>
      <c r="AD102" s="85"/>
      <c r="AE102" s="85"/>
      <c r="AF102" s="85"/>
      <c r="AG102" s="85"/>
      <c r="AH102" s="85"/>
      <c r="AI102" s="85"/>
      <c r="AJ102" s="85"/>
      <c r="AK102" s="85"/>
      <c r="AL102" s="85"/>
      <c r="AM102" s="85"/>
      <c r="AN102" s="34"/>
      <c r="AO102" s="43"/>
      <c r="AP102" s="43"/>
      <c r="AQ102" s="43"/>
      <c r="AR102" s="43"/>
      <c r="AS102" s="43"/>
      <c r="AT102" s="43"/>
      <c r="AU102" s="43"/>
      <c r="AV102" s="43"/>
      <c r="AW102" s="57"/>
      <c r="AX102" s="57"/>
      <c r="AY102" s="57"/>
      <c r="AZ102" s="57"/>
      <c r="BA102" s="57"/>
      <c r="BB102" s="57"/>
      <c r="BC102" s="57"/>
      <c r="BD102" s="57"/>
      <c r="BE102" s="57"/>
      <c r="BF102" s="57"/>
      <c r="BG102" s="57"/>
      <c r="BH102" s="57"/>
      <c r="BI102" s="57"/>
      <c r="BJ102" s="57"/>
      <c r="BK102" s="57"/>
      <c r="BL102" s="57"/>
      <c r="BM102" s="57"/>
      <c r="BN102" s="57"/>
      <c r="BO102" s="57"/>
      <c r="BP102" s="57"/>
      <c r="BQ102" s="57"/>
      <c r="BR102" s="57"/>
      <c r="BS102" s="57"/>
      <c r="BT102" s="57"/>
      <c r="BU102" s="57"/>
      <c r="BV102" s="57"/>
      <c r="BW102" s="57"/>
      <c r="BX102" s="57"/>
      <c r="BY102" s="57"/>
      <c r="BZ102" s="57"/>
      <c r="CA102" s="57"/>
      <c r="CB102" s="57"/>
      <c r="CC102" s="57"/>
      <c r="CD102" s="57"/>
      <c r="CE102" s="57"/>
    </row>
    <row r="103" spans="1:83" x14ac:dyDescent="0.2">
      <c r="A103" s="52" t="s">
        <v>14</v>
      </c>
      <c r="B103" s="84"/>
      <c r="C103" s="84"/>
      <c r="D103" s="84"/>
      <c r="E103" s="84"/>
      <c r="AN103" s="53" t="e">
        <f t="shared" si="66"/>
        <v>#REF!</v>
      </c>
      <c r="AO103" s="43" t="e">
        <f t="shared" si="66"/>
        <v>#REF!</v>
      </c>
      <c r="AP103" s="43" t="e">
        <f t="shared" si="66"/>
        <v>#REF!</v>
      </c>
      <c r="AQ103" s="43" t="e">
        <f t="shared" si="66"/>
        <v>#REF!</v>
      </c>
      <c r="AR103" s="43" t="e">
        <f t="shared" si="66"/>
        <v>#REF!</v>
      </c>
      <c r="AS103" s="43" t="e">
        <f t="shared" si="66"/>
        <v>#REF!</v>
      </c>
      <c r="AT103" s="43" t="e">
        <f t="shared" si="66"/>
        <v>#REF!</v>
      </c>
      <c r="AU103" s="43" t="e">
        <f t="shared" si="66"/>
        <v>#REF!</v>
      </c>
      <c r="AV103" s="43" t="e">
        <f t="shared" si="66"/>
        <v>#REF!</v>
      </c>
      <c r="AW103" s="148" t="e">
        <f t="shared" si="67"/>
        <v>#REF!</v>
      </c>
      <c r="AX103" s="148" t="e">
        <f t="shared" si="67"/>
        <v>#REF!</v>
      </c>
      <c r="AY103" s="57" t="e">
        <f t="shared" si="67"/>
        <v>#REF!</v>
      </c>
      <c r="AZ103" s="57" t="e">
        <f t="shared" si="67"/>
        <v>#REF!</v>
      </c>
      <c r="BA103" s="57" t="e">
        <f t="shared" si="67"/>
        <v>#REF!</v>
      </c>
      <c r="BB103" s="57" t="e">
        <f t="shared" si="67"/>
        <v>#REF!</v>
      </c>
      <c r="BC103" s="57" t="e">
        <f t="shared" si="67"/>
        <v>#REF!</v>
      </c>
      <c r="BD103" s="57" t="e">
        <f t="shared" si="67"/>
        <v>#REF!</v>
      </c>
      <c r="BE103" s="57" t="e">
        <f t="shared" si="67"/>
        <v>#REF!</v>
      </c>
      <c r="BF103" s="57" t="e">
        <f t="shared" ref="BF103:BG105" si="71">BF23*0.9</f>
        <v>#REF!</v>
      </c>
      <c r="BG103" s="57" t="e">
        <f t="shared" si="71"/>
        <v>#REF!</v>
      </c>
      <c r="BH103" s="57" t="e">
        <f>BH23*0.85</f>
        <v>#REF!</v>
      </c>
      <c r="BI103" s="57" t="e">
        <f t="shared" ref="BI103:BK105" si="72">BI23*0.85</f>
        <v>#REF!</v>
      </c>
      <c r="BJ103" s="57" t="e">
        <f t="shared" si="72"/>
        <v>#REF!</v>
      </c>
      <c r="BK103" s="57" t="e">
        <f t="shared" si="72"/>
        <v>#REF!</v>
      </c>
      <c r="BL103" s="57" t="e">
        <f t="shared" ref="BL103:CE103" si="73">BL23*0.85</f>
        <v>#REF!</v>
      </c>
      <c r="BM103" s="57" t="e">
        <f t="shared" si="73"/>
        <v>#REF!</v>
      </c>
      <c r="BN103" s="57" t="e">
        <f t="shared" si="73"/>
        <v>#REF!</v>
      </c>
      <c r="BO103" s="57" t="e">
        <f t="shared" si="73"/>
        <v>#REF!</v>
      </c>
      <c r="BP103" s="57" t="e">
        <f t="shared" si="73"/>
        <v>#REF!</v>
      </c>
      <c r="BQ103" s="57" t="e">
        <f t="shared" si="73"/>
        <v>#REF!</v>
      </c>
      <c r="BR103" s="57" t="e">
        <f t="shared" si="73"/>
        <v>#REF!</v>
      </c>
      <c r="BS103" s="57" t="e">
        <f t="shared" si="73"/>
        <v>#REF!</v>
      </c>
      <c r="BT103" s="57" t="e">
        <f t="shared" si="73"/>
        <v>#REF!</v>
      </c>
      <c r="BU103" s="57" t="e">
        <f t="shared" si="73"/>
        <v>#REF!</v>
      </c>
      <c r="BV103" s="57" t="e">
        <f t="shared" si="73"/>
        <v>#REF!</v>
      </c>
      <c r="BW103" s="57" t="e">
        <f t="shared" si="73"/>
        <v>#REF!</v>
      </c>
      <c r="BX103" s="57" t="e">
        <f t="shared" si="73"/>
        <v>#REF!</v>
      </c>
      <c r="BY103" s="57" t="e">
        <f t="shared" si="73"/>
        <v>#REF!</v>
      </c>
      <c r="BZ103" s="57" t="e">
        <f t="shared" si="73"/>
        <v>#REF!</v>
      </c>
      <c r="CA103" s="57" t="e">
        <f t="shared" si="73"/>
        <v>#REF!</v>
      </c>
      <c r="CB103" s="57" t="e">
        <f t="shared" si="73"/>
        <v>#REF!</v>
      </c>
      <c r="CC103" s="57" t="e">
        <f t="shared" si="73"/>
        <v>#REF!</v>
      </c>
      <c r="CD103" s="57" t="e">
        <f t="shared" si="73"/>
        <v>#REF!</v>
      </c>
      <c r="CE103" s="57" t="e">
        <f t="shared" si="73"/>
        <v>#REF!</v>
      </c>
    </row>
    <row r="104" spans="1:83" x14ac:dyDescent="0.2">
      <c r="A104" s="145" t="s">
        <v>70</v>
      </c>
      <c r="B104" s="84"/>
      <c r="C104" s="84"/>
      <c r="D104" s="84"/>
      <c r="E104" s="84"/>
      <c r="AN104" s="34"/>
      <c r="AO104" s="43"/>
      <c r="AP104" s="43"/>
      <c r="AQ104" s="43"/>
      <c r="AR104" s="43"/>
      <c r="AS104" s="43"/>
      <c r="AT104" s="43"/>
      <c r="AU104" s="43"/>
      <c r="AV104" s="43"/>
      <c r="AW104" s="57"/>
      <c r="AX104" s="57"/>
      <c r="AY104" s="57"/>
      <c r="AZ104" s="57"/>
      <c r="BA104" s="57"/>
      <c r="BB104" s="57"/>
      <c r="BC104" s="57"/>
      <c r="BD104" s="57"/>
      <c r="BE104" s="57"/>
      <c r="BF104" s="57"/>
      <c r="BG104" s="57"/>
      <c r="BH104" s="57"/>
      <c r="BI104" s="57"/>
      <c r="BJ104" s="57"/>
      <c r="BK104" s="57"/>
      <c r="BL104" s="57"/>
      <c r="BM104" s="57"/>
      <c r="BN104" s="57"/>
      <c r="BO104" s="57"/>
      <c r="BP104" s="57"/>
      <c r="BQ104" s="57"/>
      <c r="BR104" s="57"/>
      <c r="BS104" s="57"/>
      <c r="BT104" s="57"/>
      <c r="BU104" s="57"/>
      <c r="BV104" s="57"/>
      <c r="BW104" s="57"/>
      <c r="BX104" s="57"/>
      <c r="BY104" s="57"/>
      <c r="BZ104" s="57"/>
      <c r="CA104" s="57"/>
      <c r="CB104" s="57"/>
      <c r="CC104" s="57"/>
      <c r="CD104" s="57"/>
      <c r="CE104" s="57"/>
    </row>
    <row r="105" spans="1:83" x14ac:dyDescent="0.2">
      <c r="A105" s="52" t="s">
        <v>13</v>
      </c>
      <c r="B105" s="84"/>
      <c r="C105" s="84"/>
      <c r="D105" s="84"/>
      <c r="E105" s="84"/>
      <c r="AN105" s="53" t="e">
        <f t="shared" si="66"/>
        <v>#REF!</v>
      </c>
      <c r="AO105" s="43" t="e">
        <f t="shared" si="66"/>
        <v>#REF!</v>
      </c>
      <c r="AP105" s="43" t="e">
        <f t="shared" si="66"/>
        <v>#REF!</v>
      </c>
      <c r="AQ105" s="43" t="e">
        <f t="shared" si="66"/>
        <v>#REF!</v>
      </c>
      <c r="AR105" s="43" t="e">
        <f t="shared" si="66"/>
        <v>#REF!</v>
      </c>
      <c r="AS105" s="43" t="e">
        <f t="shared" si="66"/>
        <v>#REF!</v>
      </c>
      <c r="AT105" s="43" t="e">
        <f t="shared" si="66"/>
        <v>#REF!</v>
      </c>
      <c r="AU105" s="43" t="e">
        <f t="shared" si="66"/>
        <v>#REF!</v>
      </c>
      <c r="AV105" s="43" t="e">
        <f t="shared" si="66"/>
        <v>#REF!</v>
      </c>
      <c r="AW105" s="148" t="e">
        <f t="shared" si="67"/>
        <v>#REF!</v>
      </c>
      <c r="AX105" s="148" t="e">
        <f t="shared" si="67"/>
        <v>#REF!</v>
      </c>
      <c r="AY105" s="57" t="e">
        <f t="shared" si="67"/>
        <v>#REF!</v>
      </c>
      <c r="AZ105" s="57" t="e">
        <f t="shared" si="67"/>
        <v>#REF!</v>
      </c>
      <c r="BA105" s="57" t="e">
        <f t="shared" si="67"/>
        <v>#REF!</v>
      </c>
      <c r="BB105" s="57" t="e">
        <f t="shared" si="67"/>
        <v>#REF!</v>
      </c>
      <c r="BC105" s="57" t="e">
        <f t="shared" si="67"/>
        <v>#REF!</v>
      </c>
      <c r="BD105" s="57" t="e">
        <f t="shared" si="67"/>
        <v>#REF!</v>
      </c>
      <c r="BE105" s="57" t="e">
        <f t="shared" si="67"/>
        <v>#REF!</v>
      </c>
      <c r="BF105" s="57" t="e">
        <f t="shared" si="71"/>
        <v>#REF!</v>
      </c>
      <c r="BG105" s="57" t="e">
        <f t="shared" si="71"/>
        <v>#REF!</v>
      </c>
      <c r="BH105" s="57" t="e">
        <f>BH25*0.85</f>
        <v>#REF!</v>
      </c>
      <c r="BI105" s="57" t="e">
        <f t="shared" si="72"/>
        <v>#REF!</v>
      </c>
      <c r="BJ105" s="57" t="e">
        <f t="shared" si="72"/>
        <v>#REF!</v>
      </c>
      <c r="BK105" s="57" t="e">
        <f t="shared" si="72"/>
        <v>#REF!</v>
      </c>
      <c r="BL105" s="57" t="e">
        <f t="shared" ref="BL105:CE105" si="74">BL25*0.85</f>
        <v>#REF!</v>
      </c>
      <c r="BM105" s="57" t="e">
        <f t="shared" si="74"/>
        <v>#REF!</v>
      </c>
      <c r="BN105" s="57" t="e">
        <f t="shared" si="74"/>
        <v>#REF!</v>
      </c>
      <c r="BO105" s="57" t="e">
        <f t="shared" si="74"/>
        <v>#REF!</v>
      </c>
      <c r="BP105" s="57" t="e">
        <f t="shared" si="74"/>
        <v>#REF!</v>
      </c>
      <c r="BQ105" s="57" t="e">
        <f t="shared" si="74"/>
        <v>#REF!</v>
      </c>
      <c r="BR105" s="57" t="e">
        <f t="shared" si="74"/>
        <v>#REF!</v>
      </c>
      <c r="BS105" s="57" t="e">
        <f t="shared" si="74"/>
        <v>#REF!</v>
      </c>
      <c r="BT105" s="57" t="e">
        <f t="shared" si="74"/>
        <v>#REF!</v>
      </c>
      <c r="BU105" s="57" t="e">
        <f t="shared" si="74"/>
        <v>#REF!</v>
      </c>
      <c r="BV105" s="57" t="e">
        <f t="shared" si="74"/>
        <v>#REF!</v>
      </c>
      <c r="BW105" s="57" t="e">
        <f t="shared" si="74"/>
        <v>#REF!</v>
      </c>
      <c r="BX105" s="57" t="e">
        <f t="shared" si="74"/>
        <v>#REF!</v>
      </c>
      <c r="BY105" s="57" t="e">
        <f t="shared" si="74"/>
        <v>#REF!</v>
      </c>
      <c r="BZ105" s="57" t="e">
        <f t="shared" si="74"/>
        <v>#REF!</v>
      </c>
      <c r="CA105" s="57" t="e">
        <f t="shared" si="74"/>
        <v>#REF!</v>
      </c>
      <c r="CB105" s="57" t="e">
        <f t="shared" si="74"/>
        <v>#REF!</v>
      </c>
      <c r="CC105" s="57" t="e">
        <f t="shared" si="74"/>
        <v>#REF!</v>
      </c>
      <c r="CD105" s="57" t="e">
        <f t="shared" si="74"/>
        <v>#REF!</v>
      </c>
      <c r="CE105" s="57" t="e">
        <f t="shared" si="74"/>
        <v>#REF!</v>
      </c>
    </row>
    <row r="106" spans="1:83" x14ac:dyDescent="0.2">
      <c r="A106" s="96" t="s">
        <v>81</v>
      </c>
      <c r="B106" s="84"/>
      <c r="C106" s="84"/>
      <c r="D106" s="84"/>
      <c r="E106" s="84"/>
    </row>
    <row r="107" spans="1:83" ht="60" x14ac:dyDescent="0.2">
      <c r="A107" s="76" t="s">
        <v>96</v>
      </c>
      <c r="B107" s="84"/>
      <c r="C107" s="84"/>
      <c r="D107" s="84"/>
      <c r="E107" s="84"/>
    </row>
    <row r="109" spans="1:83" x14ac:dyDescent="0.2">
      <c r="A109" s="97" t="s">
        <v>83</v>
      </c>
      <c r="B109" s="146"/>
      <c r="C109" s="146"/>
      <c r="D109" s="146"/>
      <c r="E109" s="146"/>
      <c r="F109" s="146"/>
      <c r="G109" s="146"/>
      <c r="H109" s="146"/>
      <c r="I109" s="146"/>
      <c r="J109" s="146"/>
      <c r="K109" s="146"/>
      <c r="L109" s="146"/>
      <c r="M109" s="146"/>
      <c r="N109" s="146"/>
      <c r="O109" s="146"/>
      <c r="P109" s="146"/>
      <c r="Q109" s="146"/>
      <c r="R109" s="146"/>
      <c r="S109" s="146"/>
      <c r="T109" s="146"/>
      <c r="U109" s="146"/>
      <c r="V109" s="146"/>
      <c r="W109" s="146"/>
      <c r="X109" s="146"/>
      <c r="Y109" s="146"/>
      <c r="Z109" s="146"/>
      <c r="AA109" s="146"/>
      <c r="AB109" s="146"/>
      <c r="AC109" s="146"/>
      <c r="AD109" s="146"/>
      <c r="AE109" s="147"/>
      <c r="AF109" s="147"/>
      <c r="AG109" s="147"/>
      <c r="AH109" s="147"/>
      <c r="AI109" s="147"/>
      <c r="AJ109" s="147"/>
      <c r="AK109" s="147"/>
      <c r="AL109" s="147"/>
      <c r="AM109" s="147"/>
      <c r="AN109" s="147"/>
      <c r="AO109" s="147"/>
    </row>
    <row r="110" spans="1:83" x14ac:dyDescent="0.2">
      <c r="A110" s="149" t="s">
        <v>149</v>
      </c>
      <c r="B110" s="147"/>
      <c r="C110" s="147"/>
      <c r="D110" s="147"/>
      <c r="E110" s="147"/>
      <c r="F110" s="147"/>
      <c r="G110" s="147"/>
      <c r="H110" s="147"/>
      <c r="I110" s="147"/>
      <c r="J110" s="147"/>
      <c r="K110" s="147"/>
      <c r="L110" s="147"/>
      <c r="M110" s="147"/>
      <c r="N110" s="147"/>
      <c r="O110" s="147"/>
      <c r="P110" s="147"/>
      <c r="Q110" s="147"/>
      <c r="R110" s="147"/>
      <c r="S110" s="147"/>
      <c r="T110" s="147"/>
      <c r="U110" s="147"/>
      <c r="V110" s="147"/>
      <c r="W110" s="147"/>
      <c r="X110" s="147"/>
      <c r="Y110" s="147"/>
      <c r="Z110" s="147"/>
      <c r="AA110" s="147"/>
      <c r="AB110" s="147"/>
      <c r="AC110" s="147"/>
      <c r="AD110" s="147"/>
      <c r="AE110" s="147"/>
      <c r="AF110" s="147"/>
      <c r="AG110" s="147"/>
      <c r="AH110" s="147"/>
      <c r="AI110" s="147"/>
      <c r="AJ110" s="147"/>
      <c r="AK110" s="147"/>
      <c r="AL110" s="147"/>
      <c r="AM110" s="147"/>
      <c r="AN110" s="147"/>
      <c r="AO110" s="147"/>
    </row>
  </sheetData>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R964"/>
  <sheetViews>
    <sheetView topLeftCell="A17" workbookViewId="0">
      <selection activeCell="G32" sqref="G32"/>
    </sheetView>
  </sheetViews>
  <sheetFormatPr defaultRowHeight="12.75" x14ac:dyDescent="0.2"/>
  <cols>
    <col min="1" max="1" width="50.140625" style="32" customWidth="1"/>
    <col min="2" max="2" width="9.5703125" customWidth="1"/>
  </cols>
  <sheetData>
    <row r="1" spans="1:2" x14ac:dyDescent="0.2">
      <c r="A1" s="63" t="s">
        <v>61</v>
      </c>
    </row>
    <row r="2" spans="1:2" x14ac:dyDescent="0.2">
      <c r="A2" s="11" t="s">
        <v>154</v>
      </c>
    </row>
    <row r="3" spans="1:2" s="31" customFormat="1" x14ac:dyDescent="0.2">
      <c r="A3" s="155" t="s">
        <v>155</v>
      </c>
    </row>
    <row r="4" spans="1:2" ht="24.75" customHeight="1" x14ac:dyDescent="0.2">
      <c r="A4" s="40"/>
      <c r="B4" s="115" t="e">
        <f>'BAR BB| Open rates'!#REF!</f>
        <v>#REF!</v>
      </c>
    </row>
    <row r="5" spans="1:2" s="31" customFormat="1" ht="20.25" customHeight="1" x14ac:dyDescent="0.2">
      <c r="A5" s="150" t="s">
        <v>62</v>
      </c>
      <c r="B5" s="115" t="e">
        <f>'BAR BB| Open rates'!#REF!</f>
        <v>#REF!</v>
      </c>
    </row>
    <row r="6" spans="1:2" x14ac:dyDescent="0.2">
      <c r="A6" s="65" t="s">
        <v>63</v>
      </c>
      <c r="B6" s="35"/>
    </row>
    <row r="7" spans="1:2" x14ac:dyDescent="0.2">
      <c r="A7" s="52">
        <v>1</v>
      </c>
      <c r="B7" s="34" t="e">
        <f>'BAR BB| Open rates'!#REF!</f>
        <v>#REF!</v>
      </c>
    </row>
    <row r="8" spans="1:2" x14ac:dyDescent="0.2">
      <c r="A8" s="52">
        <v>2</v>
      </c>
      <c r="B8" s="34" t="e">
        <f>'BAR BB| Open rates'!#REF!</f>
        <v>#REF!</v>
      </c>
    </row>
    <row r="9" spans="1:2" x14ac:dyDescent="0.2">
      <c r="A9" s="66" t="s">
        <v>64</v>
      </c>
      <c r="B9" s="34"/>
    </row>
    <row r="10" spans="1:2" x14ac:dyDescent="0.2">
      <c r="A10" s="52">
        <v>1</v>
      </c>
      <c r="B10" s="34" t="e">
        <f>'BAR BB| Open rates'!#REF!</f>
        <v>#REF!</v>
      </c>
    </row>
    <row r="11" spans="1:2" x14ac:dyDescent="0.2">
      <c r="A11" s="52">
        <v>2</v>
      </c>
      <c r="B11" s="34" t="e">
        <f>'BAR BB| Open rates'!#REF!</f>
        <v>#REF!</v>
      </c>
    </row>
    <row r="12" spans="1:2" x14ac:dyDescent="0.2">
      <c r="A12" s="66" t="s">
        <v>65</v>
      </c>
      <c r="B12" s="34"/>
    </row>
    <row r="13" spans="1:2" x14ac:dyDescent="0.2">
      <c r="A13" s="52">
        <v>1</v>
      </c>
      <c r="B13" s="34" t="e">
        <f>'BAR BB| Open rates'!#REF!</f>
        <v>#REF!</v>
      </c>
    </row>
    <row r="14" spans="1:2" x14ac:dyDescent="0.2">
      <c r="A14" s="52">
        <v>2</v>
      </c>
      <c r="B14" s="34" t="e">
        <f>'BAR BB| Open rates'!#REF!</f>
        <v>#REF!</v>
      </c>
    </row>
    <row r="15" spans="1:2" x14ac:dyDescent="0.2">
      <c r="A15" s="31"/>
      <c r="B15" s="31"/>
    </row>
    <row r="16" spans="1:2" x14ac:dyDescent="0.2">
      <c r="A16" s="31"/>
      <c r="B16" s="31"/>
    </row>
    <row r="17" spans="1:2" x14ac:dyDescent="0.2">
      <c r="A17" s="153" t="s">
        <v>146</v>
      </c>
      <c r="B17" s="31"/>
    </row>
    <row r="18" spans="1:2" s="31" customFormat="1" ht="19.5" customHeight="1" x14ac:dyDescent="0.2">
      <c r="A18" s="64"/>
      <c r="B18" s="113" t="e">
        <f>B4</f>
        <v>#REF!</v>
      </c>
    </row>
    <row r="19" spans="1:2" s="31" customFormat="1" ht="19.5" customHeight="1" x14ac:dyDescent="0.2">
      <c r="A19" s="150" t="s">
        <v>62</v>
      </c>
      <c r="B19" s="113" t="e">
        <f>B5</f>
        <v>#REF!</v>
      </c>
    </row>
    <row r="20" spans="1:2" x14ac:dyDescent="0.2">
      <c r="A20" s="65" t="s">
        <v>63</v>
      </c>
      <c r="B20" s="36"/>
    </row>
    <row r="21" spans="1:2" x14ac:dyDescent="0.2">
      <c r="A21" s="52">
        <v>1</v>
      </c>
      <c r="B21" s="34" t="e">
        <f>B7*0.9</f>
        <v>#REF!</v>
      </c>
    </row>
    <row r="22" spans="1:2" x14ac:dyDescent="0.2">
      <c r="A22" s="52">
        <v>2</v>
      </c>
      <c r="B22" s="34" t="e">
        <f>B8*0.9</f>
        <v>#REF!</v>
      </c>
    </row>
    <row r="23" spans="1:2" x14ac:dyDescent="0.2">
      <c r="A23" s="66" t="s">
        <v>64</v>
      </c>
      <c r="B23" s="34"/>
    </row>
    <row r="24" spans="1:2" x14ac:dyDescent="0.2">
      <c r="A24" s="52">
        <v>1</v>
      </c>
      <c r="B24" s="34" t="e">
        <f>B10*0.9</f>
        <v>#REF!</v>
      </c>
    </row>
    <row r="25" spans="1:2" x14ac:dyDescent="0.2">
      <c r="A25" s="52">
        <v>2</v>
      </c>
      <c r="B25" s="34" t="e">
        <f>B11*0.9</f>
        <v>#REF!</v>
      </c>
    </row>
    <row r="26" spans="1:2" x14ac:dyDescent="0.2">
      <c r="A26" s="66" t="s">
        <v>65</v>
      </c>
      <c r="B26" s="34"/>
    </row>
    <row r="27" spans="1:2" x14ac:dyDescent="0.2">
      <c r="A27" s="52">
        <v>1</v>
      </c>
      <c r="B27" s="34" t="e">
        <f>B13*0.9</f>
        <v>#REF!</v>
      </c>
    </row>
    <row r="28" spans="1:2" x14ac:dyDescent="0.2">
      <c r="A28" s="52">
        <v>2</v>
      </c>
      <c r="B28" s="34" t="e">
        <f>B14*0.9</f>
        <v>#REF!</v>
      </c>
    </row>
    <row r="29" spans="1:2" s="31" customFormat="1" x14ac:dyDescent="0.2">
      <c r="A29" s="89"/>
    </row>
    <row r="30" spans="1:2" x14ac:dyDescent="0.2">
      <c r="A30" s="155" t="s">
        <v>155</v>
      </c>
      <c r="B30" s="31"/>
    </row>
    <row r="31" spans="1:2" x14ac:dyDescent="0.2">
      <c r="A31" s="11" t="s">
        <v>57</v>
      </c>
      <c r="B31" s="31"/>
    </row>
    <row r="32" spans="1:2" ht="19.5" customHeight="1" x14ac:dyDescent="0.2">
      <c r="A32" s="64" t="s">
        <v>62</v>
      </c>
      <c r="B32" s="113" t="e">
        <f>B4</f>
        <v>#REF!</v>
      </c>
    </row>
    <row r="33" spans="1:44" s="31" customFormat="1" ht="19.5" customHeight="1" x14ac:dyDescent="0.2">
      <c r="A33" s="107"/>
      <c r="B33" s="113" t="e">
        <f>B5</f>
        <v>#REF!</v>
      </c>
    </row>
    <row r="34" spans="1:44" x14ac:dyDescent="0.2">
      <c r="A34" s="65" t="s">
        <v>63</v>
      </c>
      <c r="B34" s="36"/>
    </row>
    <row r="35" spans="1:44" x14ac:dyDescent="0.2">
      <c r="A35" s="52">
        <v>1</v>
      </c>
      <c r="B35" s="57" t="e">
        <f>B21*0.87</f>
        <v>#REF!</v>
      </c>
    </row>
    <row r="36" spans="1:44" x14ac:dyDescent="0.2">
      <c r="A36" s="52">
        <v>2</v>
      </c>
      <c r="B36" s="57" t="e">
        <f>B22*0.87</f>
        <v>#REF!</v>
      </c>
    </row>
    <row r="37" spans="1:44" x14ac:dyDescent="0.2">
      <c r="A37" s="66" t="s">
        <v>64</v>
      </c>
      <c r="B37" s="57"/>
    </row>
    <row r="38" spans="1:44" x14ac:dyDescent="0.2">
      <c r="A38" s="52">
        <v>1</v>
      </c>
      <c r="B38" s="57" t="e">
        <f>B24*0.87</f>
        <v>#REF!</v>
      </c>
    </row>
    <row r="39" spans="1:44" x14ac:dyDescent="0.2">
      <c r="A39" s="52">
        <v>2</v>
      </c>
      <c r="B39" s="57" t="e">
        <f>B25*0.87</f>
        <v>#REF!</v>
      </c>
    </row>
    <row r="40" spans="1:44" x14ac:dyDescent="0.2">
      <c r="A40" s="66" t="s">
        <v>65</v>
      </c>
      <c r="B40" s="57"/>
    </row>
    <row r="41" spans="1:44" x14ac:dyDescent="0.2">
      <c r="A41" s="52">
        <v>1</v>
      </c>
      <c r="B41" s="57" t="e">
        <f>B27*0.87</f>
        <v>#REF!</v>
      </c>
    </row>
    <row r="42" spans="1:44" x14ac:dyDescent="0.2">
      <c r="A42" s="52">
        <v>2</v>
      </c>
      <c r="B42" s="57" t="e">
        <f>B28*0.87</f>
        <v>#REF!</v>
      </c>
    </row>
    <row r="43" spans="1:44" s="31" customFormat="1" x14ac:dyDescent="0.2">
      <c r="A43" s="89"/>
    </row>
    <row r="44" spans="1:44" s="154" customFormat="1" ht="15" customHeight="1" x14ac:dyDescent="0.2">
      <c r="A44" s="360" t="s">
        <v>171</v>
      </c>
      <c r="B44" s="360"/>
      <c r="C44" s="360"/>
      <c r="D44" s="360"/>
      <c r="E44" s="360"/>
      <c r="F44" s="360"/>
      <c r="G44" s="360"/>
      <c r="H44" s="360"/>
      <c r="I44" s="360"/>
      <c r="J44" s="360"/>
      <c r="K44" s="360"/>
      <c r="L44" s="360"/>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165"/>
      <c r="AJ44" s="165"/>
      <c r="AK44" s="165"/>
      <c r="AL44" s="165"/>
      <c r="AM44" s="165"/>
      <c r="AN44" s="165"/>
      <c r="AO44" s="165"/>
      <c r="AP44" s="165"/>
      <c r="AQ44" s="165"/>
      <c r="AR44" s="165"/>
    </row>
    <row r="45" spans="1:44" s="31" customFormat="1" ht="15" customHeight="1" x14ac:dyDescent="0.2">
      <c r="A45" s="360"/>
      <c r="B45" s="360"/>
      <c r="C45" s="360"/>
      <c r="D45" s="360"/>
      <c r="E45" s="360"/>
      <c r="F45" s="360"/>
      <c r="G45" s="360"/>
      <c r="H45" s="360"/>
      <c r="I45" s="360"/>
      <c r="J45" s="360"/>
      <c r="K45" s="360"/>
      <c r="L45" s="360"/>
    </row>
    <row r="46" spans="1:44" s="31" customFormat="1" ht="15" customHeight="1" x14ac:dyDescent="0.2">
      <c r="A46" s="360"/>
      <c r="B46" s="360"/>
      <c r="C46" s="360"/>
      <c r="D46" s="360"/>
      <c r="E46" s="360"/>
      <c r="F46" s="360"/>
      <c r="G46" s="360"/>
      <c r="H46" s="360"/>
      <c r="I46" s="360"/>
      <c r="J46" s="360"/>
      <c r="K46" s="360"/>
      <c r="L46" s="360"/>
    </row>
    <row r="47" spans="1:44" s="31" customFormat="1" ht="15" customHeight="1" x14ac:dyDescent="0.2"/>
    <row r="48" spans="1:44" s="31" customFormat="1" ht="15" customHeight="1" x14ac:dyDescent="0.2">
      <c r="A48" s="340" t="s">
        <v>172</v>
      </c>
    </row>
    <row r="49" spans="1:1" s="31" customFormat="1" ht="15" customHeight="1" x14ac:dyDescent="0.2">
      <c r="A49" s="340"/>
    </row>
    <row r="50" spans="1:1" s="31" customFormat="1" ht="15" customHeight="1" x14ac:dyDescent="0.2"/>
    <row r="51" spans="1:1" x14ac:dyDescent="0.2">
      <c r="A51" s="156" t="s">
        <v>83</v>
      </c>
    </row>
    <row r="52" spans="1:1" ht="24" x14ac:dyDescent="0.2">
      <c r="A52" s="157" t="s">
        <v>150</v>
      </c>
    </row>
    <row r="53" spans="1:1" ht="24" x14ac:dyDescent="0.2">
      <c r="A53" s="157" t="s">
        <v>151</v>
      </c>
    </row>
    <row r="55" spans="1:1" x14ac:dyDescent="0.2">
      <c r="A55" s="6"/>
    </row>
    <row r="56" spans="1:1" x14ac:dyDescent="0.2">
      <c r="A56" s="94" t="s">
        <v>74</v>
      </c>
    </row>
    <row r="57" spans="1:1" x14ac:dyDescent="0.2">
      <c r="A57" s="68" t="s">
        <v>75</v>
      </c>
    </row>
    <row r="58" spans="1:1" x14ac:dyDescent="0.2">
      <c r="A58" s="69" t="s">
        <v>76</v>
      </c>
    </row>
    <row r="59" spans="1:1" x14ac:dyDescent="0.2">
      <c r="A59" s="69" t="s">
        <v>89</v>
      </c>
    </row>
    <row r="60" spans="1:1" x14ac:dyDescent="0.2">
      <c r="A60" s="69" t="s">
        <v>78</v>
      </c>
    </row>
    <row r="61" spans="1:1" ht="24" x14ac:dyDescent="0.2">
      <c r="A61" s="151" t="s">
        <v>79</v>
      </c>
    </row>
    <row r="62" spans="1:1" x14ac:dyDescent="0.2">
      <c r="A62" s="69" t="s">
        <v>90</v>
      </c>
    </row>
    <row r="63" spans="1:1" s="31" customFormat="1" ht="72" x14ac:dyDescent="0.2">
      <c r="A63" s="152" t="s">
        <v>156</v>
      </c>
    </row>
    <row r="64" spans="1:1" s="31" customFormat="1" ht="36" x14ac:dyDescent="0.2">
      <c r="A64" s="151" t="s">
        <v>157</v>
      </c>
    </row>
    <row r="65" spans="1:1" x14ac:dyDescent="0.2">
      <c r="A65" s="161"/>
    </row>
    <row r="66" spans="1:1" s="31" customFormat="1" ht="25.5" x14ac:dyDescent="0.2">
      <c r="A66" s="158" t="s">
        <v>152</v>
      </c>
    </row>
    <row r="67" spans="1:1" ht="42" x14ac:dyDescent="0.2">
      <c r="A67" s="169" t="s">
        <v>162</v>
      </c>
    </row>
    <row r="68" spans="1:1" ht="42" x14ac:dyDescent="0.2">
      <c r="A68" s="169" t="s">
        <v>163</v>
      </c>
    </row>
    <row r="69" spans="1:1" ht="42" x14ac:dyDescent="0.2">
      <c r="A69" s="169" t="s">
        <v>164</v>
      </c>
    </row>
    <row r="70" spans="1:1" ht="52.5" x14ac:dyDescent="0.2">
      <c r="A70" s="169" t="s">
        <v>169</v>
      </c>
    </row>
    <row r="71" spans="1:1" ht="52.5" x14ac:dyDescent="0.2">
      <c r="A71" s="169" t="s">
        <v>165</v>
      </c>
    </row>
    <row r="72" spans="1:1" ht="42" x14ac:dyDescent="0.2">
      <c r="A72" s="169" t="s">
        <v>167</v>
      </c>
    </row>
    <row r="73" spans="1:1" ht="42" x14ac:dyDescent="0.2">
      <c r="A73" s="169" t="s">
        <v>166</v>
      </c>
    </row>
    <row r="74" spans="1:1" ht="42" x14ac:dyDescent="0.2">
      <c r="A74" s="169" t="s">
        <v>168</v>
      </c>
    </row>
    <row r="75" spans="1:1" ht="52.5" x14ac:dyDescent="0.2">
      <c r="A75" s="169" t="s">
        <v>161</v>
      </c>
    </row>
    <row r="76" spans="1:1" ht="42" x14ac:dyDescent="0.2">
      <c r="A76" s="169" t="s">
        <v>170</v>
      </c>
    </row>
    <row r="77" spans="1:1" x14ac:dyDescent="0.2">
      <c r="A77" s="161"/>
    </row>
    <row r="78" spans="1:1" ht="31.5" x14ac:dyDescent="0.2">
      <c r="A78" s="159" t="s">
        <v>153</v>
      </c>
    </row>
    <row r="79" spans="1:1" ht="31.5" x14ac:dyDescent="0.2">
      <c r="A79" s="160" t="s">
        <v>158</v>
      </c>
    </row>
    <row r="80" spans="1:1" ht="74.25" x14ac:dyDescent="0.2">
      <c r="A80" s="162" t="s">
        <v>160</v>
      </c>
    </row>
    <row r="81" spans="1:1" ht="42" x14ac:dyDescent="0.2">
      <c r="A81" s="160" t="s">
        <v>159</v>
      </c>
    </row>
    <row r="83" spans="1:1" x14ac:dyDescent="0.2">
      <c r="A83" s="77"/>
    </row>
    <row r="84" spans="1:1" x14ac:dyDescent="0.2">
      <c r="A84" s="98" t="s">
        <v>81</v>
      </c>
    </row>
    <row r="85" spans="1:1" ht="36" x14ac:dyDescent="0.2">
      <c r="A85" s="76" t="s">
        <v>102</v>
      </c>
    </row>
    <row r="86" spans="1:1" ht="36" x14ac:dyDescent="0.2">
      <c r="A86" s="76" t="s">
        <v>104</v>
      </c>
    </row>
    <row r="87" spans="1:1" x14ac:dyDescent="0.2">
      <c r="A87" s="31"/>
    </row>
    <row r="88" spans="1:1" x14ac:dyDescent="0.2">
      <c r="A88" s="31"/>
    </row>
    <row r="89" spans="1:1" x14ac:dyDescent="0.2">
      <c r="A89" s="31"/>
    </row>
    <row r="90" spans="1:1" x14ac:dyDescent="0.2">
      <c r="A90" s="31"/>
    </row>
    <row r="91" spans="1:1" x14ac:dyDescent="0.2">
      <c r="A91" s="31"/>
    </row>
    <row r="92" spans="1:1" x14ac:dyDescent="0.2">
      <c r="A92" s="31"/>
    </row>
    <row r="93" spans="1:1" x14ac:dyDescent="0.2">
      <c r="A93" s="31"/>
    </row>
    <row r="94" spans="1:1" x14ac:dyDescent="0.2">
      <c r="A94" s="31"/>
    </row>
    <row r="95" spans="1:1" x14ac:dyDescent="0.2">
      <c r="A95" s="31"/>
    </row>
    <row r="96" spans="1:1" x14ac:dyDescent="0.2">
      <c r="A96" s="31"/>
    </row>
    <row r="97" spans="1:1" x14ac:dyDescent="0.2">
      <c r="A97" s="31"/>
    </row>
    <row r="98" spans="1:1" x14ac:dyDescent="0.2">
      <c r="A98" s="31"/>
    </row>
    <row r="99" spans="1:1" x14ac:dyDescent="0.2">
      <c r="A99" s="31"/>
    </row>
    <row r="100" spans="1:1" x14ac:dyDescent="0.2">
      <c r="A100" s="31"/>
    </row>
    <row r="101" spans="1:1" x14ac:dyDescent="0.2">
      <c r="A101" s="31"/>
    </row>
    <row r="102" spans="1:1" x14ac:dyDescent="0.2">
      <c r="A102" s="31"/>
    </row>
    <row r="103" spans="1:1" x14ac:dyDescent="0.2">
      <c r="A103" s="31"/>
    </row>
    <row r="104" spans="1:1" x14ac:dyDescent="0.2">
      <c r="A104" s="31"/>
    </row>
    <row r="105" spans="1:1" x14ac:dyDescent="0.2">
      <c r="A105" s="31"/>
    </row>
    <row r="106" spans="1:1" x14ac:dyDescent="0.2">
      <c r="A106" s="31"/>
    </row>
    <row r="107" spans="1:1" x14ac:dyDescent="0.2">
      <c r="A107" s="31"/>
    </row>
    <row r="108" spans="1:1" x14ac:dyDescent="0.2">
      <c r="A108" s="31"/>
    </row>
    <row r="109" spans="1:1" x14ac:dyDescent="0.2">
      <c r="A109" s="31"/>
    </row>
    <row r="110" spans="1:1" x14ac:dyDescent="0.2">
      <c r="A110" s="31"/>
    </row>
    <row r="111" spans="1:1" x14ac:dyDescent="0.2">
      <c r="A111" s="31"/>
    </row>
    <row r="112" spans="1:1" x14ac:dyDescent="0.2">
      <c r="A112" s="31"/>
    </row>
    <row r="113" spans="1:1" x14ac:dyDescent="0.2">
      <c r="A113" s="31"/>
    </row>
    <row r="114" spans="1:1" x14ac:dyDescent="0.2">
      <c r="A114" s="31"/>
    </row>
    <row r="115" spans="1:1" x14ac:dyDescent="0.2">
      <c r="A115" s="31"/>
    </row>
    <row r="116" spans="1:1" x14ac:dyDescent="0.2">
      <c r="A116" s="31"/>
    </row>
    <row r="117" spans="1:1" x14ac:dyDescent="0.2">
      <c r="A117" s="31"/>
    </row>
    <row r="118" spans="1:1" x14ac:dyDescent="0.2">
      <c r="A118" s="31"/>
    </row>
    <row r="119" spans="1:1" x14ac:dyDescent="0.2">
      <c r="A119" s="31"/>
    </row>
    <row r="120" spans="1:1" x14ac:dyDescent="0.2">
      <c r="A120" s="31"/>
    </row>
    <row r="121" spans="1:1" x14ac:dyDescent="0.2">
      <c r="A121" s="31"/>
    </row>
    <row r="122" spans="1:1" x14ac:dyDescent="0.2">
      <c r="A122" s="31"/>
    </row>
    <row r="123" spans="1:1" x14ac:dyDescent="0.2">
      <c r="A123" s="31"/>
    </row>
    <row r="124" spans="1:1" x14ac:dyDescent="0.2">
      <c r="A124" s="31"/>
    </row>
    <row r="125" spans="1:1" x14ac:dyDescent="0.2">
      <c r="A125" s="31"/>
    </row>
    <row r="126" spans="1:1" x14ac:dyDescent="0.2">
      <c r="A126" s="31"/>
    </row>
    <row r="127" spans="1:1" x14ac:dyDescent="0.2">
      <c r="A127" s="31"/>
    </row>
    <row r="128" spans="1:1" x14ac:dyDescent="0.2">
      <c r="A128" s="31"/>
    </row>
    <row r="129" spans="1:1" x14ac:dyDescent="0.2">
      <c r="A129" s="31"/>
    </row>
    <row r="130" spans="1:1" x14ac:dyDescent="0.2">
      <c r="A130" s="31"/>
    </row>
    <row r="131" spans="1:1" x14ac:dyDescent="0.2">
      <c r="A131" s="31"/>
    </row>
    <row r="132" spans="1:1" x14ac:dyDescent="0.2">
      <c r="A132" s="31"/>
    </row>
    <row r="133" spans="1:1" x14ac:dyDescent="0.2">
      <c r="A133" s="31"/>
    </row>
    <row r="134" spans="1:1" x14ac:dyDescent="0.2">
      <c r="A134" s="31"/>
    </row>
    <row r="135" spans="1:1" x14ac:dyDescent="0.2">
      <c r="A135" s="31"/>
    </row>
    <row r="136" spans="1:1" x14ac:dyDescent="0.2">
      <c r="A136" s="31"/>
    </row>
    <row r="137" spans="1:1" x14ac:dyDescent="0.2">
      <c r="A137" s="31"/>
    </row>
    <row r="138" spans="1:1" x14ac:dyDescent="0.2">
      <c r="A138" s="31"/>
    </row>
    <row r="139" spans="1:1" x14ac:dyDescent="0.2">
      <c r="A139" s="31"/>
    </row>
    <row r="140" spans="1:1" x14ac:dyDescent="0.2">
      <c r="A140" s="31"/>
    </row>
    <row r="141" spans="1:1" x14ac:dyDescent="0.2">
      <c r="A141" s="31"/>
    </row>
    <row r="142" spans="1:1" x14ac:dyDescent="0.2">
      <c r="A142" s="31"/>
    </row>
    <row r="143" spans="1:1" x14ac:dyDescent="0.2">
      <c r="A143" s="31"/>
    </row>
    <row r="144" spans="1:1" x14ac:dyDescent="0.2">
      <c r="A144" s="31"/>
    </row>
    <row r="145" spans="1:1" x14ac:dyDescent="0.2">
      <c r="A145" s="31"/>
    </row>
    <row r="146" spans="1:1" x14ac:dyDescent="0.2">
      <c r="A146" s="31"/>
    </row>
    <row r="147" spans="1:1" x14ac:dyDescent="0.2">
      <c r="A147" s="31"/>
    </row>
    <row r="148" spans="1:1" x14ac:dyDescent="0.2">
      <c r="A148" s="31"/>
    </row>
    <row r="149" spans="1:1" x14ac:dyDescent="0.2">
      <c r="A149" s="31"/>
    </row>
    <row r="150" spans="1:1" x14ac:dyDescent="0.2">
      <c r="A150" s="31"/>
    </row>
    <row r="151" spans="1:1" x14ac:dyDescent="0.2">
      <c r="A151" s="31"/>
    </row>
    <row r="152" spans="1:1" x14ac:dyDescent="0.2">
      <c r="A152" s="31"/>
    </row>
    <row r="153" spans="1:1" x14ac:dyDescent="0.2">
      <c r="A153" s="31"/>
    </row>
    <row r="154" spans="1:1" x14ac:dyDescent="0.2">
      <c r="A154" s="31"/>
    </row>
    <row r="155" spans="1:1" x14ac:dyDescent="0.2">
      <c r="A155" s="31"/>
    </row>
    <row r="156" spans="1:1" x14ac:dyDescent="0.2">
      <c r="A156" s="31"/>
    </row>
    <row r="157" spans="1:1" x14ac:dyDescent="0.2">
      <c r="A157" s="31"/>
    </row>
    <row r="158" spans="1:1" x14ac:dyDescent="0.2">
      <c r="A158" s="31"/>
    </row>
    <row r="159" spans="1:1" x14ac:dyDescent="0.2">
      <c r="A159" s="31"/>
    </row>
    <row r="160" spans="1:1" x14ac:dyDescent="0.2">
      <c r="A160" s="31"/>
    </row>
    <row r="161" spans="1:1" x14ac:dyDescent="0.2">
      <c r="A161" s="31"/>
    </row>
    <row r="162" spans="1:1" x14ac:dyDescent="0.2">
      <c r="A162" s="31"/>
    </row>
    <row r="163" spans="1:1" x14ac:dyDescent="0.2">
      <c r="A163" s="31"/>
    </row>
    <row r="164" spans="1:1" x14ac:dyDescent="0.2">
      <c r="A164" s="31"/>
    </row>
    <row r="165" spans="1:1" x14ac:dyDescent="0.2">
      <c r="A165" s="31"/>
    </row>
    <row r="166" spans="1:1" x14ac:dyDescent="0.2">
      <c r="A166" s="31"/>
    </row>
    <row r="167" spans="1:1" x14ac:dyDescent="0.2">
      <c r="A167" s="31"/>
    </row>
    <row r="168" spans="1:1" x14ac:dyDescent="0.2">
      <c r="A168" s="31"/>
    </row>
    <row r="169" spans="1:1" x14ac:dyDescent="0.2">
      <c r="A169" s="31"/>
    </row>
    <row r="170" spans="1:1" x14ac:dyDescent="0.2">
      <c r="A170" s="31"/>
    </row>
    <row r="171" spans="1:1" x14ac:dyDescent="0.2">
      <c r="A171" s="31"/>
    </row>
    <row r="172" spans="1:1" x14ac:dyDescent="0.2">
      <c r="A172" s="31"/>
    </row>
    <row r="173" spans="1:1" x14ac:dyDescent="0.2">
      <c r="A173" s="31"/>
    </row>
    <row r="174" spans="1:1" x14ac:dyDescent="0.2">
      <c r="A174" s="31"/>
    </row>
    <row r="175" spans="1:1" x14ac:dyDescent="0.2">
      <c r="A175" s="31"/>
    </row>
    <row r="176" spans="1:1" x14ac:dyDescent="0.2">
      <c r="A176" s="31"/>
    </row>
    <row r="177" spans="1:1" x14ac:dyDescent="0.2">
      <c r="A177" s="31"/>
    </row>
    <row r="178" spans="1:1" x14ac:dyDescent="0.2">
      <c r="A178" s="31"/>
    </row>
    <row r="179" spans="1:1" x14ac:dyDescent="0.2">
      <c r="A179" s="31"/>
    </row>
    <row r="180" spans="1:1" x14ac:dyDescent="0.2">
      <c r="A180" s="31"/>
    </row>
    <row r="181" spans="1:1" x14ac:dyDescent="0.2">
      <c r="A181" s="31"/>
    </row>
    <row r="182" spans="1:1" x14ac:dyDescent="0.2">
      <c r="A182" s="31"/>
    </row>
    <row r="183" spans="1:1" x14ac:dyDescent="0.2">
      <c r="A183" s="31"/>
    </row>
    <row r="184" spans="1:1" x14ac:dyDescent="0.2">
      <c r="A184" s="31"/>
    </row>
    <row r="185" spans="1:1" x14ac:dyDescent="0.2">
      <c r="A185" s="31"/>
    </row>
    <row r="186" spans="1:1" x14ac:dyDescent="0.2">
      <c r="A186" s="31"/>
    </row>
    <row r="187" spans="1:1" x14ac:dyDescent="0.2">
      <c r="A187" s="31"/>
    </row>
    <row r="188" spans="1:1" x14ac:dyDescent="0.2">
      <c r="A188" s="31"/>
    </row>
    <row r="189" spans="1:1" x14ac:dyDescent="0.2">
      <c r="A189" s="31"/>
    </row>
    <row r="190" spans="1:1" x14ac:dyDescent="0.2">
      <c r="A190" s="31"/>
    </row>
    <row r="191" spans="1:1" x14ac:dyDescent="0.2">
      <c r="A191" s="31"/>
    </row>
    <row r="192" spans="1:1" x14ac:dyDescent="0.2">
      <c r="A192" s="31"/>
    </row>
    <row r="193" spans="1:1" x14ac:dyDescent="0.2">
      <c r="A193" s="31"/>
    </row>
    <row r="194" spans="1:1" x14ac:dyDescent="0.2">
      <c r="A194" s="31"/>
    </row>
    <row r="195" spans="1:1" x14ac:dyDescent="0.2">
      <c r="A195" s="31"/>
    </row>
    <row r="196" spans="1:1" x14ac:dyDescent="0.2">
      <c r="A196" s="31"/>
    </row>
    <row r="197" spans="1:1" x14ac:dyDescent="0.2">
      <c r="A197" s="31"/>
    </row>
    <row r="198" spans="1:1" x14ac:dyDescent="0.2">
      <c r="A198" s="31"/>
    </row>
    <row r="199" spans="1:1" x14ac:dyDescent="0.2">
      <c r="A199" s="31"/>
    </row>
    <row r="200" spans="1:1" x14ac:dyDescent="0.2">
      <c r="A200" s="31"/>
    </row>
    <row r="201" spans="1:1" x14ac:dyDescent="0.2">
      <c r="A201" s="31"/>
    </row>
    <row r="202" spans="1:1" x14ac:dyDescent="0.2">
      <c r="A202" s="31"/>
    </row>
    <row r="203" spans="1:1" x14ac:dyDescent="0.2">
      <c r="A203" s="31"/>
    </row>
    <row r="204" spans="1:1" x14ac:dyDescent="0.2">
      <c r="A204" s="31"/>
    </row>
    <row r="205" spans="1:1" x14ac:dyDescent="0.2">
      <c r="A205" s="31"/>
    </row>
    <row r="206" spans="1:1" x14ac:dyDescent="0.2">
      <c r="A206" s="31"/>
    </row>
    <row r="207" spans="1:1" x14ac:dyDescent="0.2">
      <c r="A207" s="31"/>
    </row>
    <row r="208" spans="1:1" x14ac:dyDescent="0.2">
      <c r="A208" s="31"/>
    </row>
    <row r="209" spans="1:1" x14ac:dyDescent="0.2">
      <c r="A209" s="31"/>
    </row>
    <row r="210" spans="1:1" x14ac:dyDescent="0.2">
      <c r="A210" s="31"/>
    </row>
    <row r="211" spans="1:1" x14ac:dyDescent="0.2">
      <c r="A211" s="31"/>
    </row>
    <row r="212" spans="1:1" x14ac:dyDescent="0.2">
      <c r="A212" s="31"/>
    </row>
    <row r="213" spans="1:1" x14ac:dyDescent="0.2">
      <c r="A213" s="31"/>
    </row>
    <row r="214" spans="1:1" x14ac:dyDescent="0.2">
      <c r="A214" s="31"/>
    </row>
    <row r="215" spans="1:1" x14ac:dyDescent="0.2">
      <c r="A215" s="31"/>
    </row>
    <row r="216" spans="1:1" x14ac:dyDescent="0.2">
      <c r="A216" s="31"/>
    </row>
    <row r="217" spans="1:1" x14ac:dyDescent="0.2">
      <c r="A217" s="31"/>
    </row>
    <row r="218" spans="1:1" x14ac:dyDescent="0.2">
      <c r="A218" s="31"/>
    </row>
    <row r="219" spans="1:1" x14ac:dyDescent="0.2">
      <c r="A219" s="31"/>
    </row>
    <row r="220" spans="1:1" x14ac:dyDescent="0.2">
      <c r="A220" s="31"/>
    </row>
    <row r="221" spans="1:1" x14ac:dyDescent="0.2">
      <c r="A221" s="31"/>
    </row>
    <row r="222" spans="1:1" x14ac:dyDescent="0.2">
      <c r="A222" s="31"/>
    </row>
    <row r="223" spans="1:1" x14ac:dyDescent="0.2">
      <c r="A223" s="31"/>
    </row>
    <row r="224" spans="1:1" x14ac:dyDescent="0.2">
      <c r="A224" s="31"/>
    </row>
    <row r="225" spans="1:1" x14ac:dyDescent="0.2">
      <c r="A225" s="31"/>
    </row>
    <row r="226" spans="1:1" x14ac:dyDescent="0.2">
      <c r="A226" s="31"/>
    </row>
    <row r="227" spans="1:1" x14ac:dyDescent="0.2">
      <c r="A227" s="31"/>
    </row>
    <row r="228" spans="1:1" x14ac:dyDescent="0.2">
      <c r="A228" s="31"/>
    </row>
    <row r="229" spans="1:1" x14ac:dyDescent="0.2">
      <c r="A229" s="31"/>
    </row>
    <row r="230" spans="1:1" x14ac:dyDescent="0.2">
      <c r="A230" s="31"/>
    </row>
    <row r="231" spans="1:1" x14ac:dyDescent="0.2">
      <c r="A231" s="31"/>
    </row>
    <row r="232" spans="1:1" x14ac:dyDescent="0.2">
      <c r="A232" s="31"/>
    </row>
    <row r="233" spans="1:1" x14ac:dyDescent="0.2">
      <c r="A233" s="31"/>
    </row>
    <row r="234" spans="1:1" x14ac:dyDescent="0.2">
      <c r="A234" s="31"/>
    </row>
    <row r="235" spans="1:1" x14ac:dyDescent="0.2">
      <c r="A235" s="31"/>
    </row>
    <row r="236" spans="1:1" x14ac:dyDescent="0.2">
      <c r="A236" s="31"/>
    </row>
    <row r="237" spans="1:1" x14ac:dyDescent="0.2">
      <c r="A237" s="31"/>
    </row>
    <row r="238" spans="1:1" x14ac:dyDescent="0.2">
      <c r="A238" s="31"/>
    </row>
    <row r="239" spans="1:1" x14ac:dyDescent="0.2">
      <c r="A239" s="31"/>
    </row>
    <row r="240" spans="1:1" x14ac:dyDescent="0.2">
      <c r="A240" s="31"/>
    </row>
    <row r="241" spans="1:1" x14ac:dyDescent="0.2">
      <c r="A241" s="31"/>
    </row>
    <row r="242" spans="1:1" x14ac:dyDescent="0.2">
      <c r="A242" s="31"/>
    </row>
    <row r="243" spans="1:1" x14ac:dyDescent="0.2">
      <c r="A243" s="31"/>
    </row>
    <row r="244" spans="1:1" x14ac:dyDescent="0.2">
      <c r="A244" s="31"/>
    </row>
    <row r="245" spans="1:1" x14ac:dyDescent="0.2">
      <c r="A245" s="31"/>
    </row>
    <row r="246" spans="1:1" x14ac:dyDescent="0.2">
      <c r="A246" s="31"/>
    </row>
    <row r="247" spans="1:1" x14ac:dyDescent="0.2">
      <c r="A247" s="31"/>
    </row>
    <row r="248" spans="1:1" x14ac:dyDescent="0.2">
      <c r="A248" s="31"/>
    </row>
    <row r="249" spans="1:1" x14ac:dyDescent="0.2">
      <c r="A249" s="31"/>
    </row>
    <row r="250" spans="1:1" x14ac:dyDescent="0.2">
      <c r="A250" s="31"/>
    </row>
    <row r="251" spans="1:1" x14ac:dyDescent="0.2">
      <c r="A251" s="31"/>
    </row>
    <row r="252" spans="1:1" x14ac:dyDescent="0.2">
      <c r="A252" s="31"/>
    </row>
    <row r="253" spans="1:1" x14ac:dyDescent="0.2">
      <c r="A253" s="31"/>
    </row>
    <row r="254" spans="1:1" x14ac:dyDescent="0.2">
      <c r="A254" s="31"/>
    </row>
    <row r="255" spans="1:1" x14ac:dyDescent="0.2">
      <c r="A255" s="31"/>
    </row>
    <row r="256" spans="1:1" x14ac:dyDescent="0.2">
      <c r="A256" s="31"/>
    </row>
    <row r="257" spans="1:1" x14ac:dyDescent="0.2">
      <c r="A257" s="31"/>
    </row>
    <row r="258" spans="1:1" x14ac:dyDescent="0.2">
      <c r="A258" s="31"/>
    </row>
    <row r="259" spans="1:1" x14ac:dyDescent="0.2">
      <c r="A259" s="31"/>
    </row>
    <row r="260" spans="1:1" x14ac:dyDescent="0.2">
      <c r="A260" s="31"/>
    </row>
    <row r="261" spans="1:1" x14ac:dyDescent="0.2">
      <c r="A261" s="31"/>
    </row>
    <row r="262" spans="1:1" x14ac:dyDescent="0.2">
      <c r="A262" s="31"/>
    </row>
    <row r="263" spans="1:1" x14ac:dyDescent="0.2">
      <c r="A263" s="31"/>
    </row>
    <row r="264" spans="1:1" x14ac:dyDescent="0.2">
      <c r="A264" s="31"/>
    </row>
    <row r="265" spans="1:1" x14ac:dyDescent="0.2">
      <c r="A265" s="31"/>
    </row>
    <row r="266" spans="1:1" x14ac:dyDescent="0.2">
      <c r="A266" s="31"/>
    </row>
    <row r="267" spans="1:1" x14ac:dyDescent="0.2">
      <c r="A267" s="31"/>
    </row>
    <row r="268" spans="1:1" x14ac:dyDescent="0.2">
      <c r="A268" s="31"/>
    </row>
    <row r="269" spans="1:1" x14ac:dyDescent="0.2">
      <c r="A269" s="31"/>
    </row>
    <row r="270" spans="1:1" x14ac:dyDescent="0.2">
      <c r="A270" s="31"/>
    </row>
    <row r="271" spans="1:1" x14ac:dyDescent="0.2">
      <c r="A271" s="31"/>
    </row>
    <row r="272" spans="1:1" x14ac:dyDescent="0.2">
      <c r="A272" s="31"/>
    </row>
    <row r="273" spans="1:1" x14ac:dyDescent="0.2">
      <c r="A273" s="31"/>
    </row>
    <row r="274" spans="1:1" x14ac:dyDescent="0.2">
      <c r="A274" s="31"/>
    </row>
    <row r="275" spans="1:1" x14ac:dyDescent="0.2">
      <c r="A275" s="31"/>
    </row>
    <row r="276" spans="1:1" x14ac:dyDescent="0.2">
      <c r="A276" s="31"/>
    </row>
    <row r="277" spans="1:1" x14ac:dyDescent="0.2">
      <c r="A277" s="31"/>
    </row>
    <row r="278" spans="1:1" x14ac:dyDescent="0.2">
      <c r="A278" s="31"/>
    </row>
    <row r="279" spans="1:1" x14ac:dyDescent="0.2">
      <c r="A279" s="31"/>
    </row>
    <row r="280" spans="1:1" x14ac:dyDescent="0.2">
      <c r="A280" s="31"/>
    </row>
    <row r="281" spans="1:1" x14ac:dyDescent="0.2">
      <c r="A281" s="31"/>
    </row>
    <row r="282" spans="1:1" x14ac:dyDescent="0.2">
      <c r="A282" s="31"/>
    </row>
    <row r="283" spans="1:1" x14ac:dyDescent="0.2">
      <c r="A283" s="31"/>
    </row>
    <row r="284" spans="1:1" x14ac:dyDescent="0.2">
      <c r="A284" s="31"/>
    </row>
    <row r="285" spans="1:1" x14ac:dyDescent="0.2">
      <c r="A285" s="31"/>
    </row>
    <row r="286" spans="1:1" x14ac:dyDescent="0.2">
      <c r="A286" s="31"/>
    </row>
    <row r="287" spans="1:1" x14ac:dyDescent="0.2">
      <c r="A287" s="31"/>
    </row>
    <row r="288" spans="1:1" x14ac:dyDescent="0.2">
      <c r="A288" s="31"/>
    </row>
    <row r="289" spans="1:1" x14ac:dyDescent="0.2">
      <c r="A289" s="31"/>
    </row>
    <row r="290" spans="1:1" x14ac:dyDescent="0.2">
      <c r="A290" s="31"/>
    </row>
    <row r="291" spans="1:1" x14ac:dyDescent="0.2">
      <c r="A291" s="31"/>
    </row>
    <row r="292" spans="1:1" x14ac:dyDescent="0.2">
      <c r="A292" s="31"/>
    </row>
    <row r="293" spans="1:1" x14ac:dyDescent="0.2">
      <c r="A293" s="31"/>
    </row>
    <row r="294" spans="1:1" x14ac:dyDescent="0.2">
      <c r="A294" s="31"/>
    </row>
    <row r="295" spans="1:1" x14ac:dyDescent="0.2">
      <c r="A295" s="31"/>
    </row>
    <row r="296" spans="1:1" x14ac:dyDescent="0.2">
      <c r="A296" s="31"/>
    </row>
    <row r="297" spans="1:1" x14ac:dyDescent="0.2">
      <c r="A297" s="31"/>
    </row>
    <row r="298" spans="1:1" x14ac:dyDescent="0.2">
      <c r="A298" s="31"/>
    </row>
    <row r="299" spans="1:1" x14ac:dyDescent="0.2">
      <c r="A299" s="31"/>
    </row>
    <row r="300" spans="1:1" x14ac:dyDescent="0.2">
      <c r="A300" s="31"/>
    </row>
    <row r="301" spans="1:1" x14ac:dyDescent="0.2">
      <c r="A301" s="31"/>
    </row>
    <row r="302" spans="1:1" x14ac:dyDescent="0.2">
      <c r="A302" s="31"/>
    </row>
    <row r="303" spans="1:1" x14ac:dyDescent="0.2">
      <c r="A303" s="31"/>
    </row>
    <row r="304" spans="1:1" x14ac:dyDescent="0.2">
      <c r="A304" s="31"/>
    </row>
    <row r="305" spans="1:1" x14ac:dyDescent="0.2">
      <c r="A305" s="31"/>
    </row>
    <row r="306" spans="1:1" x14ac:dyDescent="0.2">
      <c r="A306" s="31"/>
    </row>
    <row r="307" spans="1:1" x14ac:dyDescent="0.2">
      <c r="A307" s="31"/>
    </row>
    <row r="308" spans="1:1" x14ac:dyDescent="0.2">
      <c r="A308" s="31"/>
    </row>
    <row r="309" spans="1:1" x14ac:dyDescent="0.2">
      <c r="A309" s="31"/>
    </row>
    <row r="310" spans="1:1" x14ac:dyDescent="0.2">
      <c r="A310" s="31"/>
    </row>
    <row r="311" spans="1:1" x14ac:dyDescent="0.2">
      <c r="A311" s="31"/>
    </row>
    <row r="312" spans="1:1" x14ac:dyDescent="0.2">
      <c r="A312" s="31"/>
    </row>
    <row r="313" spans="1:1" x14ac:dyDescent="0.2">
      <c r="A313" s="31"/>
    </row>
    <row r="314" spans="1:1" x14ac:dyDescent="0.2">
      <c r="A314" s="31"/>
    </row>
    <row r="315" spans="1:1" x14ac:dyDescent="0.2">
      <c r="A315" s="31"/>
    </row>
    <row r="316" spans="1:1" x14ac:dyDescent="0.2">
      <c r="A316" s="31"/>
    </row>
    <row r="317" spans="1:1" x14ac:dyDescent="0.2">
      <c r="A317" s="31"/>
    </row>
    <row r="318" spans="1:1" x14ac:dyDescent="0.2">
      <c r="A318" s="31"/>
    </row>
    <row r="319" spans="1:1" x14ac:dyDescent="0.2">
      <c r="A319" s="31"/>
    </row>
    <row r="320" spans="1:1" x14ac:dyDescent="0.2">
      <c r="A320" s="31"/>
    </row>
    <row r="321" spans="1:1" x14ac:dyDescent="0.2">
      <c r="A321" s="31"/>
    </row>
    <row r="322" spans="1:1" x14ac:dyDescent="0.2">
      <c r="A322" s="31"/>
    </row>
    <row r="323" spans="1:1" x14ac:dyDescent="0.2">
      <c r="A323" s="31"/>
    </row>
    <row r="324" spans="1:1" x14ac:dyDescent="0.2">
      <c r="A324" s="31"/>
    </row>
    <row r="325" spans="1:1" x14ac:dyDescent="0.2">
      <c r="A325" s="31"/>
    </row>
    <row r="326" spans="1:1" x14ac:dyDescent="0.2">
      <c r="A326" s="31"/>
    </row>
    <row r="327" spans="1:1" x14ac:dyDescent="0.2">
      <c r="A327" s="31"/>
    </row>
    <row r="328" spans="1:1" x14ac:dyDescent="0.2">
      <c r="A328" s="31"/>
    </row>
    <row r="329" spans="1:1" x14ac:dyDescent="0.2">
      <c r="A329" s="31"/>
    </row>
    <row r="330" spans="1:1" x14ac:dyDescent="0.2">
      <c r="A330" s="31"/>
    </row>
    <row r="331" spans="1:1" x14ac:dyDescent="0.2">
      <c r="A331" s="31"/>
    </row>
    <row r="332" spans="1:1" x14ac:dyDescent="0.2">
      <c r="A332" s="31"/>
    </row>
    <row r="333" spans="1:1" x14ac:dyDescent="0.2">
      <c r="A333" s="31"/>
    </row>
    <row r="334" spans="1:1" x14ac:dyDescent="0.2">
      <c r="A334" s="31"/>
    </row>
    <row r="335" spans="1:1" x14ac:dyDescent="0.2">
      <c r="A335" s="31"/>
    </row>
    <row r="336" spans="1:1" x14ac:dyDescent="0.2">
      <c r="A336" s="31"/>
    </row>
    <row r="337" spans="1:1" x14ac:dyDescent="0.2">
      <c r="A337" s="31"/>
    </row>
    <row r="338" spans="1:1" x14ac:dyDescent="0.2">
      <c r="A338" s="31"/>
    </row>
    <row r="339" spans="1:1" x14ac:dyDescent="0.2">
      <c r="A339" s="31"/>
    </row>
    <row r="340" spans="1:1" x14ac:dyDescent="0.2">
      <c r="A340" s="31"/>
    </row>
    <row r="341" spans="1:1" x14ac:dyDescent="0.2">
      <c r="A341" s="31"/>
    </row>
    <row r="342" spans="1:1" x14ac:dyDescent="0.2">
      <c r="A342" s="31"/>
    </row>
    <row r="343" spans="1:1" x14ac:dyDescent="0.2">
      <c r="A343" s="31"/>
    </row>
    <row r="344" spans="1:1" x14ac:dyDescent="0.2">
      <c r="A344" s="31"/>
    </row>
    <row r="345" spans="1:1" x14ac:dyDescent="0.2">
      <c r="A345" s="31"/>
    </row>
    <row r="346" spans="1:1" x14ac:dyDescent="0.2">
      <c r="A346" s="31"/>
    </row>
    <row r="347" spans="1:1" x14ac:dyDescent="0.2">
      <c r="A347" s="31"/>
    </row>
    <row r="348" spans="1:1" x14ac:dyDescent="0.2">
      <c r="A348" s="31"/>
    </row>
    <row r="349" spans="1:1" x14ac:dyDescent="0.2">
      <c r="A349" s="31"/>
    </row>
    <row r="350" spans="1:1" x14ac:dyDescent="0.2">
      <c r="A350" s="31"/>
    </row>
    <row r="351" spans="1:1" x14ac:dyDescent="0.2">
      <c r="A351" s="31"/>
    </row>
    <row r="352" spans="1:1" x14ac:dyDescent="0.2">
      <c r="A352" s="31"/>
    </row>
    <row r="353" spans="1:1" x14ac:dyDescent="0.2">
      <c r="A353" s="31"/>
    </row>
    <row r="354" spans="1:1" x14ac:dyDescent="0.2">
      <c r="A354" s="31"/>
    </row>
    <row r="355" spans="1:1" x14ac:dyDescent="0.2">
      <c r="A355" s="31"/>
    </row>
    <row r="356" spans="1:1" x14ac:dyDescent="0.2">
      <c r="A356" s="31"/>
    </row>
    <row r="357" spans="1:1" x14ac:dyDescent="0.2">
      <c r="A357" s="31"/>
    </row>
    <row r="358" spans="1:1" x14ac:dyDescent="0.2">
      <c r="A358" s="31"/>
    </row>
    <row r="359" spans="1:1" x14ac:dyDescent="0.2">
      <c r="A359" s="31"/>
    </row>
    <row r="360" spans="1:1" x14ac:dyDescent="0.2">
      <c r="A360" s="31"/>
    </row>
    <row r="361" spans="1:1" x14ac:dyDescent="0.2">
      <c r="A361" s="31"/>
    </row>
    <row r="362" spans="1:1" x14ac:dyDescent="0.2">
      <c r="A362" s="31"/>
    </row>
    <row r="363" spans="1:1" x14ac:dyDescent="0.2">
      <c r="A363" s="31"/>
    </row>
    <row r="364" spans="1:1" x14ac:dyDescent="0.2">
      <c r="A364" s="31"/>
    </row>
    <row r="365" spans="1:1" x14ac:dyDescent="0.2">
      <c r="A365" s="31"/>
    </row>
    <row r="366" spans="1:1" x14ac:dyDescent="0.2">
      <c r="A366" s="31"/>
    </row>
    <row r="367" spans="1:1" x14ac:dyDescent="0.2">
      <c r="A367" s="31"/>
    </row>
    <row r="368" spans="1:1" x14ac:dyDescent="0.2">
      <c r="A368" s="31"/>
    </row>
    <row r="369" spans="1:1" x14ac:dyDescent="0.2">
      <c r="A369" s="31"/>
    </row>
    <row r="370" spans="1:1" x14ac:dyDescent="0.2">
      <c r="A370" s="31"/>
    </row>
    <row r="371" spans="1:1" x14ac:dyDescent="0.2">
      <c r="A371" s="31"/>
    </row>
    <row r="372" spans="1:1" x14ac:dyDescent="0.2">
      <c r="A372" s="31"/>
    </row>
    <row r="373" spans="1:1" x14ac:dyDescent="0.2">
      <c r="A373" s="31"/>
    </row>
    <row r="374" spans="1:1" x14ac:dyDescent="0.2">
      <c r="A374" s="31"/>
    </row>
    <row r="375" spans="1:1" x14ac:dyDescent="0.2">
      <c r="A375" s="31"/>
    </row>
    <row r="376" spans="1:1" x14ac:dyDescent="0.2">
      <c r="A376" s="31"/>
    </row>
    <row r="377" spans="1:1" x14ac:dyDescent="0.2">
      <c r="A377" s="31"/>
    </row>
    <row r="378" spans="1:1" x14ac:dyDescent="0.2">
      <c r="A378" s="31"/>
    </row>
    <row r="379" spans="1:1" x14ac:dyDescent="0.2">
      <c r="A379" s="31"/>
    </row>
    <row r="380" spans="1:1" x14ac:dyDescent="0.2">
      <c r="A380" s="31"/>
    </row>
    <row r="381" spans="1:1" x14ac:dyDescent="0.2">
      <c r="A381" s="31"/>
    </row>
    <row r="382" spans="1:1" x14ac:dyDescent="0.2">
      <c r="A382" s="31"/>
    </row>
    <row r="383" spans="1:1" x14ac:dyDescent="0.2">
      <c r="A383" s="31"/>
    </row>
    <row r="384" spans="1:1" x14ac:dyDescent="0.2">
      <c r="A384" s="31"/>
    </row>
    <row r="385" spans="1:1" x14ac:dyDescent="0.2">
      <c r="A385" s="31"/>
    </row>
    <row r="386" spans="1:1" x14ac:dyDescent="0.2">
      <c r="A386" s="31"/>
    </row>
    <row r="387" spans="1:1" x14ac:dyDescent="0.2">
      <c r="A387" s="31"/>
    </row>
    <row r="388" spans="1:1" x14ac:dyDescent="0.2">
      <c r="A388" s="31"/>
    </row>
    <row r="389" spans="1:1" x14ac:dyDescent="0.2">
      <c r="A389" s="31"/>
    </row>
    <row r="390" spans="1:1" x14ac:dyDescent="0.2">
      <c r="A390" s="31"/>
    </row>
    <row r="391" spans="1:1" x14ac:dyDescent="0.2">
      <c r="A391" s="31"/>
    </row>
    <row r="392" spans="1:1" x14ac:dyDescent="0.2">
      <c r="A392" s="31"/>
    </row>
    <row r="393" spans="1:1" x14ac:dyDescent="0.2">
      <c r="A393" s="31"/>
    </row>
    <row r="394" spans="1:1" x14ac:dyDescent="0.2">
      <c r="A394" s="31"/>
    </row>
    <row r="395" spans="1:1" x14ac:dyDescent="0.2">
      <c r="A395" s="31"/>
    </row>
    <row r="396" spans="1:1" x14ac:dyDescent="0.2">
      <c r="A396" s="31"/>
    </row>
    <row r="397" spans="1:1" x14ac:dyDescent="0.2">
      <c r="A397" s="31"/>
    </row>
    <row r="398" spans="1:1" x14ac:dyDescent="0.2">
      <c r="A398" s="31"/>
    </row>
    <row r="399" spans="1:1" x14ac:dyDescent="0.2">
      <c r="A399" s="31"/>
    </row>
    <row r="400" spans="1:1" x14ac:dyDescent="0.2">
      <c r="A400" s="31"/>
    </row>
    <row r="401" spans="1:1" x14ac:dyDescent="0.2">
      <c r="A401" s="31"/>
    </row>
    <row r="402" spans="1:1" x14ac:dyDescent="0.2">
      <c r="A402" s="31"/>
    </row>
    <row r="403" spans="1:1" x14ac:dyDescent="0.2">
      <c r="A403" s="31"/>
    </row>
    <row r="404" spans="1:1" x14ac:dyDescent="0.2">
      <c r="A404" s="31"/>
    </row>
    <row r="405" spans="1:1" x14ac:dyDescent="0.2">
      <c r="A405" s="31"/>
    </row>
    <row r="406" spans="1:1" x14ac:dyDescent="0.2">
      <c r="A406" s="31"/>
    </row>
    <row r="407" spans="1:1" x14ac:dyDescent="0.2">
      <c r="A407" s="31"/>
    </row>
    <row r="408" spans="1:1" x14ac:dyDescent="0.2">
      <c r="A408" s="31"/>
    </row>
    <row r="409" spans="1:1" x14ac:dyDescent="0.2">
      <c r="A409" s="31"/>
    </row>
    <row r="410" spans="1:1" x14ac:dyDescent="0.2">
      <c r="A410" s="31"/>
    </row>
    <row r="411" spans="1:1" x14ac:dyDescent="0.2">
      <c r="A411" s="31"/>
    </row>
    <row r="412" spans="1:1" x14ac:dyDescent="0.2">
      <c r="A412" s="31"/>
    </row>
    <row r="413" spans="1:1" x14ac:dyDescent="0.2">
      <c r="A413" s="31"/>
    </row>
    <row r="414" spans="1:1" x14ac:dyDescent="0.2">
      <c r="A414" s="31"/>
    </row>
    <row r="415" spans="1:1" x14ac:dyDescent="0.2">
      <c r="A415" s="31"/>
    </row>
    <row r="416" spans="1:1" x14ac:dyDescent="0.2">
      <c r="A416" s="31"/>
    </row>
    <row r="417" spans="1:1" x14ac:dyDescent="0.2">
      <c r="A417" s="31"/>
    </row>
    <row r="418" spans="1:1" x14ac:dyDescent="0.2">
      <c r="A418" s="31"/>
    </row>
    <row r="419" spans="1:1" x14ac:dyDescent="0.2">
      <c r="A419" s="31"/>
    </row>
    <row r="420" spans="1:1" x14ac:dyDescent="0.2">
      <c r="A420" s="31"/>
    </row>
    <row r="421" spans="1:1" x14ac:dyDescent="0.2">
      <c r="A421" s="31"/>
    </row>
    <row r="422" spans="1:1" x14ac:dyDescent="0.2">
      <c r="A422" s="31"/>
    </row>
    <row r="423" spans="1:1" x14ac:dyDescent="0.2">
      <c r="A423" s="31"/>
    </row>
    <row r="424" spans="1:1" x14ac:dyDescent="0.2">
      <c r="A424" s="31"/>
    </row>
    <row r="425" spans="1:1" x14ac:dyDescent="0.2">
      <c r="A425" s="31"/>
    </row>
    <row r="426" spans="1:1" x14ac:dyDescent="0.2">
      <c r="A426" s="31"/>
    </row>
    <row r="427" spans="1:1" x14ac:dyDescent="0.2">
      <c r="A427" s="31"/>
    </row>
    <row r="428" spans="1:1" x14ac:dyDescent="0.2">
      <c r="A428" s="31"/>
    </row>
    <row r="429" spans="1:1" x14ac:dyDescent="0.2">
      <c r="A429" s="31"/>
    </row>
    <row r="430" spans="1:1" x14ac:dyDescent="0.2">
      <c r="A430" s="31"/>
    </row>
    <row r="431" spans="1:1" x14ac:dyDescent="0.2">
      <c r="A431" s="31"/>
    </row>
    <row r="432" spans="1:1" x14ac:dyDescent="0.2">
      <c r="A432" s="31"/>
    </row>
    <row r="433" spans="1:1" x14ac:dyDescent="0.2">
      <c r="A433" s="31"/>
    </row>
    <row r="434" spans="1:1" x14ac:dyDescent="0.2">
      <c r="A434" s="31"/>
    </row>
    <row r="435" spans="1:1" x14ac:dyDescent="0.2">
      <c r="A435" s="31"/>
    </row>
    <row r="436" spans="1:1" x14ac:dyDescent="0.2">
      <c r="A436" s="31"/>
    </row>
    <row r="437" spans="1:1" x14ac:dyDescent="0.2">
      <c r="A437" s="31"/>
    </row>
    <row r="438" spans="1:1" x14ac:dyDescent="0.2">
      <c r="A438" s="31"/>
    </row>
    <row r="439" spans="1:1" x14ac:dyDescent="0.2">
      <c r="A439" s="31"/>
    </row>
    <row r="440" spans="1:1" x14ac:dyDescent="0.2">
      <c r="A440" s="31"/>
    </row>
    <row r="441" spans="1:1" x14ac:dyDescent="0.2">
      <c r="A441" s="31"/>
    </row>
    <row r="442" spans="1:1" x14ac:dyDescent="0.2">
      <c r="A442" s="31"/>
    </row>
    <row r="443" spans="1:1" x14ac:dyDescent="0.2">
      <c r="A443" s="31"/>
    </row>
    <row r="444" spans="1:1" x14ac:dyDescent="0.2">
      <c r="A444" s="31"/>
    </row>
    <row r="445" spans="1:1" x14ac:dyDescent="0.2">
      <c r="A445" s="31"/>
    </row>
    <row r="446" spans="1:1" x14ac:dyDescent="0.2">
      <c r="A446" s="31"/>
    </row>
    <row r="447" spans="1:1" x14ac:dyDescent="0.2">
      <c r="A447" s="31"/>
    </row>
    <row r="448" spans="1:1" x14ac:dyDescent="0.2">
      <c r="A448" s="31"/>
    </row>
    <row r="449" spans="1:1" x14ac:dyDescent="0.2">
      <c r="A449" s="31"/>
    </row>
    <row r="450" spans="1:1" x14ac:dyDescent="0.2">
      <c r="A450" s="31"/>
    </row>
    <row r="451" spans="1:1" x14ac:dyDescent="0.2">
      <c r="A451" s="31"/>
    </row>
    <row r="452" spans="1:1" x14ac:dyDescent="0.2">
      <c r="A452" s="31"/>
    </row>
    <row r="453" spans="1:1" x14ac:dyDescent="0.2">
      <c r="A453" s="31"/>
    </row>
    <row r="454" spans="1:1" x14ac:dyDescent="0.2">
      <c r="A454" s="31"/>
    </row>
    <row r="455" spans="1:1" x14ac:dyDescent="0.2">
      <c r="A455" s="31"/>
    </row>
    <row r="456" spans="1:1" x14ac:dyDescent="0.2">
      <c r="A456" s="31"/>
    </row>
    <row r="457" spans="1:1" x14ac:dyDescent="0.2">
      <c r="A457" s="31"/>
    </row>
    <row r="458" spans="1:1" x14ac:dyDescent="0.2">
      <c r="A458" s="31"/>
    </row>
    <row r="459" spans="1:1" x14ac:dyDescent="0.2">
      <c r="A459" s="31"/>
    </row>
    <row r="460" spans="1:1" x14ac:dyDescent="0.2">
      <c r="A460" s="31"/>
    </row>
    <row r="461" spans="1:1" x14ac:dyDescent="0.2">
      <c r="A461" s="31"/>
    </row>
    <row r="462" spans="1:1" x14ac:dyDescent="0.2">
      <c r="A462" s="31"/>
    </row>
    <row r="463" spans="1:1" x14ac:dyDescent="0.2">
      <c r="A463" s="31"/>
    </row>
    <row r="464" spans="1:1" x14ac:dyDescent="0.2">
      <c r="A464" s="31"/>
    </row>
    <row r="465" spans="1:1" x14ac:dyDescent="0.2">
      <c r="A465" s="31"/>
    </row>
    <row r="466" spans="1:1" x14ac:dyDescent="0.2">
      <c r="A466" s="31"/>
    </row>
    <row r="467" spans="1:1" x14ac:dyDescent="0.2">
      <c r="A467" s="31"/>
    </row>
    <row r="468" spans="1:1" x14ac:dyDescent="0.2">
      <c r="A468" s="31"/>
    </row>
    <row r="469" spans="1:1" x14ac:dyDescent="0.2">
      <c r="A469" s="31"/>
    </row>
    <row r="470" spans="1:1" x14ac:dyDescent="0.2">
      <c r="A470" s="31"/>
    </row>
    <row r="471" spans="1:1" x14ac:dyDescent="0.2">
      <c r="A471" s="31"/>
    </row>
    <row r="472" spans="1:1" x14ac:dyDescent="0.2">
      <c r="A472" s="31"/>
    </row>
    <row r="473" spans="1:1" x14ac:dyDescent="0.2">
      <c r="A473" s="31"/>
    </row>
    <row r="474" spans="1:1" x14ac:dyDescent="0.2">
      <c r="A474" s="31"/>
    </row>
    <row r="475" spans="1:1" x14ac:dyDescent="0.2">
      <c r="A475" s="31"/>
    </row>
    <row r="476" spans="1:1" x14ac:dyDescent="0.2">
      <c r="A476" s="31"/>
    </row>
    <row r="477" spans="1:1" x14ac:dyDescent="0.2">
      <c r="A477" s="31"/>
    </row>
    <row r="478" spans="1:1" x14ac:dyDescent="0.2">
      <c r="A478" s="31"/>
    </row>
    <row r="479" spans="1:1" x14ac:dyDescent="0.2">
      <c r="A479" s="31"/>
    </row>
    <row r="480" spans="1:1" x14ac:dyDescent="0.2">
      <c r="A480" s="31"/>
    </row>
    <row r="481" spans="1:1" x14ac:dyDescent="0.2">
      <c r="A481" s="31"/>
    </row>
    <row r="482" spans="1:1" x14ac:dyDescent="0.2">
      <c r="A482" s="31"/>
    </row>
    <row r="483" spans="1:1" x14ac:dyDescent="0.2">
      <c r="A483" s="31"/>
    </row>
    <row r="484" spans="1:1" x14ac:dyDescent="0.2">
      <c r="A484" s="31"/>
    </row>
    <row r="485" spans="1:1" x14ac:dyDescent="0.2">
      <c r="A485" s="31"/>
    </row>
    <row r="486" spans="1:1" x14ac:dyDescent="0.2">
      <c r="A486" s="31"/>
    </row>
    <row r="487" spans="1:1" x14ac:dyDescent="0.2">
      <c r="A487" s="31"/>
    </row>
    <row r="488" spans="1:1" x14ac:dyDescent="0.2">
      <c r="A488" s="31"/>
    </row>
    <row r="489" spans="1:1" x14ac:dyDescent="0.2">
      <c r="A489" s="31"/>
    </row>
    <row r="490" spans="1:1" x14ac:dyDescent="0.2">
      <c r="A490" s="31"/>
    </row>
    <row r="491" spans="1:1" x14ac:dyDescent="0.2">
      <c r="A491" s="31"/>
    </row>
    <row r="492" spans="1:1" x14ac:dyDescent="0.2">
      <c r="A492" s="31"/>
    </row>
    <row r="493" spans="1:1" x14ac:dyDescent="0.2">
      <c r="A493" s="31"/>
    </row>
    <row r="494" spans="1:1" x14ac:dyDescent="0.2">
      <c r="A494" s="31"/>
    </row>
    <row r="495" spans="1:1" x14ac:dyDescent="0.2">
      <c r="A495" s="31"/>
    </row>
    <row r="496" spans="1:1" x14ac:dyDescent="0.2">
      <c r="A496" s="31"/>
    </row>
    <row r="497" spans="1:1" x14ac:dyDescent="0.2">
      <c r="A497" s="31"/>
    </row>
    <row r="498" spans="1:1" x14ac:dyDescent="0.2">
      <c r="A498" s="31"/>
    </row>
    <row r="499" spans="1:1" x14ac:dyDescent="0.2">
      <c r="A499" s="31"/>
    </row>
    <row r="500" spans="1:1" x14ac:dyDescent="0.2">
      <c r="A500" s="31"/>
    </row>
    <row r="501" spans="1:1" x14ac:dyDescent="0.2">
      <c r="A501" s="31"/>
    </row>
    <row r="502" spans="1:1" x14ac:dyDescent="0.2">
      <c r="A502" s="31"/>
    </row>
    <row r="503" spans="1:1" x14ac:dyDescent="0.2">
      <c r="A503" s="31"/>
    </row>
    <row r="504" spans="1:1" x14ac:dyDescent="0.2">
      <c r="A504" s="31"/>
    </row>
    <row r="505" spans="1:1" x14ac:dyDescent="0.2">
      <c r="A505" s="31"/>
    </row>
    <row r="506" spans="1:1" x14ac:dyDescent="0.2">
      <c r="A506" s="31"/>
    </row>
    <row r="507" spans="1:1" x14ac:dyDescent="0.2">
      <c r="A507" s="31"/>
    </row>
    <row r="508" spans="1:1" x14ac:dyDescent="0.2">
      <c r="A508" s="31"/>
    </row>
    <row r="509" spans="1:1" x14ac:dyDescent="0.2">
      <c r="A509" s="31"/>
    </row>
    <row r="510" spans="1:1" x14ac:dyDescent="0.2">
      <c r="A510" s="31"/>
    </row>
    <row r="511" spans="1:1" x14ac:dyDescent="0.2">
      <c r="A511" s="31"/>
    </row>
    <row r="512" spans="1:1" x14ac:dyDescent="0.2">
      <c r="A512" s="31"/>
    </row>
    <row r="513" spans="1:1" x14ac:dyDescent="0.2">
      <c r="A513" s="31"/>
    </row>
    <row r="514" spans="1:1" x14ac:dyDescent="0.2">
      <c r="A514" s="31"/>
    </row>
    <row r="515" spans="1:1" x14ac:dyDescent="0.2">
      <c r="A515" s="31"/>
    </row>
    <row r="516" spans="1:1" x14ac:dyDescent="0.2">
      <c r="A516" s="31"/>
    </row>
    <row r="517" spans="1:1" x14ac:dyDescent="0.2">
      <c r="A517" s="31"/>
    </row>
    <row r="518" spans="1:1" x14ac:dyDescent="0.2">
      <c r="A518" s="31"/>
    </row>
    <row r="519" spans="1:1" x14ac:dyDescent="0.2">
      <c r="A519" s="31"/>
    </row>
    <row r="520" spans="1:1" x14ac:dyDescent="0.2">
      <c r="A520" s="31"/>
    </row>
    <row r="521" spans="1:1" x14ac:dyDescent="0.2">
      <c r="A521" s="31"/>
    </row>
    <row r="522" spans="1:1" x14ac:dyDescent="0.2">
      <c r="A522" s="31"/>
    </row>
    <row r="523" spans="1:1" x14ac:dyDescent="0.2">
      <c r="A523" s="31"/>
    </row>
    <row r="524" spans="1:1" x14ac:dyDescent="0.2">
      <c r="A524" s="31"/>
    </row>
    <row r="525" spans="1:1" x14ac:dyDescent="0.2">
      <c r="A525" s="31"/>
    </row>
    <row r="526" spans="1:1" x14ac:dyDescent="0.2">
      <c r="A526" s="31"/>
    </row>
    <row r="527" spans="1:1" x14ac:dyDescent="0.2">
      <c r="A527" s="31"/>
    </row>
    <row r="528" spans="1:1" x14ac:dyDescent="0.2">
      <c r="A528" s="31"/>
    </row>
    <row r="529" spans="1:1" x14ac:dyDescent="0.2">
      <c r="A529" s="31"/>
    </row>
    <row r="530" spans="1:1" x14ac:dyDescent="0.2">
      <c r="A530" s="31"/>
    </row>
    <row r="531" spans="1:1" x14ac:dyDescent="0.2">
      <c r="A531" s="31"/>
    </row>
    <row r="532" spans="1:1" x14ac:dyDescent="0.2">
      <c r="A532" s="31"/>
    </row>
    <row r="533" spans="1:1" x14ac:dyDescent="0.2">
      <c r="A533" s="31"/>
    </row>
    <row r="534" spans="1:1" x14ac:dyDescent="0.2">
      <c r="A534" s="31"/>
    </row>
    <row r="535" spans="1:1" x14ac:dyDescent="0.2">
      <c r="A535" s="31"/>
    </row>
    <row r="536" spans="1:1" x14ac:dyDescent="0.2">
      <c r="A536" s="31"/>
    </row>
    <row r="537" spans="1:1" x14ac:dyDescent="0.2">
      <c r="A537" s="31"/>
    </row>
    <row r="538" spans="1:1" x14ac:dyDescent="0.2">
      <c r="A538" s="31"/>
    </row>
    <row r="539" spans="1:1" x14ac:dyDescent="0.2">
      <c r="A539" s="31"/>
    </row>
    <row r="540" spans="1:1" x14ac:dyDescent="0.2">
      <c r="A540" s="31"/>
    </row>
    <row r="541" spans="1:1" x14ac:dyDescent="0.2">
      <c r="A541" s="31"/>
    </row>
    <row r="542" spans="1:1" x14ac:dyDescent="0.2">
      <c r="A542" s="31"/>
    </row>
    <row r="543" spans="1:1" x14ac:dyDescent="0.2">
      <c r="A543" s="31"/>
    </row>
    <row r="544" spans="1:1" x14ac:dyDescent="0.2">
      <c r="A544" s="31"/>
    </row>
    <row r="545" spans="1:1" x14ac:dyDescent="0.2">
      <c r="A545" s="31"/>
    </row>
    <row r="546" spans="1:1" x14ac:dyDescent="0.2">
      <c r="A546" s="31"/>
    </row>
    <row r="547" spans="1:1" x14ac:dyDescent="0.2">
      <c r="A547" s="31"/>
    </row>
    <row r="548" spans="1:1" x14ac:dyDescent="0.2">
      <c r="A548" s="31"/>
    </row>
    <row r="549" spans="1:1" x14ac:dyDescent="0.2">
      <c r="A549" s="31"/>
    </row>
    <row r="550" spans="1:1" x14ac:dyDescent="0.2">
      <c r="A550" s="31"/>
    </row>
    <row r="551" spans="1:1" x14ac:dyDescent="0.2">
      <c r="A551" s="31"/>
    </row>
    <row r="552" spans="1:1" x14ac:dyDescent="0.2">
      <c r="A552" s="31"/>
    </row>
    <row r="553" spans="1:1" x14ac:dyDescent="0.2">
      <c r="A553" s="31"/>
    </row>
    <row r="554" spans="1:1" x14ac:dyDescent="0.2">
      <c r="A554" s="31"/>
    </row>
    <row r="555" spans="1:1" x14ac:dyDescent="0.2">
      <c r="A555" s="31"/>
    </row>
    <row r="556" spans="1:1" x14ac:dyDescent="0.2">
      <c r="A556" s="31"/>
    </row>
    <row r="557" spans="1:1" x14ac:dyDescent="0.2">
      <c r="A557" s="31"/>
    </row>
    <row r="558" spans="1:1" x14ac:dyDescent="0.2">
      <c r="A558" s="31"/>
    </row>
    <row r="559" spans="1:1" x14ac:dyDescent="0.2">
      <c r="A559" s="31"/>
    </row>
    <row r="560" spans="1:1" x14ac:dyDescent="0.2">
      <c r="A560" s="31"/>
    </row>
    <row r="561" spans="1:1" x14ac:dyDescent="0.2">
      <c r="A561" s="31"/>
    </row>
    <row r="562" spans="1:1" x14ac:dyDescent="0.2">
      <c r="A562" s="31"/>
    </row>
    <row r="563" spans="1:1" x14ac:dyDescent="0.2">
      <c r="A563" s="31"/>
    </row>
    <row r="564" spans="1:1" x14ac:dyDescent="0.2">
      <c r="A564" s="31"/>
    </row>
    <row r="565" spans="1:1" x14ac:dyDescent="0.2">
      <c r="A565" s="31"/>
    </row>
    <row r="566" spans="1:1" x14ac:dyDescent="0.2">
      <c r="A566" s="31"/>
    </row>
    <row r="567" spans="1:1" x14ac:dyDescent="0.2">
      <c r="A567" s="31"/>
    </row>
    <row r="568" spans="1:1" x14ac:dyDescent="0.2">
      <c r="A568" s="31"/>
    </row>
    <row r="569" spans="1:1" x14ac:dyDescent="0.2">
      <c r="A569" s="31"/>
    </row>
    <row r="570" spans="1:1" x14ac:dyDescent="0.2">
      <c r="A570" s="31"/>
    </row>
    <row r="571" spans="1:1" x14ac:dyDescent="0.2">
      <c r="A571" s="31"/>
    </row>
    <row r="572" spans="1:1" x14ac:dyDescent="0.2">
      <c r="A572" s="31"/>
    </row>
    <row r="573" spans="1:1" x14ac:dyDescent="0.2">
      <c r="A573" s="31"/>
    </row>
    <row r="574" spans="1:1" x14ac:dyDescent="0.2">
      <c r="A574" s="31"/>
    </row>
    <row r="575" spans="1:1" x14ac:dyDescent="0.2">
      <c r="A575" s="31"/>
    </row>
    <row r="576" spans="1:1" x14ac:dyDescent="0.2">
      <c r="A576" s="31"/>
    </row>
    <row r="577" spans="1:1" x14ac:dyDescent="0.2">
      <c r="A577" s="31"/>
    </row>
    <row r="578" spans="1:1" x14ac:dyDescent="0.2">
      <c r="A578" s="31"/>
    </row>
    <row r="579" spans="1:1" x14ac:dyDescent="0.2">
      <c r="A579" s="31"/>
    </row>
    <row r="580" spans="1:1" x14ac:dyDescent="0.2">
      <c r="A580" s="31"/>
    </row>
    <row r="581" spans="1:1" x14ac:dyDescent="0.2">
      <c r="A581" s="31"/>
    </row>
    <row r="582" spans="1:1" x14ac:dyDescent="0.2">
      <c r="A582" s="31"/>
    </row>
    <row r="583" spans="1:1" x14ac:dyDescent="0.2">
      <c r="A583" s="31"/>
    </row>
    <row r="584" spans="1:1" x14ac:dyDescent="0.2">
      <c r="A584" s="31"/>
    </row>
    <row r="585" spans="1:1" x14ac:dyDescent="0.2">
      <c r="A585" s="31"/>
    </row>
    <row r="586" spans="1:1" x14ac:dyDescent="0.2">
      <c r="A586" s="31"/>
    </row>
    <row r="587" spans="1:1" x14ac:dyDescent="0.2">
      <c r="A587" s="31"/>
    </row>
    <row r="588" spans="1:1" x14ac:dyDescent="0.2">
      <c r="A588" s="31"/>
    </row>
    <row r="589" spans="1:1" x14ac:dyDescent="0.2">
      <c r="A589" s="31"/>
    </row>
    <row r="590" spans="1:1" x14ac:dyDescent="0.2">
      <c r="A590" s="31"/>
    </row>
    <row r="591" spans="1:1" x14ac:dyDescent="0.2">
      <c r="A591" s="31"/>
    </row>
    <row r="592" spans="1:1" x14ac:dyDescent="0.2">
      <c r="A592" s="31"/>
    </row>
    <row r="593" spans="1:1" x14ac:dyDescent="0.2">
      <c r="A593" s="31"/>
    </row>
    <row r="594" spans="1:1" x14ac:dyDescent="0.2">
      <c r="A594" s="31"/>
    </row>
    <row r="595" spans="1:1" x14ac:dyDescent="0.2">
      <c r="A595" s="31"/>
    </row>
    <row r="596" spans="1:1" x14ac:dyDescent="0.2">
      <c r="A596" s="31"/>
    </row>
    <row r="597" spans="1:1" x14ac:dyDescent="0.2">
      <c r="A597" s="31"/>
    </row>
    <row r="598" spans="1:1" x14ac:dyDescent="0.2">
      <c r="A598" s="31"/>
    </row>
    <row r="599" spans="1:1" x14ac:dyDescent="0.2">
      <c r="A599" s="31"/>
    </row>
    <row r="600" spans="1:1" x14ac:dyDescent="0.2">
      <c r="A600" s="31"/>
    </row>
    <row r="601" spans="1:1" x14ac:dyDescent="0.2">
      <c r="A601" s="31"/>
    </row>
    <row r="602" spans="1:1" x14ac:dyDescent="0.2">
      <c r="A602" s="31"/>
    </row>
    <row r="603" spans="1:1" x14ac:dyDescent="0.2">
      <c r="A603" s="31"/>
    </row>
    <row r="604" spans="1:1" x14ac:dyDescent="0.2">
      <c r="A604" s="31"/>
    </row>
    <row r="605" spans="1:1" x14ac:dyDescent="0.2">
      <c r="A605" s="31"/>
    </row>
    <row r="606" spans="1:1" x14ac:dyDescent="0.2">
      <c r="A606" s="31"/>
    </row>
    <row r="607" spans="1:1" x14ac:dyDescent="0.2">
      <c r="A607" s="31"/>
    </row>
    <row r="608" spans="1:1" x14ac:dyDescent="0.2">
      <c r="A608" s="31"/>
    </row>
    <row r="609" spans="1:1" x14ac:dyDescent="0.2">
      <c r="A609" s="31"/>
    </row>
    <row r="610" spans="1:1" x14ac:dyDescent="0.2">
      <c r="A610" s="31"/>
    </row>
    <row r="611" spans="1:1" x14ac:dyDescent="0.2">
      <c r="A611" s="31"/>
    </row>
    <row r="612" spans="1:1" x14ac:dyDescent="0.2">
      <c r="A612" s="31"/>
    </row>
    <row r="613" spans="1:1" x14ac:dyDescent="0.2">
      <c r="A613" s="31"/>
    </row>
    <row r="614" spans="1:1" x14ac:dyDescent="0.2">
      <c r="A614" s="31"/>
    </row>
    <row r="615" spans="1:1" x14ac:dyDescent="0.2">
      <c r="A615" s="31"/>
    </row>
    <row r="616" spans="1:1" x14ac:dyDescent="0.2">
      <c r="A616" s="31"/>
    </row>
    <row r="617" spans="1:1" x14ac:dyDescent="0.2">
      <c r="A617" s="31"/>
    </row>
    <row r="618" spans="1:1" x14ac:dyDescent="0.2">
      <c r="A618" s="31"/>
    </row>
    <row r="619" spans="1:1" x14ac:dyDescent="0.2">
      <c r="A619" s="31"/>
    </row>
    <row r="620" spans="1:1" x14ac:dyDescent="0.2">
      <c r="A620" s="31"/>
    </row>
    <row r="621" spans="1:1" x14ac:dyDescent="0.2">
      <c r="A621" s="31"/>
    </row>
    <row r="622" spans="1:1" x14ac:dyDescent="0.2">
      <c r="A622" s="31"/>
    </row>
    <row r="623" spans="1:1" x14ac:dyDescent="0.2">
      <c r="A623" s="31"/>
    </row>
    <row r="624" spans="1:1" x14ac:dyDescent="0.2">
      <c r="A624" s="31"/>
    </row>
    <row r="625" spans="1:1" x14ac:dyDescent="0.2">
      <c r="A625" s="31"/>
    </row>
    <row r="626" spans="1:1" x14ac:dyDescent="0.2">
      <c r="A626" s="31"/>
    </row>
    <row r="627" spans="1:1" x14ac:dyDescent="0.2">
      <c r="A627" s="31"/>
    </row>
    <row r="628" spans="1:1" x14ac:dyDescent="0.2">
      <c r="A628" s="31"/>
    </row>
    <row r="629" spans="1:1" x14ac:dyDescent="0.2">
      <c r="A629" s="31"/>
    </row>
    <row r="630" spans="1:1" x14ac:dyDescent="0.2">
      <c r="A630" s="31"/>
    </row>
    <row r="631" spans="1:1" x14ac:dyDescent="0.2">
      <c r="A631" s="31"/>
    </row>
    <row r="632" spans="1:1" x14ac:dyDescent="0.2">
      <c r="A632" s="31"/>
    </row>
    <row r="633" spans="1:1" x14ac:dyDescent="0.2">
      <c r="A633" s="31"/>
    </row>
    <row r="634" spans="1:1" x14ac:dyDescent="0.2">
      <c r="A634" s="31"/>
    </row>
    <row r="635" spans="1:1" x14ac:dyDescent="0.2">
      <c r="A635" s="31"/>
    </row>
    <row r="636" spans="1:1" x14ac:dyDescent="0.2">
      <c r="A636" s="31"/>
    </row>
    <row r="637" spans="1:1" x14ac:dyDescent="0.2">
      <c r="A637" s="31"/>
    </row>
    <row r="638" spans="1:1" x14ac:dyDescent="0.2">
      <c r="A638" s="31"/>
    </row>
    <row r="639" spans="1:1" x14ac:dyDescent="0.2">
      <c r="A639" s="31"/>
    </row>
    <row r="640" spans="1:1" x14ac:dyDescent="0.2">
      <c r="A640" s="31"/>
    </row>
    <row r="641" spans="1:1" x14ac:dyDescent="0.2">
      <c r="A641" s="31"/>
    </row>
    <row r="642" spans="1:1" x14ac:dyDescent="0.2">
      <c r="A642" s="31"/>
    </row>
    <row r="643" spans="1:1" x14ac:dyDescent="0.2">
      <c r="A643" s="31"/>
    </row>
    <row r="644" spans="1:1" x14ac:dyDescent="0.2">
      <c r="A644" s="31"/>
    </row>
    <row r="645" spans="1:1" x14ac:dyDescent="0.2">
      <c r="A645" s="31"/>
    </row>
    <row r="646" spans="1:1" x14ac:dyDescent="0.2">
      <c r="A646" s="31"/>
    </row>
    <row r="647" spans="1:1" x14ac:dyDescent="0.2">
      <c r="A647" s="31"/>
    </row>
    <row r="648" spans="1:1" x14ac:dyDescent="0.2">
      <c r="A648" s="31"/>
    </row>
    <row r="649" spans="1:1" x14ac:dyDescent="0.2">
      <c r="A649" s="31"/>
    </row>
    <row r="650" spans="1:1" x14ac:dyDescent="0.2">
      <c r="A650" s="31"/>
    </row>
    <row r="651" spans="1:1" x14ac:dyDescent="0.2">
      <c r="A651" s="31"/>
    </row>
    <row r="652" spans="1:1" x14ac:dyDescent="0.2">
      <c r="A652" s="31"/>
    </row>
    <row r="653" spans="1:1" x14ac:dyDescent="0.2">
      <c r="A653" s="31"/>
    </row>
    <row r="654" spans="1:1" x14ac:dyDescent="0.2">
      <c r="A654" s="31"/>
    </row>
    <row r="655" spans="1:1" x14ac:dyDescent="0.2">
      <c r="A655" s="31"/>
    </row>
    <row r="656" spans="1:1" x14ac:dyDescent="0.2">
      <c r="A656" s="31"/>
    </row>
    <row r="657" spans="1:1" x14ac:dyDescent="0.2">
      <c r="A657" s="31"/>
    </row>
    <row r="658" spans="1:1" x14ac:dyDescent="0.2">
      <c r="A658" s="31"/>
    </row>
    <row r="659" spans="1:1" x14ac:dyDescent="0.2">
      <c r="A659" s="31"/>
    </row>
    <row r="660" spans="1:1" x14ac:dyDescent="0.2">
      <c r="A660" s="31"/>
    </row>
    <row r="661" spans="1:1" x14ac:dyDescent="0.2">
      <c r="A661" s="31"/>
    </row>
    <row r="662" spans="1:1" x14ac:dyDescent="0.2">
      <c r="A662" s="31"/>
    </row>
    <row r="663" spans="1:1" x14ac:dyDescent="0.2">
      <c r="A663" s="31"/>
    </row>
    <row r="664" spans="1:1" x14ac:dyDescent="0.2">
      <c r="A664" s="31"/>
    </row>
    <row r="665" spans="1:1" x14ac:dyDescent="0.2">
      <c r="A665" s="31"/>
    </row>
    <row r="666" spans="1:1" x14ac:dyDescent="0.2">
      <c r="A666" s="31"/>
    </row>
    <row r="667" spans="1:1" x14ac:dyDescent="0.2">
      <c r="A667" s="31"/>
    </row>
    <row r="668" spans="1:1" x14ac:dyDescent="0.2">
      <c r="A668" s="31"/>
    </row>
    <row r="669" spans="1:1" x14ac:dyDescent="0.2">
      <c r="A669" s="31"/>
    </row>
    <row r="670" spans="1:1" x14ac:dyDescent="0.2">
      <c r="A670" s="31"/>
    </row>
    <row r="671" spans="1:1" x14ac:dyDescent="0.2">
      <c r="A671" s="31"/>
    </row>
    <row r="672" spans="1:1" x14ac:dyDescent="0.2">
      <c r="A672" s="31"/>
    </row>
    <row r="673" spans="1:1" x14ac:dyDescent="0.2">
      <c r="A673" s="31"/>
    </row>
    <row r="674" spans="1:1" x14ac:dyDescent="0.2">
      <c r="A674" s="31"/>
    </row>
    <row r="675" spans="1:1" x14ac:dyDescent="0.2">
      <c r="A675" s="31"/>
    </row>
    <row r="676" spans="1:1" x14ac:dyDescent="0.2">
      <c r="A676" s="31"/>
    </row>
    <row r="677" spans="1:1" x14ac:dyDescent="0.2">
      <c r="A677" s="31"/>
    </row>
    <row r="678" spans="1:1" x14ac:dyDescent="0.2">
      <c r="A678" s="31"/>
    </row>
    <row r="679" spans="1:1" x14ac:dyDescent="0.2">
      <c r="A679" s="31"/>
    </row>
    <row r="680" spans="1:1" x14ac:dyDescent="0.2">
      <c r="A680" s="31"/>
    </row>
    <row r="681" spans="1:1" x14ac:dyDescent="0.2">
      <c r="A681" s="31"/>
    </row>
    <row r="682" spans="1:1" x14ac:dyDescent="0.2">
      <c r="A682" s="31"/>
    </row>
    <row r="683" spans="1:1" x14ac:dyDescent="0.2">
      <c r="A683" s="31"/>
    </row>
    <row r="684" spans="1:1" x14ac:dyDescent="0.2">
      <c r="A684" s="31"/>
    </row>
    <row r="685" spans="1:1" x14ac:dyDescent="0.2">
      <c r="A685" s="31"/>
    </row>
    <row r="686" spans="1:1" x14ac:dyDescent="0.2">
      <c r="A686" s="31"/>
    </row>
    <row r="687" spans="1:1" x14ac:dyDescent="0.2">
      <c r="A687" s="31"/>
    </row>
    <row r="688" spans="1:1" x14ac:dyDescent="0.2">
      <c r="A688" s="31"/>
    </row>
    <row r="689" spans="1:1" x14ac:dyDescent="0.2">
      <c r="A689" s="31"/>
    </row>
    <row r="690" spans="1:1" x14ac:dyDescent="0.2">
      <c r="A690" s="31"/>
    </row>
    <row r="691" spans="1:1" x14ac:dyDescent="0.2">
      <c r="A691" s="31"/>
    </row>
    <row r="692" spans="1:1" x14ac:dyDescent="0.2">
      <c r="A692" s="31"/>
    </row>
    <row r="693" spans="1:1" x14ac:dyDescent="0.2">
      <c r="A693" s="31"/>
    </row>
    <row r="694" spans="1:1" x14ac:dyDescent="0.2">
      <c r="A694" s="31"/>
    </row>
    <row r="695" spans="1:1" x14ac:dyDescent="0.2">
      <c r="A695" s="31"/>
    </row>
    <row r="696" spans="1:1" x14ac:dyDescent="0.2">
      <c r="A696" s="31"/>
    </row>
    <row r="697" spans="1:1" x14ac:dyDescent="0.2">
      <c r="A697" s="31"/>
    </row>
    <row r="698" spans="1:1" x14ac:dyDescent="0.2">
      <c r="A698" s="31"/>
    </row>
    <row r="699" spans="1:1" x14ac:dyDescent="0.2">
      <c r="A699" s="31"/>
    </row>
    <row r="700" spans="1:1" x14ac:dyDescent="0.2">
      <c r="A700" s="31"/>
    </row>
    <row r="701" spans="1:1" x14ac:dyDescent="0.2">
      <c r="A701" s="31"/>
    </row>
    <row r="702" spans="1:1" x14ac:dyDescent="0.2">
      <c r="A702" s="31"/>
    </row>
    <row r="703" spans="1:1" x14ac:dyDescent="0.2">
      <c r="A703" s="31"/>
    </row>
    <row r="704" spans="1:1" x14ac:dyDescent="0.2">
      <c r="A704" s="31"/>
    </row>
    <row r="705" spans="1:1" x14ac:dyDescent="0.2">
      <c r="A705" s="31"/>
    </row>
    <row r="706" spans="1:1" x14ac:dyDescent="0.2">
      <c r="A706" s="31"/>
    </row>
    <row r="707" spans="1:1" x14ac:dyDescent="0.2">
      <c r="A707" s="31"/>
    </row>
    <row r="708" spans="1:1" x14ac:dyDescent="0.2">
      <c r="A708" s="31"/>
    </row>
    <row r="709" spans="1:1" x14ac:dyDescent="0.2">
      <c r="A709" s="31"/>
    </row>
    <row r="710" spans="1:1" x14ac:dyDescent="0.2">
      <c r="A710" s="31"/>
    </row>
    <row r="711" spans="1:1" x14ac:dyDescent="0.2">
      <c r="A711" s="31"/>
    </row>
    <row r="712" spans="1:1" x14ac:dyDescent="0.2">
      <c r="A712" s="31"/>
    </row>
    <row r="713" spans="1:1" x14ac:dyDescent="0.2">
      <c r="A713" s="31"/>
    </row>
    <row r="714" spans="1:1" x14ac:dyDescent="0.2">
      <c r="A714" s="31"/>
    </row>
    <row r="715" spans="1:1" x14ac:dyDescent="0.2">
      <c r="A715" s="31"/>
    </row>
    <row r="716" spans="1:1" x14ac:dyDescent="0.2">
      <c r="A716" s="31"/>
    </row>
    <row r="717" spans="1:1" x14ac:dyDescent="0.2">
      <c r="A717" s="31"/>
    </row>
    <row r="718" spans="1:1" x14ac:dyDescent="0.2">
      <c r="A718" s="31"/>
    </row>
    <row r="719" spans="1:1" x14ac:dyDescent="0.2">
      <c r="A719" s="31"/>
    </row>
    <row r="720" spans="1:1" x14ac:dyDescent="0.2">
      <c r="A720" s="31"/>
    </row>
    <row r="721" spans="1:1" x14ac:dyDescent="0.2">
      <c r="A721" s="31"/>
    </row>
    <row r="722" spans="1:1" x14ac:dyDescent="0.2">
      <c r="A722" s="31"/>
    </row>
    <row r="723" spans="1:1" x14ac:dyDescent="0.2">
      <c r="A723" s="31"/>
    </row>
    <row r="724" spans="1:1" x14ac:dyDescent="0.2">
      <c r="A724" s="31"/>
    </row>
    <row r="725" spans="1:1" x14ac:dyDescent="0.2">
      <c r="A725" s="31"/>
    </row>
    <row r="726" spans="1:1" x14ac:dyDescent="0.2">
      <c r="A726" s="31"/>
    </row>
    <row r="727" spans="1:1" x14ac:dyDescent="0.2">
      <c r="A727" s="31"/>
    </row>
    <row r="728" spans="1:1" x14ac:dyDescent="0.2">
      <c r="A728" s="31"/>
    </row>
    <row r="729" spans="1:1" x14ac:dyDescent="0.2">
      <c r="A729" s="31"/>
    </row>
    <row r="730" spans="1:1" x14ac:dyDescent="0.2">
      <c r="A730" s="31"/>
    </row>
    <row r="731" spans="1:1" x14ac:dyDescent="0.2">
      <c r="A731" s="31"/>
    </row>
    <row r="732" spans="1:1" x14ac:dyDescent="0.2">
      <c r="A732" s="31"/>
    </row>
    <row r="733" spans="1:1" x14ac:dyDescent="0.2">
      <c r="A733" s="31"/>
    </row>
    <row r="734" spans="1:1" x14ac:dyDescent="0.2">
      <c r="A734" s="31"/>
    </row>
    <row r="735" spans="1:1" x14ac:dyDescent="0.2">
      <c r="A735" s="31"/>
    </row>
    <row r="736" spans="1:1" x14ac:dyDescent="0.2">
      <c r="A736" s="31"/>
    </row>
    <row r="737" spans="1:1" x14ac:dyDescent="0.2">
      <c r="A737" s="31"/>
    </row>
    <row r="738" spans="1:1" x14ac:dyDescent="0.2">
      <c r="A738" s="31"/>
    </row>
    <row r="739" spans="1:1" x14ac:dyDescent="0.2">
      <c r="A739" s="31"/>
    </row>
    <row r="740" spans="1:1" x14ac:dyDescent="0.2">
      <c r="A740" s="31"/>
    </row>
    <row r="741" spans="1:1" x14ac:dyDescent="0.2">
      <c r="A741" s="31"/>
    </row>
    <row r="742" spans="1:1" x14ac:dyDescent="0.2">
      <c r="A742" s="31"/>
    </row>
    <row r="743" spans="1:1" x14ac:dyDescent="0.2">
      <c r="A743" s="31"/>
    </row>
    <row r="744" spans="1:1" x14ac:dyDescent="0.2">
      <c r="A744" s="31"/>
    </row>
    <row r="745" spans="1:1" x14ac:dyDescent="0.2">
      <c r="A745" s="31"/>
    </row>
    <row r="746" spans="1:1" x14ac:dyDescent="0.2">
      <c r="A746" s="31"/>
    </row>
    <row r="747" spans="1:1" x14ac:dyDescent="0.2">
      <c r="A747" s="31"/>
    </row>
    <row r="748" spans="1:1" x14ac:dyDescent="0.2">
      <c r="A748" s="31"/>
    </row>
    <row r="749" spans="1:1" x14ac:dyDescent="0.2">
      <c r="A749" s="31"/>
    </row>
    <row r="750" spans="1:1" x14ac:dyDescent="0.2">
      <c r="A750" s="31"/>
    </row>
    <row r="751" spans="1:1" x14ac:dyDescent="0.2">
      <c r="A751" s="31"/>
    </row>
    <row r="752" spans="1:1" x14ac:dyDescent="0.2">
      <c r="A752" s="31"/>
    </row>
    <row r="753" spans="1:1" x14ac:dyDescent="0.2">
      <c r="A753" s="31"/>
    </row>
    <row r="754" spans="1:1" x14ac:dyDescent="0.2">
      <c r="A754" s="31"/>
    </row>
    <row r="755" spans="1:1" x14ac:dyDescent="0.2">
      <c r="A755" s="31"/>
    </row>
    <row r="756" spans="1:1" x14ac:dyDescent="0.2">
      <c r="A756" s="31"/>
    </row>
    <row r="757" spans="1:1" x14ac:dyDescent="0.2">
      <c r="A757" s="31"/>
    </row>
    <row r="758" spans="1:1" x14ac:dyDescent="0.2">
      <c r="A758" s="31"/>
    </row>
    <row r="759" spans="1:1" x14ac:dyDescent="0.2">
      <c r="A759" s="31"/>
    </row>
    <row r="760" spans="1:1" x14ac:dyDescent="0.2">
      <c r="A760" s="31"/>
    </row>
    <row r="761" spans="1:1" x14ac:dyDescent="0.2">
      <c r="A761" s="31"/>
    </row>
    <row r="762" spans="1:1" x14ac:dyDescent="0.2">
      <c r="A762" s="31"/>
    </row>
    <row r="763" spans="1:1" x14ac:dyDescent="0.2">
      <c r="A763" s="31"/>
    </row>
    <row r="764" spans="1:1" x14ac:dyDescent="0.2">
      <c r="A764" s="31"/>
    </row>
    <row r="765" spans="1:1" x14ac:dyDescent="0.2">
      <c r="A765" s="31"/>
    </row>
    <row r="766" spans="1:1" x14ac:dyDescent="0.2">
      <c r="A766" s="31"/>
    </row>
    <row r="767" spans="1:1" x14ac:dyDescent="0.2">
      <c r="A767" s="31"/>
    </row>
    <row r="768" spans="1:1" x14ac:dyDescent="0.2">
      <c r="A768" s="31"/>
    </row>
    <row r="769" spans="1:1" x14ac:dyDescent="0.2">
      <c r="A769" s="31"/>
    </row>
    <row r="770" spans="1:1" x14ac:dyDescent="0.2">
      <c r="A770" s="31"/>
    </row>
    <row r="771" spans="1:1" x14ac:dyDescent="0.2">
      <c r="A771" s="31"/>
    </row>
    <row r="772" spans="1:1" x14ac:dyDescent="0.2">
      <c r="A772" s="31"/>
    </row>
    <row r="773" spans="1:1" x14ac:dyDescent="0.2">
      <c r="A773" s="31"/>
    </row>
    <row r="774" spans="1:1" x14ac:dyDescent="0.2">
      <c r="A774" s="31"/>
    </row>
    <row r="775" spans="1:1" x14ac:dyDescent="0.2">
      <c r="A775" s="31"/>
    </row>
    <row r="776" spans="1:1" x14ac:dyDescent="0.2">
      <c r="A776" s="31"/>
    </row>
    <row r="777" spans="1:1" x14ac:dyDescent="0.2">
      <c r="A777" s="31"/>
    </row>
    <row r="778" spans="1:1" x14ac:dyDescent="0.2">
      <c r="A778" s="31"/>
    </row>
    <row r="779" spans="1:1" x14ac:dyDescent="0.2">
      <c r="A779" s="31"/>
    </row>
    <row r="780" spans="1:1" x14ac:dyDescent="0.2">
      <c r="A780" s="31"/>
    </row>
    <row r="781" spans="1:1" x14ac:dyDescent="0.2">
      <c r="A781" s="31"/>
    </row>
    <row r="782" spans="1:1" x14ac:dyDescent="0.2">
      <c r="A782" s="31"/>
    </row>
    <row r="783" spans="1:1" x14ac:dyDescent="0.2">
      <c r="A783" s="31"/>
    </row>
    <row r="784" spans="1:1" x14ac:dyDescent="0.2">
      <c r="A784" s="31"/>
    </row>
    <row r="785" spans="1:1" x14ac:dyDescent="0.2">
      <c r="A785" s="31"/>
    </row>
    <row r="786" spans="1:1" x14ac:dyDescent="0.2">
      <c r="A786" s="31"/>
    </row>
    <row r="787" spans="1:1" x14ac:dyDescent="0.2">
      <c r="A787" s="31"/>
    </row>
    <row r="788" spans="1:1" x14ac:dyDescent="0.2">
      <c r="A788" s="31"/>
    </row>
    <row r="789" spans="1:1" x14ac:dyDescent="0.2">
      <c r="A789" s="31"/>
    </row>
    <row r="790" spans="1:1" x14ac:dyDescent="0.2">
      <c r="A790" s="31"/>
    </row>
    <row r="791" spans="1:1" x14ac:dyDescent="0.2">
      <c r="A791" s="31"/>
    </row>
    <row r="792" spans="1:1" x14ac:dyDescent="0.2">
      <c r="A792" s="31"/>
    </row>
    <row r="793" spans="1:1" x14ac:dyDescent="0.2">
      <c r="A793" s="31"/>
    </row>
    <row r="794" spans="1:1" x14ac:dyDescent="0.2">
      <c r="A794" s="31"/>
    </row>
    <row r="795" spans="1:1" x14ac:dyDescent="0.2">
      <c r="A795" s="31"/>
    </row>
    <row r="796" spans="1:1" x14ac:dyDescent="0.2">
      <c r="A796" s="31"/>
    </row>
    <row r="797" spans="1:1" x14ac:dyDescent="0.2">
      <c r="A797" s="31"/>
    </row>
    <row r="798" spans="1:1" x14ac:dyDescent="0.2">
      <c r="A798" s="31"/>
    </row>
    <row r="799" spans="1:1" x14ac:dyDescent="0.2">
      <c r="A799" s="31"/>
    </row>
    <row r="800" spans="1:1" x14ac:dyDescent="0.2">
      <c r="A800" s="31"/>
    </row>
    <row r="801" spans="1:1" x14ac:dyDescent="0.2">
      <c r="A801" s="31"/>
    </row>
    <row r="802" spans="1:1" x14ac:dyDescent="0.2">
      <c r="A802" s="31"/>
    </row>
    <row r="803" spans="1:1" x14ac:dyDescent="0.2">
      <c r="A803" s="31"/>
    </row>
    <row r="804" spans="1:1" x14ac:dyDescent="0.2">
      <c r="A804" s="31"/>
    </row>
    <row r="805" spans="1:1" x14ac:dyDescent="0.2">
      <c r="A805" s="31"/>
    </row>
    <row r="806" spans="1:1" x14ac:dyDescent="0.2">
      <c r="A806" s="31"/>
    </row>
    <row r="807" spans="1:1" x14ac:dyDescent="0.2">
      <c r="A807" s="31"/>
    </row>
    <row r="808" spans="1:1" x14ac:dyDescent="0.2">
      <c r="A808" s="31"/>
    </row>
    <row r="809" spans="1:1" x14ac:dyDescent="0.2">
      <c r="A809" s="31"/>
    </row>
    <row r="810" spans="1:1" x14ac:dyDescent="0.2">
      <c r="A810" s="31"/>
    </row>
    <row r="811" spans="1:1" x14ac:dyDescent="0.2">
      <c r="A811" s="31"/>
    </row>
    <row r="812" spans="1:1" x14ac:dyDescent="0.2">
      <c r="A812" s="31"/>
    </row>
    <row r="813" spans="1:1" x14ac:dyDescent="0.2">
      <c r="A813" s="31"/>
    </row>
    <row r="814" spans="1:1" x14ac:dyDescent="0.2">
      <c r="A814" s="31"/>
    </row>
    <row r="815" spans="1:1" x14ac:dyDescent="0.2">
      <c r="A815" s="31"/>
    </row>
    <row r="816" spans="1:1" x14ac:dyDescent="0.2">
      <c r="A816" s="31"/>
    </row>
    <row r="817" spans="1:1" x14ac:dyDescent="0.2">
      <c r="A817" s="31"/>
    </row>
    <row r="818" spans="1:1" x14ac:dyDescent="0.2">
      <c r="A818" s="31"/>
    </row>
    <row r="819" spans="1:1" x14ac:dyDescent="0.2">
      <c r="A819" s="31"/>
    </row>
    <row r="820" spans="1:1" x14ac:dyDescent="0.2">
      <c r="A820" s="31"/>
    </row>
    <row r="821" spans="1:1" x14ac:dyDescent="0.2">
      <c r="A821" s="31"/>
    </row>
    <row r="822" spans="1:1" x14ac:dyDescent="0.2">
      <c r="A822" s="31"/>
    </row>
    <row r="823" spans="1:1" x14ac:dyDescent="0.2">
      <c r="A823" s="31"/>
    </row>
    <row r="824" spans="1:1" x14ac:dyDescent="0.2">
      <c r="A824" s="31"/>
    </row>
    <row r="825" spans="1:1" x14ac:dyDescent="0.2">
      <c r="A825" s="31"/>
    </row>
    <row r="826" spans="1:1" x14ac:dyDescent="0.2">
      <c r="A826" s="31"/>
    </row>
    <row r="827" spans="1:1" x14ac:dyDescent="0.2">
      <c r="A827" s="31"/>
    </row>
    <row r="828" spans="1:1" x14ac:dyDescent="0.2">
      <c r="A828" s="31"/>
    </row>
    <row r="829" spans="1:1" x14ac:dyDescent="0.2">
      <c r="A829" s="31"/>
    </row>
    <row r="830" spans="1:1" x14ac:dyDescent="0.2">
      <c r="A830" s="31"/>
    </row>
    <row r="831" spans="1:1" x14ac:dyDescent="0.2">
      <c r="A831" s="31"/>
    </row>
    <row r="832" spans="1:1" x14ac:dyDescent="0.2">
      <c r="A832" s="31"/>
    </row>
    <row r="833" spans="1:1" x14ac:dyDescent="0.2">
      <c r="A833" s="31"/>
    </row>
    <row r="834" spans="1:1" x14ac:dyDescent="0.2">
      <c r="A834" s="31"/>
    </row>
    <row r="835" spans="1:1" x14ac:dyDescent="0.2">
      <c r="A835" s="31"/>
    </row>
    <row r="836" spans="1:1" x14ac:dyDescent="0.2">
      <c r="A836" s="31"/>
    </row>
    <row r="837" spans="1:1" x14ac:dyDescent="0.2">
      <c r="A837" s="31"/>
    </row>
    <row r="838" spans="1:1" x14ac:dyDescent="0.2">
      <c r="A838" s="31"/>
    </row>
    <row r="839" spans="1:1" x14ac:dyDescent="0.2">
      <c r="A839" s="31"/>
    </row>
    <row r="840" spans="1:1" x14ac:dyDescent="0.2">
      <c r="A840" s="31"/>
    </row>
    <row r="841" spans="1:1" x14ac:dyDescent="0.2">
      <c r="A841" s="31"/>
    </row>
    <row r="842" spans="1:1" x14ac:dyDescent="0.2">
      <c r="A842" s="31"/>
    </row>
    <row r="843" spans="1:1" x14ac:dyDescent="0.2">
      <c r="A843" s="31"/>
    </row>
    <row r="844" spans="1:1" x14ac:dyDescent="0.2">
      <c r="A844" s="31"/>
    </row>
    <row r="845" spans="1:1" x14ac:dyDescent="0.2">
      <c r="A845" s="31"/>
    </row>
    <row r="846" spans="1:1" x14ac:dyDescent="0.2">
      <c r="A846" s="31"/>
    </row>
    <row r="847" spans="1:1" x14ac:dyDescent="0.2">
      <c r="A847" s="31"/>
    </row>
    <row r="848" spans="1:1" x14ac:dyDescent="0.2">
      <c r="A848" s="31"/>
    </row>
    <row r="849" spans="1:1" x14ac:dyDescent="0.2">
      <c r="A849" s="31"/>
    </row>
    <row r="850" spans="1:1" x14ac:dyDescent="0.2">
      <c r="A850" s="31"/>
    </row>
    <row r="851" spans="1:1" x14ac:dyDescent="0.2">
      <c r="A851" s="31"/>
    </row>
    <row r="852" spans="1:1" x14ac:dyDescent="0.2">
      <c r="A852" s="31"/>
    </row>
    <row r="853" spans="1:1" x14ac:dyDescent="0.2">
      <c r="A853" s="31"/>
    </row>
    <row r="854" spans="1:1" x14ac:dyDescent="0.2">
      <c r="A854" s="31"/>
    </row>
    <row r="855" spans="1:1" x14ac:dyDescent="0.2">
      <c r="A855" s="31"/>
    </row>
    <row r="856" spans="1:1" x14ac:dyDescent="0.2">
      <c r="A856" s="31"/>
    </row>
    <row r="857" spans="1:1" x14ac:dyDescent="0.2">
      <c r="A857" s="31"/>
    </row>
    <row r="858" spans="1:1" x14ac:dyDescent="0.2">
      <c r="A858" s="31"/>
    </row>
    <row r="859" spans="1:1" x14ac:dyDescent="0.2">
      <c r="A859" s="31"/>
    </row>
    <row r="860" spans="1:1" x14ac:dyDescent="0.2">
      <c r="A860" s="31"/>
    </row>
    <row r="861" spans="1:1" x14ac:dyDescent="0.2">
      <c r="A861" s="31"/>
    </row>
    <row r="862" spans="1:1" x14ac:dyDescent="0.2">
      <c r="A862" s="31"/>
    </row>
    <row r="863" spans="1:1" x14ac:dyDescent="0.2">
      <c r="A863" s="31"/>
    </row>
    <row r="864" spans="1:1" x14ac:dyDescent="0.2">
      <c r="A864" s="31"/>
    </row>
    <row r="865" spans="1:1" x14ac:dyDescent="0.2">
      <c r="A865" s="31"/>
    </row>
    <row r="866" spans="1:1" x14ac:dyDescent="0.2">
      <c r="A866" s="31"/>
    </row>
    <row r="867" spans="1:1" x14ac:dyDescent="0.2">
      <c r="A867" s="31"/>
    </row>
    <row r="868" spans="1:1" x14ac:dyDescent="0.2">
      <c r="A868" s="31"/>
    </row>
    <row r="869" spans="1:1" x14ac:dyDescent="0.2">
      <c r="A869" s="31"/>
    </row>
    <row r="870" spans="1:1" x14ac:dyDescent="0.2">
      <c r="A870" s="31"/>
    </row>
    <row r="871" spans="1:1" x14ac:dyDescent="0.2">
      <c r="A871" s="31"/>
    </row>
    <row r="872" spans="1:1" x14ac:dyDescent="0.2">
      <c r="A872" s="31"/>
    </row>
    <row r="873" spans="1:1" x14ac:dyDescent="0.2">
      <c r="A873" s="31"/>
    </row>
    <row r="874" spans="1:1" x14ac:dyDescent="0.2">
      <c r="A874" s="31"/>
    </row>
    <row r="875" spans="1:1" x14ac:dyDescent="0.2">
      <c r="A875" s="31"/>
    </row>
    <row r="876" spans="1:1" x14ac:dyDescent="0.2">
      <c r="A876" s="31"/>
    </row>
    <row r="877" spans="1:1" x14ac:dyDescent="0.2">
      <c r="A877" s="31"/>
    </row>
    <row r="878" spans="1:1" x14ac:dyDescent="0.2">
      <c r="A878" s="31"/>
    </row>
    <row r="879" spans="1:1" x14ac:dyDescent="0.2">
      <c r="A879" s="31"/>
    </row>
    <row r="880" spans="1:1" x14ac:dyDescent="0.2">
      <c r="A880" s="31"/>
    </row>
    <row r="881" spans="1:1" x14ac:dyDescent="0.2">
      <c r="A881" s="31"/>
    </row>
    <row r="882" spans="1:1" x14ac:dyDescent="0.2">
      <c r="A882" s="31"/>
    </row>
    <row r="883" spans="1:1" x14ac:dyDescent="0.2">
      <c r="A883" s="31"/>
    </row>
    <row r="884" spans="1:1" x14ac:dyDescent="0.2">
      <c r="A884" s="31"/>
    </row>
    <row r="885" spans="1:1" x14ac:dyDescent="0.2">
      <c r="A885" s="31"/>
    </row>
    <row r="886" spans="1:1" x14ac:dyDescent="0.2">
      <c r="A886" s="31"/>
    </row>
    <row r="887" spans="1:1" x14ac:dyDescent="0.2">
      <c r="A887" s="31"/>
    </row>
    <row r="888" spans="1:1" x14ac:dyDescent="0.2">
      <c r="A888" s="31"/>
    </row>
    <row r="889" spans="1:1" x14ac:dyDescent="0.2">
      <c r="A889" s="31"/>
    </row>
    <row r="890" spans="1:1" x14ac:dyDescent="0.2">
      <c r="A890" s="31"/>
    </row>
    <row r="891" spans="1:1" x14ac:dyDescent="0.2">
      <c r="A891" s="31"/>
    </row>
    <row r="892" spans="1:1" x14ac:dyDescent="0.2">
      <c r="A892" s="31"/>
    </row>
    <row r="893" spans="1:1" x14ac:dyDescent="0.2">
      <c r="A893" s="31"/>
    </row>
    <row r="894" spans="1:1" x14ac:dyDescent="0.2">
      <c r="A894" s="31"/>
    </row>
    <row r="895" spans="1:1" x14ac:dyDescent="0.2">
      <c r="A895" s="31"/>
    </row>
    <row r="896" spans="1:1" x14ac:dyDescent="0.2">
      <c r="A896" s="31"/>
    </row>
    <row r="897" spans="1:1" x14ac:dyDescent="0.2">
      <c r="A897" s="31"/>
    </row>
    <row r="898" spans="1:1" x14ac:dyDescent="0.2">
      <c r="A898" s="31"/>
    </row>
    <row r="899" spans="1:1" x14ac:dyDescent="0.2">
      <c r="A899" s="31"/>
    </row>
    <row r="900" spans="1:1" x14ac:dyDescent="0.2">
      <c r="A900" s="31"/>
    </row>
    <row r="901" spans="1:1" x14ac:dyDescent="0.2">
      <c r="A901" s="31"/>
    </row>
    <row r="902" spans="1:1" x14ac:dyDescent="0.2">
      <c r="A902" s="31"/>
    </row>
    <row r="903" spans="1:1" x14ac:dyDescent="0.2">
      <c r="A903" s="31"/>
    </row>
    <row r="904" spans="1:1" x14ac:dyDescent="0.2">
      <c r="A904" s="31"/>
    </row>
    <row r="905" spans="1:1" x14ac:dyDescent="0.2">
      <c r="A905" s="31"/>
    </row>
    <row r="906" spans="1:1" x14ac:dyDescent="0.2">
      <c r="A906" s="31"/>
    </row>
    <row r="907" spans="1:1" x14ac:dyDescent="0.2">
      <c r="A907" s="31"/>
    </row>
    <row r="908" spans="1:1" x14ac:dyDescent="0.2">
      <c r="A908" s="31"/>
    </row>
    <row r="909" spans="1:1" x14ac:dyDescent="0.2">
      <c r="A909" s="31"/>
    </row>
    <row r="910" spans="1:1" x14ac:dyDescent="0.2">
      <c r="A910" s="31"/>
    </row>
    <row r="911" spans="1:1" x14ac:dyDescent="0.2">
      <c r="A911" s="31"/>
    </row>
    <row r="912" spans="1:1" x14ac:dyDescent="0.2">
      <c r="A912" s="31"/>
    </row>
    <row r="913" spans="1:1" x14ac:dyDescent="0.2">
      <c r="A913" s="31"/>
    </row>
    <row r="914" spans="1:1" x14ac:dyDescent="0.2">
      <c r="A914" s="31"/>
    </row>
    <row r="915" spans="1:1" x14ac:dyDescent="0.2">
      <c r="A915" s="31"/>
    </row>
    <row r="916" spans="1:1" x14ac:dyDescent="0.2">
      <c r="A916" s="31"/>
    </row>
    <row r="917" spans="1:1" x14ac:dyDescent="0.2">
      <c r="A917" s="31"/>
    </row>
    <row r="918" spans="1:1" x14ac:dyDescent="0.2">
      <c r="A918" s="31"/>
    </row>
    <row r="919" spans="1:1" x14ac:dyDescent="0.2">
      <c r="A919" s="31"/>
    </row>
    <row r="920" spans="1:1" x14ac:dyDescent="0.2">
      <c r="A920" s="31"/>
    </row>
    <row r="921" spans="1:1" x14ac:dyDescent="0.2">
      <c r="A921" s="31"/>
    </row>
    <row r="922" spans="1:1" x14ac:dyDescent="0.2">
      <c r="A922" s="31"/>
    </row>
    <row r="923" spans="1:1" x14ac:dyDescent="0.2">
      <c r="A923" s="31"/>
    </row>
    <row r="924" spans="1:1" x14ac:dyDescent="0.2">
      <c r="A924" s="31"/>
    </row>
    <row r="925" spans="1:1" x14ac:dyDescent="0.2">
      <c r="A925" s="31"/>
    </row>
    <row r="926" spans="1:1" x14ac:dyDescent="0.2">
      <c r="A926" s="31"/>
    </row>
    <row r="927" spans="1:1" x14ac:dyDescent="0.2">
      <c r="A927" s="31"/>
    </row>
    <row r="928" spans="1:1" x14ac:dyDescent="0.2">
      <c r="A928" s="31"/>
    </row>
    <row r="929" spans="1:1" x14ac:dyDescent="0.2">
      <c r="A929" s="31"/>
    </row>
    <row r="930" spans="1:1" x14ac:dyDescent="0.2">
      <c r="A930" s="31"/>
    </row>
    <row r="931" spans="1:1" x14ac:dyDescent="0.2">
      <c r="A931" s="31"/>
    </row>
    <row r="932" spans="1:1" x14ac:dyDescent="0.2">
      <c r="A932" s="31"/>
    </row>
    <row r="933" spans="1:1" x14ac:dyDescent="0.2">
      <c r="A933" s="31"/>
    </row>
    <row r="934" spans="1:1" x14ac:dyDescent="0.2">
      <c r="A934" s="31"/>
    </row>
    <row r="935" spans="1:1" x14ac:dyDescent="0.2">
      <c r="A935" s="31"/>
    </row>
    <row r="936" spans="1:1" x14ac:dyDescent="0.2">
      <c r="A936" s="31"/>
    </row>
    <row r="937" spans="1:1" x14ac:dyDescent="0.2">
      <c r="A937" s="31"/>
    </row>
    <row r="938" spans="1:1" x14ac:dyDescent="0.2">
      <c r="A938" s="31"/>
    </row>
    <row r="939" spans="1:1" x14ac:dyDescent="0.2">
      <c r="A939" s="31"/>
    </row>
    <row r="940" spans="1:1" x14ac:dyDescent="0.2">
      <c r="A940" s="31"/>
    </row>
    <row r="941" spans="1:1" x14ac:dyDescent="0.2">
      <c r="A941" s="31"/>
    </row>
    <row r="942" spans="1:1" x14ac:dyDescent="0.2">
      <c r="A942" s="31"/>
    </row>
    <row r="943" spans="1:1" x14ac:dyDescent="0.2">
      <c r="A943" s="31"/>
    </row>
    <row r="944" spans="1:1" x14ac:dyDescent="0.2">
      <c r="A944" s="31"/>
    </row>
    <row r="945" spans="1:1" x14ac:dyDescent="0.2">
      <c r="A945" s="31"/>
    </row>
    <row r="946" spans="1:1" x14ac:dyDescent="0.2">
      <c r="A946" s="31"/>
    </row>
    <row r="947" spans="1:1" x14ac:dyDescent="0.2">
      <c r="A947" s="31"/>
    </row>
    <row r="948" spans="1:1" x14ac:dyDescent="0.2">
      <c r="A948" s="31"/>
    </row>
    <row r="949" spans="1:1" x14ac:dyDescent="0.2">
      <c r="A949" s="31"/>
    </row>
    <row r="950" spans="1:1" x14ac:dyDescent="0.2">
      <c r="A950" s="31"/>
    </row>
    <row r="951" spans="1:1" x14ac:dyDescent="0.2">
      <c r="A951" s="31"/>
    </row>
    <row r="952" spans="1:1" x14ac:dyDescent="0.2">
      <c r="A952" s="31"/>
    </row>
    <row r="953" spans="1:1" x14ac:dyDescent="0.2">
      <c r="A953" s="31"/>
    </row>
    <row r="954" spans="1:1" x14ac:dyDescent="0.2">
      <c r="A954" s="31"/>
    </row>
    <row r="955" spans="1:1" x14ac:dyDescent="0.2">
      <c r="A955" s="31"/>
    </row>
    <row r="956" spans="1:1" x14ac:dyDescent="0.2">
      <c r="A956" s="31"/>
    </row>
    <row r="957" spans="1:1" x14ac:dyDescent="0.2">
      <c r="A957" s="31"/>
    </row>
    <row r="958" spans="1:1" x14ac:dyDescent="0.2">
      <c r="A958" s="31"/>
    </row>
    <row r="959" spans="1:1" x14ac:dyDescent="0.2">
      <c r="A959" s="31"/>
    </row>
    <row r="960" spans="1:1" x14ac:dyDescent="0.2">
      <c r="A960" s="31"/>
    </row>
    <row r="961" spans="1:1" x14ac:dyDescent="0.2">
      <c r="A961" s="31"/>
    </row>
    <row r="962" spans="1:1" x14ac:dyDescent="0.2">
      <c r="A962" s="31"/>
    </row>
    <row r="963" spans="1:1" x14ac:dyDescent="0.2">
      <c r="A963" s="31"/>
    </row>
    <row r="964" spans="1:1" x14ac:dyDescent="0.2">
      <c r="A964" s="31"/>
    </row>
  </sheetData>
  <mergeCells count="2">
    <mergeCell ref="A48:A49"/>
    <mergeCell ref="A44:L4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W71"/>
  <sheetViews>
    <sheetView showGridLines="0" zoomScaleNormal="100" workbookViewId="0">
      <pane xSplit="1" ySplit="3" topLeftCell="AM4" activePane="bottomRight" state="frozen"/>
      <selection pane="topRight" activeCell="B1" sqref="B1"/>
      <selection pane="bottomLeft" activeCell="A3" sqref="A3"/>
      <selection pane="bottomRight" activeCell="AU27" sqref="AU27"/>
    </sheetView>
  </sheetViews>
  <sheetFormatPr defaultColWidth="9.140625" defaultRowHeight="12.75" x14ac:dyDescent="0.2"/>
  <cols>
    <col min="1" max="1" width="57.28515625" style="32" customWidth="1"/>
    <col min="2" max="38" width="11" style="32" hidden="1" customWidth="1"/>
    <col min="39" max="39" width="10.5703125" style="32" hidden="1" customWidth="1"/>
    <col min="40" max="40" width="10.28515625" style="32" hidden="1" customWidth="1"/>
    <col min="41" max="41" width="9.7109375" style="32" hidden="1" customWidth="1"/>
    <col min="42" max="45" width="11.140625" style="32" hidden="1" customWidth="1"/>
    <col min="46" max="47" width="11.140625" style="32" customWidth="1"/>
    <col min="48" max="48" width="10.7109375" style="32" customWidth="1"/>
    <col min="49" max="49" width="11.140625" style="32" customWidth="1"/>
    <col min="50" max="16384" width="9.140625" style="32"/>
  </cols>
  <sheetData>
    <row r="1" spans="1:49" x14ac:dyDescent="0.2">
      <c r="A1" s="63" t="s">
        <v>61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row>
    <row r="2" spans="1:49" x14ac:dyDescent="0.2">
      <c r="A2" s="11" t="s">
        <v>16</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row>
    <row r="3" spans="1:49" s="33" customFormat="1" ht="26.25" customHeight="1" x14ac:dyDescent="0.2">
      <c r="A3" s="40"/>
      <c r="B3" s="38" t="s">
        <v>122</v>
      </c>
      <c r="C3" s="38" t="s">
        <v>123</v>
      </c>
      <c r="D3" s="38" t="s">
        <v>124</v>
      </c>
      <c r="E3" s="38" t="s">
        <v>125</v>
      </c>
      <c r="F3" s="38" t="e">
        <v>#REF!</v>
      </c>
      <c r="G3" s="38" t="e">
        <v>#REF!</v>
      </c>
      <c r="H3" s="38" t="e">
        <v>#REF!</v>
      </c>
      <c r="I3" s="38" t="s">
        <v>126</v>
      </c>
      <c r="J3" s="38" t="s">
        <v>127</v>
      </c>
      <c r="K3" s="38" t="s">
        <v>128</v>
      </c>
      <c r="L3" s="38" t="e">
        <f>'BAR BB| Open rates'!#REF!</f>
        <v>#REF!</v>
      </c>
      <c r="M3" s="38" t="e">
        <f>'BAR BB| Open rates'!#REF!</f>
        <v>#REF!</v>
      </c>
      <c r="N3" s="38" t="e">
        <f>'BAR BB| Open rates'!#REF!</f>
        <v>#REF!</v>
      </c>
      <c r="O3" s="38" t="e">
        <f>'BAR BB| Open rates'!#REF!</f>
        <v>#REF!</v>
      </c>
      <c r="P3" s="38" t="e">
        <f>'BAR BB| Open rates'!#REF!</f>
        <v>#REF!</v>
      </c>
      <c r="Q3" s="38" t="e">
        <f>'BAR BB| Open rates'!#REF!</f>
        <v>#REF!</v>
      </c>
      <c r="R3" s="38" t="e">
        <f>'BAR BB| Open rates'!#REF!</f>
        <v>#REF!</v>
      </c>
      <c r="S3" s="38" t="e">
        <f>'BAR BB| Open rates'!#REF!</f>
        <v>#REF!</v>
      </c>
      <c r="T3" s="38" t="e">
        <f>'BAR BB| Open rates'!#REF!</f>
        <v>#REF!</v>
      </c>
      <c r="U3" s="38" t="e">
        <f>'BAR BB| Open rates'!#REF!</f>
        <v>#REF!</v>
      </c>
      <c r="V3" s="38" t="e">
        <f>'BAR BB| Open rates'!#REF!</f>
        <v>#REF!</v>
      </c>
      <c r="W3" s="38" t="e">
        <f>'BAR BB| Open rates'!#REF!</f>
        <v>#REF!</v>
      </c>
      <c r="X3" s="38" t="e">
        <f>'BAR BB| Open rates'!#REF!</f>
        <v>#REF!</v>
      </c>
      <c r="Y3" s="38" t="e">
        <f>'BAR BB| Open rates'!#REF!</f>
        <v>#REF!</v>
      </c>
      <c r="Z3" s="38" t="e">
        <f>'BAR BB| Open rates'!#REF!</f>
        <v>#REF!</v>
      </c>
      <c r="AA3" s="38" t="e">
        <f>'BAR BB| Open rates'!#REF!</f>
        <v>#REF!</v>
      </c>
      <c r="AB3" s="38" t="e">
        <f>'BAR BB| Open rates'!#REF!</f>
        <v>#REF!</v>
      </c>
      <c r="AC3" s="38" t="e">
        <f>'BAR BB| Open rates'!#REF!</f>
        <v>#REF!</v>
      </c>
      <c r="AD3" s="38" t="e">
        <f>'BAR BB| Open rates'!#REF!</f>
        <v>#REF!</v>
      </c>
      <c r="AE3" s="38" t="e">
        <f>'BAR BB| Open rates'!#REF!</f>
        <v>#REF!</v>
      </c>
      <c r="AF3" s="38" t="e">
        <f>'BAR BB| Open rates'!#REF!</f>
        <v>#REF!</v>
      </c>
      <c r="AG3" s="38" t="e">
        <f>'BAR BB| Open rates'!#REF!</f>
        <v>#REF!</v>
      </c>
      <c r="AH3" s="38" t="e">
        <f>'BAR BB| Open rates'!#REF!</f>
        <v>#REF!</v>
      </c>
      <c r="AI3" s="38" t="e">
        <f>'BAR BB| Open rates'!#REF!</f>
        <v>#REF!</v>
      </c>
      <c r="AJ3" s="38" t="e">
        <f>'BAR BB| Open rates'!#REF!</f>
        <v>#REF!</v>
      </c>
      <c r="AK3" s="38" t="e">
        <f>'BAR BB| Open rates'!#REF!</f>
        <v>#REF!</v>
      </c>
      <c r="AL3" s="114" t="e">
        <f>'BAR BB| Open rates'!#REF!</f>
        <v>#REF!</v>
      </c>
      <c r="AM3" s="115" t="e">
        <f>'BAR BB| Open rates'!#REF!</f>
        <v>#REF!</v>
      </c>
      <c r="AN3" s="115" t="e">
        <f>'BAR BB| Open rates'!#REF!</f>
        <v>#REF!</v>
      </c>
      <c r="AO3" s="115" t="e">
        <f>'BAR BB| Open rates'!#REF!</f>
        <v>#REF!</v>
      </c>
      <c r="AP3" s="115" t="e">
        <f>'BAR BB| Open rates'!#REF!</f>
        <v>#REF!</v>
      </c>
      <c r="AQ3" s="115" t="e">
        <f>'BAR BB| Open rates'!#REF!</f>
        <v>#REF!</v>
      </c>
      <c r="AR3" s="115" t="e">
        <f>'BAR BB| Open rates'!#REF!</f>
        <v>#REF!</v>
      </c>
      <c r="AS3" s="115" t="e">
        <f>'BAR BB| Open rates'!#REF!</f>
        <v>#REF!</v>
      </c>
      <c r="AT3" s="115" t="e">
        <f>'BAR BB| Open rates'!#REF!</f>
        <v>#REF!</v>
      </c>
      <c r="AU3" s="115" t="e">
        <f>'BAR BB| Open rates'!#REF!</f>
        <v>#REF!</v>
      </c>
      <c r="AV3" s="115" t="e">
        <f>'BAR BB| Open rates'!#REF!</f>
        <v>#REF!</v>
      </c>
      <c r="AW3" s="115" t="e">
        <f>'BAR BB| Open rates'!#REF!</f>
        <v>#REF!</v>
      </c>
    </row>
    <row r="4" spans="1:49" s="33" customFormat="1" ht="26.25" customHeight="1" x14ac:dyDescent="0.2">
      <c r="A4" s="49" t="s">
        <v>0</v>
      </c>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15" t="e">
        <f>'BAR BB| Open rates'!#REF!</f>
        <v>#REF!</v>
      </c>
      <c r="AN4" s="115" t="e">
        <f>'BAR BB| Open rates'!#REF!</f>
        <v>#REF!</v>
      </c>
      <c r="AO4" s="115" t="e">
        <f>'BAR BB| Open rates'!#REF!</f>
        <v>#REF!</v>
      </c>
      <c r="AP4" s="115" t="e">
        <f>'BAR BB| Open rates'!#REF!</f>
        <v>#REF!</v>
      </c>
      <c r="AQ4" s="115" t="e">
        <f>'BAR BB| Open rates'!#REF!</f>
        <v>#REF!</v>
      </c>
      <c r="AR4" s="115" t="e">
        <f>'BAR BB| Open rates'!#REF!</f>
        <v>#REF!</v>
      </c>
      <c r="AS4" s="115" t="e">
        <f>'BAR BB| Open rates'!#REF!</f>
        <v>#REF!</v>
      </c>
      <c r="AT4" s="115" t="e">
        <f>'BAR BB| Open rates'!#REF!</f>
        <v>#REF!</v>
      </c>
      <c r="AU4" s="115" t="e">
        <f>'BAR BB| Open rates'!#REF!</f>
        <v>#REF!</v>
      </c>
      <c r="AV4" s="115" t="e">
        <f>'BAR BB| Open rates'!#REF!</f>
        <v>#REF!</v>
      </c>
      <c r="AW4" s="115" t="e">
        <f>'BAR BB| Open rates'!#REF!</f>
        <v>#REF!</v>
      </c>
    </row>
    <row r="5" spans="1:49" s="36" customFormat="1" ht="12" customHeight="1" x14ac:dyDescent="0.2">
      <c r="A5" s="65" t="s">
        <v>63</v>
      </c>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row>
    <row r="6" spans="1:49" s="9" customFormat="1" ht="12" customHeight="1" x14ac:dyDescent="0.2">
      <c r="A6" s="52">
        <v>1</v>
      </c>
      <c r="B6" s="34">
        <v>16600</v>
      </c>
      <c r="C6" s="34">
        <v>9700</v>
      </c>
      <c r="D6" s="34">
        <v>12900</v>
      </c>
      <c r="E6" s="34">
        <v>7900</v>
      </c>
      <c r="F6" s="34" t="e">
        <v>#REF!</v>
      </c>
      <c r="G6" s="34" t="e">
        <v>#REF!</v>
      </c>
      <c r="H6" s="34" t="e">
        <v>#REF!</v>
      </c>
      <c r="I6" s="34">
        <v>6700</v>
      </c>
      <c r="J6" s="34">
        <v>7900</v>
      </c>
      <c r="K6" s="34">
        <v>12900</v>
      </c>
      <c r="L6" s="34" t="e">
        <f>'BAR BB| Open rates'!#REF!</f>
        <v>#REF!</v>
      </c>
      <c r="M6" s="34" t="e">
        <f>'BAR BB| Open rates'!#REF!</f>
        <v>#REF!</v>
      </c>
      <c r="N6" s="34" t="e">
        <f>'BAR BB| Open rates'!#REF!</f>
        <v>#REF!</v>
      </c>
      <c r="O6" s="34" t="e">
        <f>'BAR BB| Open rates'!#REF!</f>
        <v>#REF!</v>
      </c>
      <c r="P6" s="34" t="e">
        <f>'BAR BB| Open rates'!#REF!</f>
        <v>#REF!</v>
      </c>
      <c r="Q6" s="34" t="e">
        <f>'BAR BB| Open rates'!#REF!</f>
        <v>#REF!</v>
      </c>
      <c r="R6" s="34" t="e">
        <f>'BAR BB| Open rates'!#REF!</f>
        <v>#REF!</v>
      </c>
      <c r="S6" s="34" t="e">
        <f>'BAR BB| Open rates'!#REF!</f>
        <v>#REF!</v>
      </c>
      <c r="T6" s="34" t="e">
        <f>'BAR BB| Open rates'!#REF!</f>
        <v>#REF!</v>
      </c>
      <c r="U6" s="34" t="e">
        <f>'BAR BB| Open rates'!#REF!</f>
        <v>#REF!</v>
      </c>
      <c r="V6" s="34" t="e">
        <f>'BAR BB| Open rates'!#REF!</f>
        <v>#REF!</v>
      </c>
      <c r="W6" s="34" t="e">
        <f>'BAR BB| Open rates'!#REF!</f>
        <v>#REF!</v>
      </c>
      <c r="X6" s="34" t="e">
        <f>'BAR BB| Open rates'!#REF!</f>
        <v>#REF!</v>
      </c>
      <c r="Y6" s="34" t="e">
        <f>'BAR BB| Open rates'!#REF!</f>
        <v>#REF!</v>
      </c>
      <c r="Z6" s="34" t="e">
        <f>'BAR BB| Open rates'!#REF!</f>
        <v>#REF!</v>
      </c>
      <c r="AA6" s="34" t="e">
        <f>'BAR BB| Open rates'!#REF!</f>
        <v>#REF!</v>
      </c>
      <c r="AB6" s="34" t="e">
        <f>'BAR BB| Open rates'!#REF!</f>
        <v>#REF!</v>
      </c>
      <c r="AC6" s="34" t="e">
        <f>'BAR BB| Open rates'!#REF!</f>
        <v>#REF!</v>
      </c>
      <c r="AD6" s="34" t="e">
        <f>'BAR BB| Open rates'!#REF!</f>
        <v>#REF!</v>
      </c>
      <c r="AE6" s="34" t="e">
        <f>'BAR BB| Open rates'!#REF!</f>
        <v>#REF!</v>
      </c>
      <c r="AF6" s="34" t="e">
        <f>'BAR BB| Open rates'!#REF!</f>
        <v>#REF!</v>
      </c>
      <c r="AG6" s="34" t="e">
        <f>'BAR BB| Open rates'!#REF!</f>
        <v>#REF!</v>
      </c>
      <c r="AH6" s="34" t="e">
        <f>'BAR BB| Open rates'!#REF!</f>
        <v>#REF!</v>
      </c>
      <c r="AI6" s="34" t="e">
        <f>'BAR BB| Open rates'!#REF!</f>
        <v>#REF!</v>
      </c>
      <c r="AJ6" s="34" t="e">
        <f>'BAR BB| Open rates'!#REF!</f>
        <v>#REF!</v>
      </c>
      <c r="AK6" s="34" t="e">
        <f>'BAR BB| Open rates'!#REF!</f>
        <v>#REF!</v>
      </c>
      <c r="AL6" s="34" t="e">
        <f>'BAR BB| Open rates'!#REF!</f>
        <v>#REF!</v>
      </c>
      <c r="AM6" s="34" t="e">
        <f>'BAR BB| Open rates'!#REF!</f>
        <v>#REF!</v>
      </c>
      <c r="AN6" s="34" t="e">
        <f>'BAR BB| Open rates'!#REF!</f>
        <v>#REF!</v>
      </c>
      <c r="AO6" s="34" t="e">
        <f>'BAR BB| Open rates'!#REF!</f>
        <v>#REF!</v>
      </c>
      <c r="AP6" s="34" t="e">
        <f>'BAR BB| Open rates'!#REF!</f>
        <v>#REF!</v>
      </c>
      <c r="AQ6" s="34" t="e">
        <f>'BAR BB| Open rates'!#REF!</f>
        <v>#REF!</v>
      </c>
      <c r="AR6" s="34" t="e">
        <f>'BAR BB| Open rates'!#REF!</f>
        <v>#REF!</v>
      </c>
      <c r="AS6" s="34" t="e">
        <f>'BAR BB| Open rates'!#REF!</f>
        <v>#REF!</v>
      </c>
      <c r="AT6" s="34" t="e">
        <f>'BAR BB| Open rates'!#REF!</f>
        <v>#REF!</v>
      </c>
      <c r="AU6" s="34" t="e">
        <f>'BAR BB| Open rates'!#REF!</f>
        <v>#REF!</v>
      </c>
      <c r="AV6" s="34" t="e">
        <f>'BAR BB| Open rates'!#REF!</f>
        <v>#REF!</v>
      </c>
      <c r="AW6" s="34" t="e">
        <f>'BAR BB| Open rates'!#REF!</f>
        <v>#REF!</v>
      </c>
    </row>
    <row r="7" spans="1:49" s="9" customFormat="1" ht="12" customHeight="1" x14ac:dyDescent="0.2">
      <c r="A7" s="52">
        <v>2</v>
      </c>
      <c r="B7" s="34">
        <v>17800</v>
      </c>
      <c r="C7" s="34">
        <v>10900</v>
      </c>
      <c r="D7" s="34">
        <v>14100</v>
      </c>
      <c r="E7" s="34">
        <v>9100</v>
      </c>
      <c r="F7" s="34" t="e">
        <v>#REF!</v>
      </c>
      <c r="G7" s="34" t="e">
        <v>#REF!</v>
      </c>
      <c r="H7" s="34" t="e">
        <v>#REF!</v>
      </c>
      <c r="I7" s="34">
        <v>7900</v>
      </c>
      <c r="J7" s="34">
        <v>9100</v>
      </c>
      <c r="K7" s="34">
        <v>14100</v>
      </c>
      <c r="L7" s="34" t="e">
        <f>'BAR BB| Open rates'!#REF!</f>
        <v>#REF!</v>
      </c>
      <c r="M7" s="34" t="e">
        <f>'BAR BB| Open rates'!#REF!</f>
        <v>#REF!</v>
      </c>
      <c r="N7" s="34" t="e">
        <f>'BAR BB| Open rates'!#REF!</f>
        <v>#REF!</v>
      </c>
      <c r="O7" s="34" t="e">
        <f>'BAR BB| Open rates'!#REF!</f>
        <v>#REF!</v>
      </c>
      <c r="P7" s="34" t="e">
        <f>'BAR BB| Open rates'!#REF!</f>
        <v>#REF!</v>
      </c>
      <c r="Q7" s="34" t="e">
        <f>'BAR BB| Open rates'!#REF!</f>
        <v>#REF!</v>
      </c>
      <c r="R7" s="34" t="e">
        <f>'BAR BB| Open rates'!#REF!</f>
        <v>#REF!</v>
      </c>
      <c r="S7" s="34" t="e">
        <f>'BAR BB| Open rates'!#REF!</f>
        <v>#REF!</v>
      </c>
      <c r="T7" s="34" t="e">
        <f>'BAR BB| Open rates'!#REF!</f>
        <v>#REF!</v>
      </c>
      <c r="U7" s="34" t="e">
        <f>'BAR BB| Open rates'!#REF!</f>
        <v>#REF!</v>
      </c>
      <c r="V7" s="34" t="e">
        <f>'BAR BB| Open rates'!#REF!</f>
        <v>#REF!</v>
      </c>
      <c r="W7" s="34" t="e">
        <f>'BAR BB| Open rates'!#REF!</f>
        <v>#REF!</v>
      </c>
      <c r="X7" s="34" t="e">
        <f>'BAR BB| Open rates'!#REF!</f>
        <v>#REF!</v>
      </c>
      <c r="Y7" s="34" t="e">
        <f>'BAR BB| Open rates'!#REF!</f>
        <v>#REF!</v>
      </c>
      <c r="Z7" s="34" t="e">
        <f>'BAR BB| Open rates'!#REF!</f>
        <v>#REF!</v>
      </c>
      <c r="AA7" s="34" t="e">
        <f>'BAR BB| Open rates'!#REF!</f>
        <v>#REF!</v>
      </c>
      <c r="AB7" s="34" t="e">
        <f>'BAR BB| Open rates'!#REF!</f>
        <v>#REF!</v>
      </c>
      <c r="AC7" s="34" t="e">
        <f>'BAR BB| Open rates'!#REF!</f>
        <v>#REF!</v>
      </c>
      <c r="AD7" s="34" t="e">
        <f>'BAR BB| Open rates'!#REF!</f>
        <v>#REF!</v>
      </c>
      <c r="AE7" s="34" t="e">
        <f>'BAR BB| Open rates'!#REF!</f>
        <v>#REF!</v>
      </c>
      <c r="AF7" s="34" t="e">
        <f>'BAR BB| Open rates'!#REF!</f>
        <v>#REF!</v>
      </c>
      <c r="AG7" s="34" t="e">
        <f>'BAR BB| Open rates'!#REF!</f>
        <v>#REF!</v>
      </c>
      <c r="AH7" s="34" t="e">
        <f>'BAR BB| Open rates'!#REF!</f>
        <v>#REF!</v>
      </c>
      <c r="AI7" s="34" t="e">
        <f>'BAR BB| Open rates'!#REF!</f>
        <v>#REF!</v>
      </c>
      <c r="AJ7" s="34" t="e">
        <f>'BAR BB| Open rates'!#REF!</f>
        <v>#REF!</v>
      </c>
      <c r="AK7" s="34" t="e">
        <f>'BAR BB| Open rates'!#REF!</f>
        <v>#REF!</v>
      </c>
      <c r="AL7" s="34" t="e">
        <f>'BAR BB| Open rates'!#REF!</f>
        <v>#REF!</v>
      </c>
      <c r="AM7" s="34" t="e">
        <f>'BAR BB| Open rates'!#REF!</f>
        <v>#REF!</v>
      </c>
      <c r="AN7" s="34" t="e">
        <f>'BAR BB| Open rates'!#REF!</f>
        <v>#REF!</v>
      </c>
      <c r="AO7" s="34" t="e">
        <f>'BAR BB| Open rates'!#REF!</f>
        <v>#REF!</v>
      </c>
      <c r="AP7" s="34" t="e">
        <f>'BAR BB| Open rates'!#REF!</f>
        <v>#REF!</v>
      </c>
      <c r="AQ7" s="34" t="e">
        <f>'BAR BB| Open rates'!#REF!</f>
        <v>#REF!</v>
      </c>
      <c r="AR7" s="34" t="e">
        <f>'BAR BB| Open rates'!#REF!</f>
        <v>#REF!</v>
      </c>
      <c r="AS7" s="34" t="e">
        <f>'BAR BB| Open rates'!#REF!</f>
        <v>#REF!</v>
      </c>
      <c r="AT7" s="34" t="e">
        <f>'BAR BB| Open rates'!#REF!</f>
        <v>#REF!</v>
      </c>
      <c r="AU7" s="34" t="e">
        <f>'BAR BB| Open rates'!#REF!</f>
        <v>#REF!</v>
      </c>
      <c r="AV7" s="34" t="e">
        <f>'BAR BB| Open rates'!#REF!</f>
        <v>#REF!</v>
      </c>
      <c r="AW7" s="34" t="e">
        <f>'BAR BB| Open rates'!#REF!</f>
        <v>#REF!</v>
      </c>
    </row>
    <row r="8" spans="1:49" s="36" customFormat="1" ht="12" customHeight="1" x14ac:dyDescent="0.2">
      <c r="A8" s="66" t="s">
        <v>64</v>
      </c>
      <c r="B8" s="35"/>
      <c r="C8" s="35"/>
      <c r="D8" s="35"/>
      <c r="E8" s="35"/>
      <c r="F8" s="35"/>
      <c r="G8" s="35"/>
      <c r="H8" s="35"/>
      <c r="I8" s="35"/>
      <c r="J8" s="35"/>
      <c r="K8" s="35"/>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row>
    <row r="9" spans="1:49" s="9" customFormat="1" ht="12" customHeight="1" x14ac:dyDescent="0.2">
      <c r="A9" s="52">
        <v>1</v>
      </c>
      <c r="B9" s="34">
        <v>19500</v>
      </c>
      <c r="C9" s="34">
        <v>12600</v>
      </c>
      <c r="D9" s="34">
        <v>15800</v>
      </c>
      <c r="E9" s="34">
        <v>10800</v>
      </c>
      <c r="F9" s="34" t="e">
        <v>#REF!</v>
      </c>
      <c r="G9" s="34" t="e">
        <v>#REF!</v>
      </c>
      <c r="H9" s="34" t="e">
        <v>#REF!</v>
      </c>
      <c r="I9" s="34">
        <v>9600</v>
      </c>
      <c r="J9" s="34">
        <v>10800</v>
      </c>
      <c r="K9" s="34">
        <v>15800</v>
      </c>
      <c r="L9" s="34" t="e">
        <f>'BAR BB| Open rates'!#REF!</f>
        <v>#REF!</v>
      </c>
      <c r="M9" s="34" t="e">
        <f>'BAR BB| Open rates'!#REF!</f>
        <v>#REF!</v>
      </c>
      <c r="N9" s="34" t="e">
        <f>'BAR BB| Open rates'!#REF!</f>
        <v>#REF!</v>
      </c>
      <c r="O9" s="34" t="e">
        <f>'BAR BB| Open rates'!#REF!</f>
        <v>#REF!</v>
      </c>
      <c r="P9" s="34" t="e">
        <f>'BAR BB| Open rates'!#REF!</f>
        <v>#REF!</v>
      </c>
      <c r="Q9" s="34" t="e">
        <f>'BAR BB| Open rates'!#REF!</f>
        <v>#REF!</v>
      </c>
      <c r="R9" s="34" t="e">
        <f>'BAR BB| Open rates'!#REF!</f>
        <v>#REF!</v>
      </c>
      <c r="S9" s="34" t="e">
        <f>'BAR BB| Open rates'!#REF!</f>
        <v>#REF!</v>
      </c>
      <c r="T9" s="34" t="e">
        <f>'BAR BB| Open rates'!#REF!</f>
        <v>#REF!</v>
      </c>
      <c r="U9" s="34" t="e">
        <f>'BAR BB| Open rates'!#REF!</f>
        <v>#REF!</v>
      </c>
      <c r="V9" s="34" t="e">
        <f>'BAR BB| Open rates'!#REF!</f>
        <v>#REF!</v>
      </c>
      <c r="W9" s="34" t="e">
        <f>'BAR BB| Open rates'!#REF!</f>
        <v>#REF!</v>
      </c>
      <c r="X9" s="34" t="e">
        <f>'BAR BB| Open rates'!#REF!</f>
        <v>#REF!</v>
      </c>
      <c r="Y9" s="34" t="e">
        <f>'BAR BB| Open rates'!#REF!</f>
        <v>#REF!</v>
      </c>
      <c r="Z9" s="34" t="e">
        <f>'BAR BB| Open rates'!#REF!</f>
        <v>#REF!</v>
      </c>
      <c r="AA9" s="34" t="e">
        <f>'BAR BB| Open rates'!#REF!</f>
        <v>#REF!</v>
      </c>
      <c r="AB9" s="34" t="e">
        <f>'BAR BB| Open rates'!#REF!</f>
        <v>#REF!</v>
      </c>
      <c r="AC9" s="34" t="e">
        <f>'BAR BB| Open rates'!#REF!</f>
        <v>#REF!</v>
      </c>
      <c r="AD9" s="34" t="e">
        <f>'BAR BB| Open rates'!#REF!</f>
        <v>#REF!</v>
      </c>
      <c r="AE9" s="34" t="e">
        <f>'BAR BB| Open rates'!#REF!</f>
        <v>#REF!</v>
      </c>
      <c r="AF9" s="34" t="e">
        <f>'BAR BB| Open rates'!#REF!</f>
        <v>#REF!</v>
      </c>
      <c r="AG9" s="34" t="e">
        <f>'BAR BB| Open rates'!#REF!</f>
        <v>#REF!</v>
      </c>
      <c r="AH9" s="34" t="e">
        <f>'BAR BB| Open rates'!#REF!</f>
        <v>#REF!</v>
      </c>
      <c r="AI9" s="34" t="e">
        <f>'BAR BB| Open rates'!#REF!</f>
        <v>#REF!</v>
      </c>
      <c r="AJ9" s="34" t="e">
        <f>'BAR BB| Open rates'!#REF!</f>
        <v>#REF!</v>
      </c>
      <c r="AK9" s="34" t="e">
        <f>'BAR BB| Open rates'!#REF!</f>
        <v>#REF!</v>
      </c>
      <c r="AL9" s="34" t="e">
        <f>'BAR BB| Open rates'!#REF!</f>
        <v>#REF!</v>
      </c>
      <c r="AM9" s="34" t="e">
        <f>'BAR BB| Open rates'!#REF!</f>
        <v>#REF!</v>
      </c>
      <c r="AN9" s="34" t="e">
        <f>'BAR BB| Open rates'!#REF!</f>
        <v>#REF!</v>
      </c>
      <c r="AO9" s="34" t="e">
        <f>'BAR BB| Open rates'!#REF!</f>
        <v>#REF!</v>
      </c>
      <c r="AP9" s="34" t="e">
        <f>'BAR BB| Open rates'!#REF!</f>
        <v>#REF!</v>
      </c>
      <c r="AQ9" s="34" t="e">
        <f>'BAR BB| Open rates'!#REF!</f>
        <v>#REF!</v>
      </c>
      <c r="AR9" s="34" t="e">
        <f>'BAR BB| Open rates'!#REF!</f>
        <v>#REF!</v>
      </c>
      <c r="AS9" s="34" t="e">
        <f>'BAR BB| Open rates'!#REF!</f>
        <v>#REF!</v>
      </c>
      <c r="AT9" s="34" t="e">
        <f>'BAR BB| Open rates'!#REF!</f>
        <v>#REF!</v>
      </c>
      <c r="AU9" s="34" t="e">
        <f>'BAR BB| Open rates'!#REF!</f>
        <v>#REF!</v>
      </c>
      <c r="AV9" s="34" t="e">
        <f>'BAR BB| Open rates'!#REF!</f>
        <v>#REF!</v>
      </c>
      <c r="AW9" s="34" t="e">
        <f>'BAR BB| Open rates'!#REF!</f>
        <v>#REF!</v>
      </c>
    </row>
    <row r="10" spans="1:49" s="9" customFormat="1" ht="12" customHeight="1" x14ac:dyDescent="0.2">
      <c r="A10" s="52">
        <v>2</v>
      </c>
      <c r="B10" s="34">
        <v>20700</v>
      </c>
      <c r="C10" s="34">
        <v>13800</v>
      </c>
      <c r="D10" s="34">
        <v>17000</v>
      </c>
      <c r="E10" s="34">
        <v>12000</v>
      </c>
      <c r="F10" s="34" t="e">
        <v>#REF!</v>
      </c>
      <c r="G10" s="34" t="e">
        <v>#REF!</v>
      </c>
      <c r="H10" s="34" t="e">
        <v>#REF!</v>
      </c>
      <c r="I10" s="34">
        <v>10800</v>
      </c>
      <c r="J10" s="34">
        <v>12000</v>
      </c>
      <c r="K10" s="34">
        <v>17000</v>
      </c>
      <c r="L10" s="34" t="e">
        <f>'BAR BB| Open rates'!#REF!</f>
        <v>#REF!</v>
      </c>
      <c r="M10" s="34" t="e">
        <f>'BAR BB| Open rates'!#REF!</f>
        <v>#REF!</v>
      </c>
      <c r="N10" s="34" t="e">
        <f>'BAR BB| Open rates'!#REF!</f>
        <v>#REF!</v>
      </c>
      <c r="O10" s="34" t="e">
        <f>'BAR BB| Open rates'!#REF!</f>
        <v>#REF!</v>
      </c>
      <c r="P10" s="34" t="e">
        <f>'BAR BB| Open rates'!#REF!</f>
        <v>#REF!</v>
      </c>
      <c r="Q10" s="34" t="e">
        <f>'BAR BB| Open rates'!#REF!</f>
        <v>#REF!</v>
      </c>
      <c r="R10" s="34" t="e">
        <f>'BAR BB| Open rates'!#REF!</f>
        <v>#REF!</v>
      </c>
      <c r="S10" s="34" t="e">
        <f>'BAR BB| Open rates'!#REF!</f>
        <v>#REF!</v>
      </c>
      <c r="T10" s="34" t="e">
        <f>'BAR BB| Open rates'!#REF!</f>
        <v>#REF!</v>
      </c>
      <c r="U10" s="34" t="e">
        <f>'BAR BB| Open rates'!#REF!</f>
        <v>#REF!</v>
      </c>
      <c r="V10" s="34" t="e">
        <f>'BAR BB| Open rates'!#REF!</f>
        <v>#REF!</v>
      </c>
      <c r="W10" s="34" t="e">
        <f>'BAR BB| Open rates'!#REF!</f>
        <v>#REF!</v>
      </c>
      <c r="X10" s="34" t="e">
        <f>'BAR BB| Open rates'!#REF!</f>
        <v>#REF!</v>
      </c>
      <c r="Y10" s="34" t="e">
        <f>'BAR BB| Open rates'!#REF!</f>
        <v>#REF!</v>
      </c>
      <c r="Z10" s="34" t="e">
        <f>'BAR BB| Open rates'!#REF!</f>
        <v>#REF!</v>
      </c>
      <c r="AA10" s="34" t="e">
        <f>'BAR BB| Open rates'!#REF!</f>
        <v>#REF!</v>
      </c>
      <c r="AB10" s="34" t="e">
        <f>'BAR BB| Open rates'!#REF!</f>
        <v>#REF!</v>
      </c>
      <c r="AC10" s="34" t="e">
        <f>'BAR BB| Open rates'!#REF!</f>
        <v>#REF!</v>
      </c>
      <c r="AD10" s="34" t="e">
        <f>'BAR BB| Open rates'!#REF!</f>
        <v>#REF!</v>
      </c>
      <c r="AE10" s="34" t="e">
        <f>'BAR BB| Open rates'!#REF!</f>
        <v>#REF!</v>
      </c>
      <c r="AF10" s="34" t="e">
        <f>'BAR BB| Open rates'!#REF!</f>
        <v>#REF!</v>
      </c>
      <c r="AG10" s="34" t="e">
        <f>'BAR BB| Open rates'!#REF!</f>
        <v>#REF!</v>
      </c>
      <c r="AH10" s="34" t="e">
        <f>'BAR BB| Open rates'!#REF!</f>
        <v>#REF!</v>
      </c>
      <c r="AI10" s="34" t="e">
        <f>'BAR BB| Open rates'!#REF!</f>
        <v>#REF!</v>
      </c>
      <c r="AJ10" s="34" t="e">
        <f>'BAR BB| Open rates'!#REF!</f>
        <v>#REF!</v>
      </c>
      <c r="AK10" s="34" t="e">
        <f>'BAR BB| Open rates'!#REF!</f>
        <v>#REF!</v>
      </c>
      <c r="AL10" s="34" t="e">
        <f>'BAR BB| Open rates'!#REF!</f>
        <v>#REF!</v>
      </c>
      <c r="AM10" s="34" t="e">
        <f>'BAR BB| Open rates'!#REF!</f>
        <v>#REF!</v>
      </c>
      <c r="AN10" s="34" t="e">
        <f>'BAR BB| Open rates'!#REF!</f>
        <v>#REF!</v>
      </c>
      <c r="AO10" s="34" t="e">
        <f>'BAR BB| Open rates'!#REF!</f>
        <v>#REF!</v>
      </c>
      <c r="AP10" s="34" t="e">
        <f>'BAR BB| Open rates'!#REF!</f>
        <v>#REF!</v>
      </c>
      <c r="AQ10" s="34" t="e">
        <f>'BAR BB| Open rates'!#REF!</f>
        <v>#REF!</v>
      </c>
      <c r="AR10" s="34" t="e">
        <f>'BAR BB| Open rates'!#REF!</f>
        <v>#REF!</v>
      </c>
      <c r="AS10" s="34" t="e">
        <f>'BAR BB| Open rates'!#REF!</f>
        <v>#REF!</v>
      </c>
      <c r="AT10" s="34" t="e">
        <f>'BAR BB| Open rates'!#REF!</f>
        <v>#REF!</v>
      </c>
      <c r="AU10" s="34" t="e">
        <f>'BAR BB| Open rates'!#REF!</f>
        <v>#REF!</v>
      </c>
      <c r="AV10" s="34" t="e">
        <f>'BAR BB| Open rates'!#REF!</f>
        <v>#REF!</v>
      </c>
      <c r="AW10" s="34" t="e">
        <f>'BAR BB| Open rates'!#REF!</f>
        <v>#REF!</v>
      </c>
    </row>
    <row r="11" spans="1:49" s="36" customFormat="1" ht="12" customHeight="1" x14ac:dyDescent="0.2">
      <c r="A11" s="66" t="s">
        <v>65</v>
      </c>
      <c r="B11" s="35"/>
      <c r="C11" s="35"/>
      <c r="D11" s="35"/>
      <c r="E11" s="35"/>
      <c r="F11" s="35"/>
      <c r="G11" s="35"/>
      <c r="H11" s="35"/>
      <c r="I11" s="35"/>
      <c r="J11" s="35"/>
      <c r="K11" s="35"/>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row>
    <row r="12" spans="1:49" s="9" customFormat="1" ht="12" customHeight="1" x14ac:dyDescent="0.2">
      <c r="A12" s="52">
        <v>1</v>
      </c>
      <c r="B12" s="34">
        <v>21500</v>
      </c>
      <c r="C12" s="34">
        <v>14600</v>
      </c>
      <c r="D12" s="34">
        <v>17800</v>
      </c>
      <c r="E12" s="34">
        <v>12800</v>
      </c>
      <c r="F12" s="34" t="e">
        <v>#REF!</v>
      </c>
      <c r="G12" s="34" t="e">
        <v>#REF!</v>
      </c>
      <c r="H12" s="34" t="e">
        <v>#REF!</v>
      </c>
      <c r="I12" s="34">
        <v>11600</v>
      </c>
      <c r="J12" s="34">
        <v>12800</v>
      </c>
      <c r="K12" s="34">
        <v>17800</v>
      </c>
      <c r="L12" s="34" t="e">
        <f>'BAR BB| Open rates'!#REF!</f>
        <v>#REF!</v>
      </c>
      <c r="M12" s="34" t="e">
        <f>'BAR BB| Open rates'!#REF!</f>
        <v>#REF!</v>
      </c>
      <c r="N12" s="34" t="e">
        <f>'BAR BB| Open rates'!#REF!</f>
        <v>#REF!</v>
      </c>
      <c r="O12" s="34" t="e">
        <f>'BAR BB| Open rates'!#REF!</f>
        <v>#REF!</v>
      </c>
      <c r="P12" s="34" t="e">
        <f>'BAR BB| Open rates'!#REF!</f>
        <v>#REF!</v>
      </c>
      <c r="Q12" s="34" t="e">
        <f>'BAR BB| Open rates'!#REF!</f>
        <v>#REF!</v>
      </c>
      <c r="R12" s="34" t="e">
        <f>'BAR BB| Open rates'!#REF!</f>
        <v>#REF!</v>
      </c>
      <c r="S12" s="34" t="e">
        <f>'BAR BB| Open rates'!#REF!</f>
        <v>#REF!</v>
      </c>
      <c r="T12" s="34" t="e">
        <f>'BAR BB| Open rates'!#REF!</f>
        <v>#REF!</v>
      </c>
      <c r="U12" s="34" t="e">
        <f>'BAR BB| Open rates'!#REF!</f>
        <v>#REF!</v>
      </c>
      <c r="V12" s="34" t="e">
        <f>'BAR BB| Open rates'!#REF!</f>
        <v>#REF!</v>
      </c>
      <c r="W12" s="34" t="e">
        <f>'BAR BB| Open rates'!#REF!</f>
        <v>#REF!</v>
      </c>
      <c r="X12" s="34" t="e">
        <f>'BAR BB| Open rates'!#REF!</f>
        <v>#REF!</v>
      </c>
      <c r="Y12" s="34" t="e">
        <f>'BAR BB| Open rates'!#REF!</f>
        <v>#REF!</v>
      </c>
      <c r="Z12" s="34" t="e">
        <f>'BAR BB| Open rates'!#REF!</f>
        <v>#REF!</v>
      </c>
      <c r="AA12" s="34" t="e">
        <f>'BAR BB| Open rates'!#REF!</f>
        <v>#REF!</v>
      </c>
      <c r="AB12" s="34" t="e">
        <f>'BAR BB| Open rates'!#REF!</f>
        <v>#REF!</v>
      </c>
      <c r="AC12" s="34" t="e">
        <f>'BAR BB| Open rates'!#REF!</f>
        <v>#REF!</v>
      </c>
      <c r="AD12" s="34" t="e">
        <f>'BAR BB| Open rates'!#REF!</f>
        <v>#REF!</v>
      </c>
      <c r="AE12" s="34" t="e">
        <f>'BAR BB| Open rates'!#REF!</f>
        <v>#REF!</v>
      </c>
      <c r="AF12" s="34" t="e">
        <f>'BAR BB| Open rates'!#REF!</f>
        <v>#REF!</v>
      </c>
      <c r="AG12" s="34" t="e">
        <f>'BAR BB| Open rates'!#REF!</f>
        <v>#REF!</v>
      </c>
      <c r="AH12" s="34" t="e">
        <f>'BAR BB| Open rates'!#REF!</f>
        <v>#REF!</v>
      </c>
      <c r="AI12" s="34" t="e">
        <f>'BAR BB| Open rates'!#REF!</f>
        <v>#REF!</v>
      </c>
      <c r="AJ12" s="34" t="e">
        <f>'BAR BB| Open rates'!#REF!</f>
        <v>#REF!</v>
      </c>
      <c r="AK12" s="34" t="e">
        <f>'BAR BB| Open rates'!#REF!</f>
        <v>#REF!</v>
      </c>
      <c r="AL12" s="34" t="e">
        <f>'BAR BB| Open rates'!#REF!</f>
        <v>#REF!</v>
      </c>
      <c r="AM12" s="34" t="e">
        <f>'BAR BB| Open rates'!#REF!</f>
        <v>#REF!</v>
      </c>
      <c r="AN12" s="34" t="e">
        <f>'BAR BB| Open rates'!#REF!</f>
        <v>#REF!</v>
      </c>
      <c r="AO12" s="34" t="e">
        <f>'BAR BB| Open rates'!#REF!</f>
        <v>#REF!</v>
      </c>
      <c r="AP12" s="34" t="e">
        <f>'BAR BB| Open rates'!#REF!</f>
        <v>#REF!</v>
      </c>
      <c r="AQ12" s="34" t="e">
        <f>'BAR BB| Open rates'!#REF!</f>
        <v>#REF!</v>
      </c>
      <c r="AR12" s="34" t="e">
        <f>'BAR BB| Open rates'!#REF!</f>
        <v>#REF!</v>
      </c>
      <c r="AS12" s="34" t="e">
        <f>'BAR BB| Open rates'!#REF!</f>
        <v>#REF!</v>
      </c>
      <c r="AT12" s="34" t="e">
        <f>'BAR BB| Open rates'!#REF!</f>
        <v>#REF!</v>
      </c>
      <c r="AU12" s="34" t="e">
        <f>'BAR BB| Open rates'!#REF!</f>
        <v>#REF!</v>
      </c>
      <c r="AV12" s="34" t="e">
        <f>'BAR BB| Open rates'!#REF!</f>
        <v>#REF!</v>
      </c>
      <c r="AW12" s="34" t="e">
        <f>'BAR BB| Open rates'!#REF!</f>
        <v>#REF!</v>
      </c>
    </row>
    <row r="13" spans="1:49" s="9" customFormat="1" ht="12" customHeight="1" x14ac:dyDescent="0.2">
      <c r="A13" s="52">
        <v>2</v>
      </c>
      <c r="B13" s="34">
        <v>22700</v>
      </c>
      <c r="C13" s="34">
        <v>15800</v>
      </c>
      <c r="D13" s="34">
        <v>19000</v>
      </c>
      <c r="E13" s="34">
        <v>14000</v>
      </c>
      <c r="F13" s="34" t="e">
        <v>#REF!</v>
      </c>
      <c r="G13" s="34" t="e">
        <v>#REF!</v>
      </c>
      <c r="H13" s="34" t="e">
        <v>#REF!</v>
      </c>
      <c r="I13" s="34">
        <v>12800</v>
      </c>
      <c r="J13" s="34">
        <v>14000</v>
      </c>
      <c r="K13" s="34">
        <v>19000</v>
      </c>
      <c r="L13" s="34" t="e">
        <f>'BAR BB| Open rates'!#REF!</f>
        <v>#REF!</v>
      </c>
      <c r="M13" s="34" t="e">
        <f>'BAR BB| Open rates'!#REF!</f>
        <v>#REF!</v>
      </c>
      <c r="N13" s="34" t="e">
        <f>'BAR BB| Open rates'!#REF!</f>
        <v>#REF!</v>
      </c>
      <c r="O13" s="34" t="e">
        <f>'BAR BB| Open rates'!#REF!</f>
        <v>#REF!</v>
      </c>
      <c r="P13" s="34" t="e">
        <f>'BAR BB| Open rates'!#REF!</f>
        <v>#REF!</v>
      </c>
      <c r="Q13" s="34" t="e">
        <f>'BAR BB| Open rates'!#REF!</f>
        <v>#REF!</v>
      </c>
      <c r="R13" s="34" t="e">
        <f>'BAR BB| Open rates'!#REF!</f>
        <v>#REF!</v>
      </c>
      <c r="S13" s="34" t="e">
        <f>'BAR BB| Open rates'!#REF!</f>
        <v>#REF!</v>
      </c>
      <c r="T13" s="34" t="e">
        <f>'BAR BB| Open rates'!#REF!</f>
        <v>#REF!</v>
      </c>
      <c r="U13" s="34" t="e">
        <f>'BAR BB| Open rates'!#REF!</f>
        <v>#REF!</v>
      </c>
      <c r="V13" s="34" t="e">
        <f>'BAR BB| Open rates'!#REF!</f>
        <v>#REF!</v>
      </c>
      <c r="W13" s="34" t="e">
        <f>'BAR BB| Open rates'!#REF!</f>
        <v>#REF!</v>
      </c>
      <c r="X13" s="34" t="e">
        <f>'BAR BB| Open rates'!#REF!</f>
        <v>#REF!</v>
      </c>
      <c r="Y13" s="34" t="e">
        <f>'BAR BB| Open rates'!#REF!</f>
        <v>#REF!</v>
      </c>
      <c r="Z13" s="34" t="e">
        <f>'BAR BB| Open rates'!#REF!</f>
        <v>#REF!</v>
      </c>
      <c r="AA13" s="34" t="e">
        <f>'BAR BB| Open rates'!#REF!</f>
        <v>#REF!</v>
      </c>
      <c r="AB13" s="34" t="e">
        <f>'BAR BB| Open rates'!#REF!</f>
        <v>#REF!</v>
      </c>
      <c r="AC13" s="34" t="e">
        <f>'BAR BB| Open rates'!#REF!</f>
        <v>#REF!</v>
      </c>
      <c r="AD13" s="34" t="e">
        <f>'BAR BB| Open rates'!#REF!</f>
        <v>#REF!</v>
      </c>
      <c r="AE13" s="34" t="e">
        <f>'BAR BB| Open rates'!#REF!</f>
        <v>#REF!</v>
      </c>
      <c r="AF13" s="34" t="e">
        <f>'BAR BB| Open rates'!#REF!</f>
        <v>#REF!</v>
      </c>
      <c r="AG13" s="34" t="e">
        <f>'BAR BB| Open rates'!#REF!</f>
        <v>#REF!</v>
      </c>
      <c r="AH13" s="34" t="e">
        <f>'BAR BB| Open rates'!#REF!</f>
        <v>#REF!</v>
      </c>
      <c r="AI13" s="34" t="e">
        <f>'BAR BB| Open rates'!#REF!</f>
        <v>#REF!</v>
      </c>
      <c r="AJ13" s="34" t="e">
        <f>'BAR BB| Open rates'!#REF!</f>
        <v>#REF!</v>
      </c>
      <c r="AK13" s="34" t="e">
        <f>'BAR BB| Open rates'!#REF!</f>
        <v>#REF!</v>
      </c>
      <c r="AL13" s="34" t="e">
        <f>'BAR BB| Open rates'!#REF!</f>
        <v>#REF!</v>
      </c>
      <c r="AM13" s="34" t="e">
        <f>'BAR BB| Open rates'!#REF!</f>
        <v>#REF!</v>
      </c>
      <c r="AN13" s="34" t="e">
        <f>'BAR BB| Open rates'!#REF!</f>
        <v>#REF!</v>
      </c>
      <c r="AO13" s="34" t="e">
        <f>'BAR BB| Open rates'!#REF!</f>
        <v>#REF!</v>
      </c>
      <c r="AP13" s="34" t="e">
        <f>'BAR BB| Open rates'!#REF!</f>
        <v>#REF!</v>
      </c>
      <c r="AQ13" s="34" t="e">
        <f>'BAR BB| Open rates'!#REF!</f>
        <v>#REF!</v>
      </c>
      <c r="AR13" s="34" t="e">
        <f>'BAR BB| Open rates'!#REF!</f>
        <v>#REF!</v>
      </c>
      <c r="AS13" s="34" t="e">
        <f>'BAR BB| Open rates'!#REF!</f>
        <v>#REF!</v>
      </c>
      <c r="AT13" s="34" t="e">
        <f>'BAR BB| Open rates'!#REF!</f>
        <v>#REF!</v>
      </c>
      <c r="AU13" s="34" t="e">
        <f>'BAR BB| Open rates'!#REF!</f>
        <v>#REF!</v>
      </c>
      <c r="AV13" s="34" t="e">
        <f>'BAR BB| Open rates'!#REF!</f>
        <v>#REF!</v>
      </c>
      <c r="AW13" s="34" t="e">
        <f>'BAR BB| Open rates'!#REF!</f>
        <v>#REF!</v>
      </c>
    </row>
    <row r="16" spans="1:49" x14ac:dyDescent="0.2">
      <c r="A16" s="11" t="s">
        <v>55</v>
      </c>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row>
    <row r="17" spans="1:49" s="33" customFormat="1" ht="26.25" customHeight="1" x14ac:dyDescent="0.2">
      <c r="A17" s="40"/>
      <c r="B17" s="51" t="str">
        <f t="shared" ref="B17:K17" si="0">B3</f>
        <v>06.10.2020-10.10.2020</v>
      </c>
      <c r="C17" s="51" t="str">
        <f t="shared" si="0"/>
        <v>11.10.2020-14.10.2020</v>
      </c>
      <c r="D17" s="51" t="str">
        <f t="shared" si="0"/>
        <v>15.10.2020-17.10.2020</v>
      </c>
      <c r="E17" s="51" t="str">
        <f t="shared" si="0"/>
        <v>18.10.2020-07.11.2020</v>
      </c>
      <c r="F17" s="51" t="e">
        <f t="shared" si="0"/>
        <v>#REF!</v>
      </c>
      <c r="G17" s="51" t="e">
        <f t="shared" si="0"/>
        <v>#REF!</v>
      </c>
      <c r="H17" s="51" t="e">
        <f t="shared" si="0"/>
        <v>#REF!</v>
      </c>
      <c r="I17" s="51" t="str">
        <f t="shared" si="0"/>
        <v>08.11.2020-10.12.2020</v>
      </c>
      <c r="J17" s="51" t="str">
        <f t="shared" si="0"/>
        <v>11.12.2020-17.12.2020</v>
      </c>
      <c r="K17" s="51" t="str">
        <f t="shared" si="0"/>
        <v>18.12.2020-19.12.2020</v>
      </c>
      <c r="L17" s="51" t="e">
        <f>L3</f>
        <v>#REF!</v>
      </c>
      <c r="M17" s="51" t="e">
        <f t="shared" ref="M17:AH17" si="1">M3</f>
        <v>#REF!</v>
      </c>
      <c r="N17" s="51" t="e">
        <f t="shared" si="1"/>
        <v>#REF!</v>
      </c>
      <c r="O17" s="51" t="e">
        <f t="shared" si="1"/>
        <v>#REF!</v>
      </c>
      <c r="P17" s="51" t="e">
        <f t="shared" si="1"/>
        <v>#REF!</v>
      </c>
      <c r="Q17" s="51" t="e">
        <f t="shared" si="1"/>
        <v>#REF!</v>
      </c>
      <c r="R17" s="51" t="e">
        <f t="shared" si="1"/>
        <v>#REF!</v>
      </c>
      <c r="S17" s="51" t="e">
        <f t="shared" si="1"/>
        <v>#REF!</v>
      </c>
      <c r="T17" s="51" t="e">
        <f t="shared" si="1"/>
        <v>#REF!</v>
      </c>
      <c r="U17" s="51" t="e">
        <f t="shared" si="1"/>
        <v>#REF!</v>
      </c>
      <c r="V17" s="51" t="e">
        <f t="shared" si="1"/>
        <v>#REF!</v>
      </c>
      <c r="W17" s="51" t="e">
        <f t="shared" si="1"/>
        <v>#REF!</v>
      </c>
      <c r="X17" s="51" t="e">
        <f t="shared" si="1"/>
        <v>#REF!</v>
      </c>
      <c r="Y17" s="51" t="e">
        <f t="shared" si="1"/>
        <v>#REF!</v>
      </c>
      <c r="Z17" s="51" t="e">
        <f t="shared" si="1"/>
        <v>#REF!</v>
      </c>
      <c r="AA17" s="51" t="e">
        <f t="shared" si="1"/>
        <v>#REF!</v>
      </c>
      <c r="AB17" s="51" t="e">
        <f t="shared" si="1"/>
        <v>#REF!</v>
      </c>
      <c r="AC17" s="51" t="e">
        <f t="shared" si="1"/>
        <v>#REF!</v>
      </c>
      <c r="AD17" s="51" t="e">
        <f t="shared" si="1"/>
        <v>#REF!</v>
      </c>
      <c r="AE17" s="51" t="e">
        <f t="shared" si="1"/>
        <v>#REF!</v>
      </c>
      <c r="AF17" s="51" t="e">
        <f t="shared" si="1"/>
        <v>#REF!</v>
      </c>
      <c r="AG17" s="51" t="e">
        <f t="shared" si="1"/>
        <v>#REF!</v>
      </c>
      <c r="AH17" s="51" t="e">
        <f t="shared" si="1"/>
        <v>#REF!</v>
      </c>
      <c r="AI17" s="51" t="e">
        <f t="shared" ref="AI17:AW17" si="2">AI3</f>
        <v>#REF!</v>
      </c>
      <c r="AJ17" s="51" t="e">
        <f t="shared" si="2"/>
        <v>#REF!</v>
      </c>
      <c r="AK17" s="51" t="e">
        <f t="shared" si="2"/>
        <v>#REF!</v>
      </c>
      <c r="AL17" s="116" t="e">
        <f t="shared" si="2"/>
        <v>#REF!</v>
      </c>
      <c r="AM17" s="115" t="e">
        <f t="shared" si="2"/>
        <v>#REF!</v>
      </c>
      <c r="AN17" s="115" t="e">
        <f t="shared" si="2"/>
        <v>#REF!</v>
      </c>
      <c r="AO17" s="115" t="e">
        <f t="shared" si="2"/>
        <v>#REF!</v>
      </c>
      <c r="AP17" s="115" t="e">
        <f t="shared" si="2"/>
        <v>#REF!</v>
      </c>
      <c r="AQ17" s="115" t="e">
        <f t="shared" si="2"/>
        <v>#REF!</v>
      </c>
      <c r="AR17" s="115" t="e">
        <f t="shared" si="2"/>
        <v>#REF!</v>
      </c>
      <c r="AS17" s="115" t="e">
        <f t="shared" si="2"/>
        <v>#REF!</v>
      </c>
      <c r="AT17" s="115" t="e">
        <f t="shared" si="2"/>
        <v>#REF!</v>
      </c>
      <c r="AU17" s="115" t="e">
        <f t="shared" si="2"/>
        <v>#REF!</v>
      </c>
      <c r="AV17" s="115" t="e">
        <f t="shared" si="2"/>
        <v>#REF!</v>
      </c>
      <c r="AW17" s="115" t="e">
        <f t="shared" si="2"/>
        <v>#REF!</v>
      </c>
    </row>
    <row r="18" spans="1:49" s="33" customFormat="1" ht="26.25" customHeight="1" x14ac:dyDescent="0.2">
      <c r="A18" s="49" t="s">
        <v>0</v>
      </c>
      <c r="B18" s="105"/>
      <c r="C18" s="105"/>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15" t="e">
        <f t="shared" ref="AM18:AW18" si="3">AM4</f>
        <v>#REF!</v>
      </c>
      <c r="AN18" s="115" t="e">
        <f t="shared" si="3"/>
        <v>#REF!</v>
      </c>
      <c r="AO18" s="115" t="e">
        <f t="shared" si="3"/>
        <v>#REF!</v>
      </c>
      <c r="AP18" s="115" t="e">
        <f t="shared" si="3"/>
        <v>#REF!</v>
      </c>
      <c r="AQ18" s="115" t="e">
        <f t="shared" si="3"/>
        <v>#REF!</v>
      </c>
      <c r="AR18" s="115" t="e">
        <f t="shared" si="3"/>
        <v>#REF!</v>
      </c>
      <c r="AS18" s="115" t="e">
        <f t="shared" si="3"/>
        <v>#REF!</v>
      </c>
      <c r="AT18" s="115" t="e">
        <f t="shared" si="3"/>
        <v>#REF!</v>
      </c>
      <c r="AU18" s="115" t="e">
        <f t="shared" si="3"/>
        <v>#REF!</v>
      </c>
      <c r="AV18" s="115" t="e">
        <f t="shared" si="3"/>
        <v>#REF!</v>
      </c>
      <c r="AW18" s="115" t="e">
        <f t="shared" si="3"/>
        <v>#REF!</v>
      </c>
    </row>
    <row r="19" spans="1:49" s="36" customFormat="1" ht="12" customHeight="1" x14ac:dyDescent="0.2">
      <c r="A19" s="65" t="s">
        <v>63</v>
      </c>
    </row>
    <row r="20" spans="1:49" s="36" customFormat="1" ht="12" customHeight="1" x14ac:dyDescent="0.2">
      <c r="A20" s="52">
        <v>1</v>
      </c>
      <c r="B20" s="43">
        <f t="shared" ref="B20:K20" si="4">B6*0.9</f>
        <v>14940</v>
      </c>
      <c r="C20" s="43">
        <f t="shared" si="4"/>
        <v>8730</v>
      </c>
      <c r="D20" s="43">
        <f t="shared" si="4"/>
        <v>11610</v>
      </c>
      <c r="E20" s="43">
        <f t="shared" si="4"/>
        <v>7110</v>
      </c>
      <c r="F20" s="43" t="e">
        <f t="shared" si="4"/>
        <v>#REF!</v>
      </c>
      <c r="G20" s="43" t="e">
        <f t="shared" si="4"/>
        <v>#REF!</v>
      </c>
      <c r="H20" s="43" t="e">
        <f t="shared" si="4"/>
        <v>#REF!</v>
      </c>
      <c r="I20" s="43">
        <f t="shared" si="4"/>
        <v>6030</v>
      </c>
      <c r="J20" s="43">
        <f t="shared" si="4"/>
        <v>7110</v>
      </c>
      <c r="K20" s="43">
        <f t="shared" si="4"/>
        <v>11610</v>
      </c>
      <c r="L20" s="34" t="e">
        <f>L6*0.9+1100</f>
        <v>#REF!</v>
      </c>
      <c r="M20" s="34" t="e">
        <f>M6*0.9+1100</f>
        <v>#REF!</v>
      </c>
      <c r="N20" s="34" t="e">
        <f>N6*0.9+2100</f>
        <v>#REF!</v>
      </c>
      <c r="O20" s="34" t="e">
        <f>O6*0.9+2100</f>
        <v>#REF!</v>
      </c>
      <c r="P20" s="34" t="e">
        <f t="shared" ref="P20:U20" si="5">P6*0.9+2100</f>
        <v>#REF!</v>
      </c>
      <c r="Q20" s="34" t="e">
        <f t="shared" si="5"/>
        <v>#REF!</v>
      </c>
      <c r="R20" s="34" t="e">
        <f t="shared" si="5"/>
        <v>#REF!</v>
      </c>
      <c r="S20" s="34" t="e">
        <f t="shared" si="5"/>
        <v>#REF!</v>
      </c>
      <c r="T20" s="34" t="e">
        <f t="shared" si="5"/>
        <v>#REF!</v>
      </c>
      <c r="U20" s="34" t="e">
        <f t="shared" si="5"/>
        <v>#REF!</v>
      </c>
      <c r="V20" s="62" t="e">
        <f>V6*0.9+1700</f>
        <v>#REF!</v>
      </c>
      <c r="W20" s="62" t="e">
        <f t="shared" ref="W20:AG20" si="6">W6*0.9+1700</f>
        <v>#REF!</v>
      </c>
      <c r="X20" s="62" t="e">
        <f t="shared" si="6"/>
        <v>#REF!</v>
      </c>
      <c r="Y20" s="62" t="e">
        <f t="shared" si="6"/>
        <v>#REF!</v>
      </c>
      <c r="Z20" s="62" t="e">
        <f t="shared" si="6"/>
        <v>#REF!</v>
      </c>
      <c r="AA20" s="62" t="e">
        <f t="shared" si="6"/>
        <v>#REF!</v>
      </c>
      <c r="AB20" s="62" t="e">
        <f t="shared" si="6"/>
        <v>#REF!</v>
      </c>
      <c r="AC20" s="62" t="e">
        <f t="shared" si="6"/>
        <v>#REF!</v>
      </c>
      <c r="AD20" s="62" t="e">
        <f t="shared" si="6"/>
        <v>#REF!</v>
      </c>
      <c r="AE20" s="62" t="e">
        <f t="shared" si="6"/>
        <v>#REF!</v>
      </c>
      <c r="AF20" s="62" t="e">
        <f t="shared" si="6"/>
        <v>#REF!</v>
      </c>
      <c r="AG20" s="62" t="e">
        <f t="shared" si="6"/>
        <v>#REF!</v>
      </c>
      <c r="AH20" s="62" t="e">
        <f t="shared" ref="AH20:AP20" si="7">AH6*0.9+1700</f>
        <v>#REF!</v>
      </c>
      <c r="AI20" s="62" t="e">
        <f t="shared" si="7"/>
        <v>#REF!</v>
      </c>
      <c r="AJ20" s="62" t="e">
        <f t="shared" si="7"/>
        <v>#REF!</v>
      </c>
      <c r="AK20" s="62" t="e">
        <f t="shared" si="7"/>
        <v>#REF!</v>
      </c>
      <c r="AL20" s="62" t="e">
        <f t="shared" si="7"/>
        <v>#REF!</v>
      </c>
      <c r="AM20" s="62" t="e">
        <f t="shared" si="7"/>
        <v>#REF!</v>
      </c>
      <c r="AN20" s="62" t="e">
        <f t="shared" si="7"/>
        <v>#REF!</v>
      </c>
      <c r="AO20" s="62" t="e">
        <f t="shared" si="7"/>
        <v>#REF!</v>
      </c>
      <c r="AP20" s="62" t="e">
        <f t="shared" si="7"/>
        <v>#REF!</v>
      </c>
      <c r="AQ20" s="62" t="e">
        <f t="shared" ref="AQ20:AW20" si="8">AQ6*0.9+1100</f>
        <v>#REF!</v>
      </c>
      <c r="AR20" s="62" t="e">
        <f t="shared" si="8"/>
        <v>#REF!</v>
      </c>
      <c r="AS20" s="62" t="e">
        <f t="shared" si="8"/>
        <v>#REF!</v>
      </c>
      <c r="AT20" s="62" t="e">
        <f t="shared" si="8"/>
        <v>#REF!</v>
      </c>
      <c r="AU20" s="62" t="e">
        <f t="shared" si="8"/>
        <v>#REF!</v>
      </c>
      <c r="AV20" s="62" t="e">
        <f t="shared" si="8"/>
        <v>#REF!</v>
      </c>
      <c r="AW20" s="62" t="e">
        <f t="shared" si="8"/>
        <v>#REF!</v>
      </c>
    </row>
    <row r="21" spans="1:49" s="36" customFormat="1" ht="12" customHeight="1" x14ac:dyDescent="0.2">
      <c r="A21" s="52">
        <v>2</v>
      </c>
      <c r="B21" s="43">
        <f t="shared" ref="B21:K21" si="9">B7*0.9</f>
        <v>16020</v>
      </c>
      <c r="C21" s="43">
        <f t="shared" si="9"/>
        <v>9810</v>
      </c>
      <c r="D21" s="43">
        <f t="shared" si="9"/>
        <v>12690</v>
      </c>
      <c r="E21" s="43">
        <f t="shared" si="9"/>
        <v>8190</v>
      </c>
      <c r="F21" s="43" t="e">
        <f t="shared" si="9"/>
        <v>#REF!</v>
      </c>
      <c r="G21" s="43" t="e">
        <f t="shared" si="9"/>
        <v>#REF!</v>
      </c>
      <c r="H21" s="43" t="e">
        <f t="shared" si="9"/>
        <v>#REF!</v>
      </c>
      <c r="I21" s="43">
        <f t="shared" si="9"/>
        <v>7110</v>
      </c>
      <c r="J21" s="43">
        <f t="shared" si="9"/>
        <v>8190</v>
      </c>
      <c r="K21" s="43">
        <f t="shared" si="9"/>
        <v>12690</v>
      </c>
      <c r="L21" s="34" t="e">
        <f>L7*0.9+2200</f>
        <v>#REF!</v>
      </c>
      <c r="M21" s="34" t="e">
        <f>M7*0.9+2200</f>
        <v>#REF!</v>
      </c>
      <c r="N21" s="43" t="e">
        <f>N7*0.9+4200</f>
        <v>#REF!</v>
      </c>
      <c r="O21" s="43" t="e">
        <f>O7*0.9+4200</f>
        <v>#REF!</v>
      </c>
      <c r="P21" s="43" t="e">
        <f t="shared" ref="P21:U21" si="10">P7*0.9+4200</f>
        <v>#REF!</v>
      </c>
      <c r="Q21" s="43" t="e">
        <f t="shared" si="10"/>
        <v>#REF!</v>
      </c>
      <c r="R21" s="43" t="e">
        <f t="shared" si="10"/>
        <v>#REF!</v>
      </c>
      <c r="S21" s="43" t="e">
        <f t="shared" si="10"/>
        <v>#REF!</v>
      </c>
      <c r="T21" s="43" t="e">
        <f t="shared" si="10"/>
        <v>#REF!</v>
      </c>
      <c r="U21" s="43" t="e">
        <f t="shared" si="10"/>
        <v>#REF!</v>
      </c>
      <c r="V21" s="43" t="e">
        <f>V7*0.9+3400</f>
        <v>#REF!</v>
      </c>
      <c r="W21" s="43" t="e">
        <f t="shared" ref="W21:AG21" si="11">W7*0.9+3400</f>
        <v>#REF!</v>
      </c>
      <c r="X21" s="43" t="e">
        <f t="shared" si="11"/>
        <v>#REF!</v>
      </c>
      <c r="Y21" s="43" t="e">
        <f t="shared" si="11"/>
        <v>#REF!</v>
      </c>
      <c r="Z21" s="43" t="e">
        <f t="shared" si="11"/>
        <v>#REF!</v>
      </c>
      <c r="AA21" s="43" t="e">
        <f t="shared" si="11"/>
        <v>#REF!</v>
      </c>
      <c r="AB21" s="43" t="e">
        <f t="shared" si="11"/>
        <v>#REF!</v>
      </c>
      <c r="AC21" s="43" t="e">
        <f t="shared" si="11"/>
        <v>#REF!</v>
      </c>
      <c r="AD21" s="43" t="e">
        <f t="shared" si="11"/>
        <v>#REF!</v>
      </c>
      <c r="AE21" s="43" t="e">
        <f t="shared" si="11"/>
        <v>#REF!</v>
      </c>
      <c r="AF21" s="43" t="e">
        <f t="shared" si="11"/>
        <v>#REF!</v>
      </c>
      <c r="AG21" s="43" t="e">
        <f t="shared" si="11"/>
        <v>#REF!</v>
      </c>
      <c r="AH21" s="43" t="e">
        <f t="shared" ref="AH21:AP21" si="12">AH7*0.9+3400</f>
        <v>#REF!</v>
      </c>
      <c r="AI21" s="43" t="e">
        <f t="shared" si="12"/>
        <v>#REF!</v>
      </c>
      <c r="AJ21" s="43" t="e">
        <f t="shared" si="12"/>
        <v>#REF!</v>
      </c>
      <c r="AK21" s="43" t="e">
        <f t="shared" si="12"/>
        <v>#REF!</v>
      </c>
      <c r="AL21" s="43" t="e">
        <f t="shared" si="12"/>
        <v>#REF!</v>
      </c>
      <c r="AM21" s="43" t="e">
        <f t="shared" si="12"/>
        <v>#REF!</v>
      </c>
      <c r="AN21" s="43" t="e">
        <f t="shared" si="12"/>
        <v>#REF!</v>
      </c>
      <c r="AO21" s="43" t="e">
        <f t="shared" si="12"/>
        <v>#REF!</v>
      </c>
      <c r="AP21" s="43" t="e">
        <f t="shared" si="12"/>
        <v>#REF!</v>
      </c>
      <c r="AQ21" s="43" t="e">
        <f t="shared" ref="AQ21:AW21" si="13">AQ7*0.9+2200</f>
        <v>#REF!</v>
      </c>
      <c r="AR21" s="43" t="e">
        <f t="shared" si="13"/>
        <v>#REF!</v>
      </c>
      <c r="AS21" s="43" t="e">
        <f t="shared" si="13"/>
        <v>#REF!</v>
      </c>
      <c r="AT21" s="43" t="e">
        <f t="shared" si="13"/>
        <v>#REF!</v>
      </c>
      <c r="AU21" s="43" t="e">
        <f t="shared" si="13"/>
        <v>#REF!</v>
      </c>
      <c r="AV21" s="43" t="e">
        <f t="shared" si="13"/>
        <v>#REF!</v>
      </c>
      <c r="AW21" s="43" t="e">
        <f t="shared" si="13"/>
        <v>#REF!</v>
      </c>
    </row>
    <row r="22" spans="1:49" s="36" customFormat="1" ht="12" customHeight="1" x14ac:dyDescent="0.2">
      <c r="A22" s="66" t="s">
        <v>64</v>
      </c>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row>
    <row r="23" spans="1:49" s="36" customFormat="1" ht="12" customHeight="1" x14ac:dyDescent="0.2">
      <c r="A23" s="52">
        <v>1</v>
      </c>
      <c r="B23" s="43">
        <f t="shared" ref="B23:K23" si="14">B9*0.9</f>
        <v>17550</v>
      </c>
      <c r="C23" s="43">
        <f t="shared" si="14"/>
        <v>11340</v>
      </c>
      <c r="D23" s="43">
        <f t="shared" si="14"/>
        <v>14220</v>
      </c>
      <c r="E23" s="43">
        <f t="shared" si="14"/>
        <v>9720</v>
      </c>
      <c r="F23" s="43" t="e">
        <f t="shared" si="14"/>
        <v>#REF!</v>
      </c>
      <c r="G23" s="43" t="e">
        <f t="shared" si="14"/>
        <v>#REF!</v>
      </c>
      <c r="H23" s="43" t="e">
        <f t="shared" si="14"/>
        <v>#REF!</v>
      </c>
      <c r="I23" s="43">
        <f t="shared" si="14"/>
        <v>8640</v>
      </c>
      <c r="J23" s="43">
        <f t="shared" si="14"/>
        <v>9720</v>
      </c>
      <c r="K23" s="43">
        <f t="shared" si="14"/>
        <v>14220</v>
      </c>
      <c r="L23" s="43" t="e">
        <f>L9*0.9+1100</f>
        <v>#REF!</v>
      </c>
      <c r="M23" s="43" t="e">
        <f>M9*0.9+1100</f>
        <v>#REF!</v>
      </c>
      <c r="N23" s="43" t="e">
        <f>N9*0.9+2100</f>
        <v>#REF!</v>
      </c>
      <c r="O23" s="43" t="e">
        <f>O9*0.9+2100</f>
        <v>#REF!</v>
      </c>
      <c r="P23" s="43" t="e">
        <f t="shared" ref="P23:U23" si="15">P9*0.9+2100</f>
        <v>#REF!</v>
      </c>
      <c r="Q23" s="43" t="e">
        <f t="shared" si="15"/>
        <v>#REF!</v>
      </c>
      <c r="R23" s="43" t="e">
        <f t="shared" si="15"/>
        <v>#REF!</v>
      </c>
      <c r="S23" s="43" t="e">
        <f t="shared" si="15"/>
        <v>#REF!</v>
      </c>
      <c r="T23" s="43" t="e">
        <f t="shared" si="15"/>
        <v>#REF!</v>
      </c>
      <c r="U23" s="43" t="e">
        <f t="shared" si="15"/>
        <v>#REF!</v>
      </c>
      <c r="V23" s="43" t="e">
        <f>V9*0.9+1700</f>
        <v>#REF!</v>
      </c>
      <c r="W23" s="43" t="e">
        <f t="shared" ref="W23:AG23" si="16">W9*0.9+1700</f>
        <v>#REF!</v>
      </c>
      <c r="X23" s="43" t="e">
        <f t="shared" si="16"/>
        <v>#REF!</v>
      </c>
      <c r="Y23" s="43" t="e">
        <f t="shared" si="16"/>
        <v>#REF!</v>
      </c>
      <c r="Z23" s="43" t="e">
        <f t="shared" si="16"/>
        <v>#REF!</v>
      </c>
      <c r="AA23" s="43" t="e">
        <f t="shared" si="16"/>
        <v>#REF!</v>
      </c>
      <c r="AB23" s="43" t="e">
        <f t="shared" si="16"/>
        <v>#REF!</v>
      </c>
      <c r="AC23" s="43" t="e">
        <f t="shared" si="16"/>
        <v>#REF!</v>
      </c>
      <c r="AD23" s="43" t="e">
        <f t="shared" si="16"/>
        <v>#REF!</v>
      </c>
      <c r="AE23" s="43" t="e">
        <f t="shared" si="16"/>
        <v>#REF!</v>
      </c>
      <c r="AF23" s="43" t="e">
        <f t="shared" si="16"/>
        <v>#REF!</v>
      </c>
      <c r="AG23" s="43" t="e">
        <f t="shared" si="16"/>
        <v>#REF!</v>
      </c>
      <c r="AH23" s="43" t="e">
        <f t="shared" ref="AH23:AP23" si="17">AH9*0.9+1700</f>
        <v>#REF!</v>
      </c>
      <c r="AI23" s="43" t="e">
        <f t="shared" si="17"/>
        <v>#REF!</v>
      </c>
      <c r="AJ23" s="43" t="e">
        <f t="shared" si="17"/>
        <v>#REF!</v>
      </c>
      <c r="AK23" s="43" t="e">
        <f t="shared" si="17"/>
        <v>#REF!</v>
      </c>
      <c r="AL23" s="43" t="e">
        <f t="shared" si="17"/>
        <v>#REF!</v>
      </c>
      <c r="AM23" s="43" t="e">
        <f t="shared" si="17"/>
        <v>#REF!</v>
      </c>
      <c r="AN23" s="43" t="e">
        <f t="shared" si="17"/>
        <v>#REF!</v>
      </c>
      <c r="AO23" s="43" t="e">
        <f t="shared" si="17"/>
        <v>#REF!</v>
      </c>
      <c r="AP23" s="43" t="e">
        <f t="shared" si="17"/>
        <v>#REF!</v>
      </c>
      <c r="AQ23" s="43" t="e">
        <f t="shared" ref="AQ23:AW23" si="18">AQ9*0.9+1100</f>
        <v>#REF!</v>
      </c>
      <c r="AR23" s="43" t="e">
        <f t="shared" si="18"/>
        <v>#REF!</v>
      </c>
      <c r="AS23" s="43" t="e">
        <f t="shared" si="18"/>
        <v>#REF!</v>
      </c>
      <c r="AT23" s="43" t="e">
        <f t="shared" si="18"/>
        <v>#REF!</v>
      </c>
      <c r="AU23" s="43" t="e">
        <f t="shared" si="18"/>
        <v>#REF!</v>
      </c>
      <c r="AV23" s="43" t="e">
        <f t="shared" si="18"/>
        <v>#REF!</v>
      </c>
      <c r="AW23" s="43" t="e">
        <f t="shared" si="18"/>
        <v>#REF!</v>
      </c>
    </row>
    <row r="24" spans="1:49" s="36" customFormat="1" ht="12" customHeight="1" x14ac:dyDescent="0.2">
      <c r="A24" s="52">
        <v>2</v>
      </c>
      <c r="B24" s="43">
        <f t="shared" ref="B24:K24" si="19">B10*0.9</f>
        <v>18630</v>
      </c>
      <c r="C24" s="43">
        <f t="shared" si="19"/>
        <v>12420</v>
      </c>
      <c r="D24" s="43">
        <f t="shared" si="19"/>
        <v>15300</v>
      </c>
      <c r="E24" s="43">
        <f t="shared" si="19"/>
        <v>10800</v>
      </c>
      <c r="F24" s="43" t="e">
        <f t="shared" si="19"/>
        <v>#REF!</v>
      </c>
      <c r="G24" s="43" t="e">
        <f t="shared" si="19"/>
        <v>#REF!</v>
      </c>
      <c r="H24" s="43" t="e">
        <f t="shared" si="19"/>
        <v>#REF!</v>
      </c>
      <c r="I24" s="43">
        <f t="shared" si="19"/>
        <v>9720</v>
      </c>
      <c r="J24" s="43">
        <f t="shared" si="19"/>
        <v>10800</v>
      </c>
      <c r="K24" s="43">
        <f t="shared" si="19"/>
        <v>15300</v>
      </c>
      <c r="L24" s="43" t="e">
        <f>L10*0.9+2200</f>
        <v>#REF!</v>
      </c>
      <c r="M24" s="43" t="e">
        <f>M10*0.9+2200</f>
        <v>#REF!</v>
      </c>
      <c r="N24" s="43" t="e">
        <f>N10*0.9+4200</f>
        <v>#REF!</v>
      </c>
      <c r="O24" s="43" t="e">
        <f>O10*0.9+4200</f>
        <v>#REF!</v>
      </c>
      <c r="P24" s="43" t="e">
        <f t="shared" ref="P24:U24" si="20">P10*0.9+4200</f>
        <v>#REF!</v>
      </c>
      <c r="Q24" s="43" t="e">
        <f t="shared" si="20"/>
        <v>#REF!</v>
      </c>
      <c r="R24" s="43" t="e">
        <f t="shared" si="20"/>
        <v>#REF!</v>
      </c>
      <c r="S24" s="43" t="e">
        <f t="shared" si="20"/>
        <v>#REF!</v>
      </c>
      <c r="T24" s="43" t="e">
        <f t="shared" si="20"/>
        <v>#REF!</v>
      </c>
      <c r="U24" s="43" t="e">
        <f t="shared" si="20"/>
        <v>#REF!</v>
      </c>
      <c r="V24" s="43" t="e">
        <f>V10*0.9+3400</f>
        <v>#REF!</v>
      </c>
      <c r="W24" s="43" t="e">
        <f t="shared" ref="W24:AG24" si="21">W10*0.9+3400</f>
        <v>#REF!</v>
      </c>
      <c r="X24" s="43" t="e">
        <f t="shared" si="21"/>
        <v>#REF!</v>
      </c>
      <c r="Y24" s="43" t="e">
        <f t="shared" si="21"/>
        <v>#REF!</v>
      </c>
      <c r="Z24" s="43" t="e">
        <f t="shared" si="21"/>
        <v>#REF!</v>
      </c>
      <c r="AA24" s="43" t="e">
        <f t="shared" si="21"/>
        <v>#REF!</v>
      </c>
      <c r="AB24" s="43" t="e">
        <f t="shared" si="21"/>
        <v>#REF!</v>
      </c>
      <c r="AC24" s="43" t="e">
        <f t="shared" si="21"/>
        <v>#REF!</v>
      </c>
      <c r="AD24" s="43" t="e">
        <f t="shared" si="21"/>
        <v>#REF!</v>
      </c>
      <c r="AE24" s="43" t="e">
        <f t="shared" si="21"/>
        <v>#REF!</v>
      </c>
      <c r="AF24" s="43" t="e">
        <f t="shared" si="21"/>
        <v>#REF!</v>
      </c>
      <c r="AG24" s="43" t="e">
        <f t="shared" si="21"/>
        <v>#REF!</v>
      </c>
      <c r="AH24" s="43" t="e">
        <f t="shared" ref="AH24:AP24" si="22">AH10*0.9+3400</f>
        <v>#REF!</v>
      </c>
      <c r="AI24" s="43" t="e">
        <f t="shared" si="22"/>
        <v>#REF!</v>
      </c>
      <c r="AJ24" s="43" t="e">
        <f t="shared" si="22"/>
        <v>#REF!</v>
      </c>
      <c r="AK24" s="43" t="e">
        <f t="shared" si="22"/>
        <v>#REF!</v>
      </c>
      <c r="AL24" s="43" t="e">
        <f t="shared" si="22"/>
        <v>#REF!</v>
      </c>
      <c r="AM24" s="43" t="e">
        <f t="shared" si="22"/>
        <v>#REF!</v>
      </c>
      <c r="AN24" s="43" t="e">
        <f t="shared" si="22"/>
        <v>#REF!</v>
      </c>
      <c r="AO24" s="43" t="e">
        <f t="shared" si="22"/>
        <v>#REF!</v>
      </c>
      <c r="AP24" s="43" t="e">
        <f t="shared" si="22"/>
        <v>#REF!</v>
      </c>
      <c r="AQ24" s="43" t="e">
        <f t="shared" ref="AQ24:AW24" si="23">AQ10*0.9+2200</f>
        <v>#REF!</v>
      </c>
      <c r="AR24" s="43" t="e">
        <f t="shared" si="23"/>
        <v>#REF!</v>
      </c>
      <c r="AS24" s="43" t="e">
        <f t="shared" si="23"/>
        <v>#REF!</v>
      </c>
      <c r="AT24" s="43" t="e">
        <f t="shared" si="23"/>
        <v>#REF!</v>
      </c>
      <c r="AU24" s="43" t="e">
        <f t="shared" si="23"/>
        <v>#REF!</v>
      </c>
      <c r="AV24" s="43" t="e">
        <f t="shared" si="23"/>
        <v>#REF!</v>
      </c>
      <c r="AW24" s="43" t="e">
        <f t="shared" si="23"/>
        <v>#REF!</v>
      </c>
    </row>
    <row r="25" spans="1:49" s="36" customFormat="1" ht="12" customHeight="1" x14ac:dyDescent="0.2">
      <c r="A25" s="66" t="s">
        <v>65</v>
      </c>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row>
    <row r="26" spans="1:49" s="36" customFormat="1" ht="12" customHeight="1" x14ac:dyDescent="0.2">
      <c r="A26" s="52">
        <v>1</v>
      </c>
      <c r="B26" s="43">
        <f t="shared" ref="B26:K26" si="24">B12*0.9</f>
        <v>19350</v>
      </c>
      <c r="C26" s="43">
        <f t="shared" si="24"/>
        <v>13140</v>
      </c>
      <c r="D26" s="43">
        <f t="shared" si="24"/>
        <v>16020</v>
      </c>
      <c r="E26" s="43">
        <f t="shared" si="24"/>
        <v>11520</v>
      </c>
      <c r="F26" s="43" t="e">
        <f t="shared" si="24"/>
        <v>#REF!</v>
      </c>
      <c r="G26" s="43" t="e">
        <f t="shared" si="24"/>
        <v>#REF!</v>
      </c>
      <c r="H26" s="43" t="e">
        <f t="shared" si="24"/>
        <v>#REF!</v>
      </c>
      <c r="I26" s="43">
        <f t="shared" si="24"/>
        <v>10440</v>
      </c>
      <c r="J26" s="43">
        <f t="shared" si="24"/>
        <v>11520</v>
      </c>
      <c r="K26" s="43">
        <f t="shared" si="24"/>
        <v>16020</v>
      </c>
      <c r="L26" s="43" t="e">
        <f>L12*0.9+1100</f>
        <v>#REF!</v>
      </c>
      <c r="M26" s="43" t="e">
        <f>M12*0.9+1100</f>
        <v>#REF!</v>
      </c>
      <c r="N26" s="43" t="e">
        <f>N12*0.9+2100</f>
        <v>#REF!</v>
      </c>
      <c r="O26" s="43" t="e">
        <f>O12*0.9+2100</f>
        <v>#REF!</v>
      </c>
      <c r="P26" s="43" t="e">
        <f t="shared" ref="P26:U26" si="25">P12*0.9+2100</f>
        <v>#REF!</v>
      </c>
      <c r="Q26" s="43" t="e">
        <f t="shared" si="25"/>
        <v>#REF!</v>
      </c>
      <c r="R26" s="43" t="e">
        <f t="shared" si="25"/>
        <v>#REF!</v>
      </c>
      <c r="S26" s="43" t="e">
        <f t="shared" si="25"/>
        <v>#REF!</v>
      </c>
      <c r="T26" s="43" t="e">
        <f t="shared" si="25"/>
        <v>#REF!</v>
      </c>
      <c r="U26" s="43" t="e">
        <f t="shared" si="25"/>
        <v>#REF!</v>
      </c>
      <c r="V26" s="43" t="e">
        <f>V12*0.9+1700</f>
        <v>#REF!</v>
      </c>
      <c r="W26" s="43" t="e">
        <f t="shared" ref="W26:AG26" si="26">W12*0.9+1700</f>
        <v>#REF!</v>
      </c>
      <c r="X26" s="43" t="e">
        <f t="shared" si="26"/>
        <v>#REF!</v>
      </c>
      <c r="Y26" s="43" t="e">
        <f t="shared" si="26"/>
        <v>#REF!</v>
      </c>
      <c r="Z26" s="43" t="e">
        <f t="shared" si="26"/>
        <v>#REF!</v>
      </c>
      <c r="AA26" s="43" t="e">
        <f t="shared" si="26"/>
        <v>#REF!</v>
      </c>
      <c r="AB26" s="43" t="e">
        <f t="shared" si="26"/>
        <v>#REF!</v>
      </c>
      <c r="AC26" s="43" t="e">
        <f t="shared" si="26"/>
        <v>#REF!</v>
      </c>
      <c r="AD26" s="43" t="e">
        <f t="shared" si="26"/>
        <v>#REF!</v>
      </c>
      <c r="AE26" s="43" t="e">
        <f t="shared" si="26"/>
        <v>#REF!</v>
      </c>
      <c r="AF26" s="43" t="e">
        <f t="shared" si="26"/>
        <v>#REF!</v>
      </c>
      <c r="AG26" s="43" t="e">
        <f t="shared" si="26"/>
        <v>#REF!</v>
      </c>
      <c r="AH26" s="43" t="e">
        <f t="shared" ref="AH26:AP26" si="27">AH12*0.9+1700</f>
        <v>#REF!</v>
      </c>
      <c r="AI26" s="43" t="e">
        <f t="shared" si="27"/>
        <v>#REF!</v>
      </c>
      <c r="AJ26" s="43" t="e">
        <f t="shared" si="27"/>
        <v>#REF!</v>
      </c>
      <c r="AK26" s="43" t="e">
        <f t="shared" si="27"/>
        <v>#REF!</v>
      </c>
      <c r="AL26" s="43" t="e">
        <f t="shared" si="27"/>
        <v>#REF!</v>
      </c>
      <c r="AM26" s="43" t="e">
        <f t="shared" si="27"/>
        <v>#REF!</v>
      </c>
      <c r="AN26" s="43" t="e">
        <f t="shared" si="27"/>
        <v>#REF!</v>
      </c>
      <c r="AO26" s="43" t="e">
        <f t="shared" si="27"/>
        <v>#REF!</v>
      </c>
      <c r="AP26" s="43" t="e">
        <f t="shared" si="27"/>
        <v>#REF!</v>
      </c>
      <c r="AQ26" s="43" t="e">
        <f t="shared" ref="AQ26:AW26" si="28">AQ12*0.9+1100</f>
        <v>#REF!</v>
      </c>
      <c r="AR26" s="43" t="e">
        <f t="shared" si="28"/>
        <v>#REF!</v>
      </c>
      <c r="AS26" s="43" t="e">
        <f t="shared" si="28"/>
        <v>#REF!</v>
      </c>
      <c r="AT26" s="43" t="e">
        <f t="shared" si="28"/>
        <v>#REF!</v>
      </c>
      <c r="AU26" s="43" t="e">
        <f t="shared" si="28"/>
        <v>#REF!</v>
      </c>
      <c r="AV26" s="43" t="e">
        <f t="shared" si="28"/>
        <v>#REF!</v>
      </c>
      <c r="AW26" s="43" t="e">
        <f t="shared" si="28"/>
        <v>#REF!</v>
      </c>
    </row>
    <row r="27" spans="1:49" s="36" customFormat="1" ht="12" customHeight="1" x14ac:dyDescent="0.2">
      <c r="A27" s="52">
        <v>2</v>
      </c>
      <c r="B27" s="43">
        <f t="shared" ref="B27:K27" si="29">B13*0.9</f>
        <v>20430</v>
      </c>
      <c r="C27" s="43">
        <f t="shared" si="29"/>
        <v>14220</v>
      </c>
      <c r="D27" s="43">
        <f t="shared" si="29"/>
        <v>17100</v>
      </c>
      <c r="E27" s="43">
        <f t="shared" si="29"/>
        <v>12600</v>
      </c>
      <c r="F27" s="43" t="e">
        <f t="shared" si="29"/>
        <v>#REF!</v>
      </c>
      <c r="G27" s="43" t="e">
        <f t="shared" si="29"/>
        <v>#REF!</v>
      </c>
      <c r="H27" s="43" t="e">
        <f t="shared" si="29"/>
        <v>#REF!</v>
      </c>
      <c r="I27" s="43">
        <f t="shared" si="29"/>
        <v>11520</v>
      </c>
      <c r="J27" s="43">
        <f t="shared" si="29"/>
        <v>12600</v>
      </c>
      <c r="K27" s="43">
        <f t="shared" si="29"/>
        <v>17100</v>
      </c>
      <c r="L27" s="43" t="e">
        <f>L13*0.9+2200</f>
        <v>#REF!</v>
      </c>
      <c r="M27" s="43" t="e">
        <f>M13*0.9+2200</f>
        <v>#REF!</v>
      </c>
      <c r="N27" s="43" t="e">
        <f>N13*0.9+4200</f>
        <v>#REF!</v>
      </c>
      <c r="O27" s="43" t="e">
        <f>O13*0.9+4200</f>
        <v>#REF!</v>
      </c>
      <c r="P27" s="43" t="e">
        <f t="shared" ref="P27:U27" si="30">P13*0.9+4200</f>
        <v>#REF!</v>
      </c>
      <c r="Q27" s="43" t="e">
        <f t="shared" si="30"/>
        <v>#REF!</v>
      </c>
      <c r="R27" s="43" t="e">
        <f t="shared" si="30"/>
        <v>#REF!</v>
      </c>
      <c r="S27" s="43" t="e">
        <f t="shared" si="30"/>
        <v>#REF!</v>
      </c>
      <c r="T27" s="43" t="e">
        <f t="shared" si="30"/>
        <v>#REF!</v>
      </c>
      <c r="U27" s="43" t="e">
        <f t="shared" si="30"/>
        <v>#REF!</v>
      </c>
      <c r="V27" s="43" t="e">
        <f>V13*0.9+3400</f>
        <v>#REF!</v>
      </c>
      <c r="W27" s="43" t="e">
        <f t="shared" ref="W27:AG27" si="31">W13*0.9+3400</f>
        <v>#REF!</v>
      </c>
      <c r="X27" s="43" t="e">
        <f t="shared" si="31"/>
        <v>#REF!</v>
      </c>
      <c r="Y27" s="43" t="e">
        <f t="shared" si="31"/>
        <v>#REF!</v>
      </c>
      <c r="Z27" s="43" t="e">
        <f t="shared" si="31"/>
        <v>#REF!</v>
      </c>
      <c r="AA27" s="43" t="e">
        <f t="shared" si="31"/>
        <v>#REF!</v>
      </c>
      <c r="AB27" s="43" t="e">
        <f t="shared" si="31"/>
        <v>#REF!</v>
      </c>
      <c r="AC27" s="43" t="e">
        <f t="shared" si="31"/>
        <v>#REF!</v>
      </c>
      <c r="AD27" s="43" t="e">
        <f t="shared" si="31"/>
        <v>#REF!</v>
      </c>
      <c r="AE27" s="43" t="e">
        <f t="shared" si="31"/>
        <v>#REF!</v>
      </c>
      <c r="AF27" s="43" t="e">
        <f t="shared" si="31"/>
        <v>#REF!</v>
      </c>
      <c r="AG27" s="43" t="e">
        <f t="shared" si="31"/>
        <v>#REF!</v>
      </c>
      <c r="AH27" s="43" t="e">
        <f t="shared" ref="AH27:AP27" si="32">AH13*0.9+3400</f>
        <v>#REF!</v>
      </c>
      <c r="AI27" s="43" t="e">
        <f t="shared" si="32"/>
        <v>#REF!</v>
      </c>
      <c r="AJ27" s="43" t="e">
        <f t="shared" si="32"/>
        <v>#REF!</v>
      </c>
      <c r="AK27" s="43" t="e">
        <f t="shared" si="32"/>
        <v>#REF!</v>
      </c>
      <c r="AL27" s="43" t="e">
        <f t="shared" si="32"/>
        <v>#REF!</v>
      </c>
      <c r="AM27" s="43" t="e">
        <f t="shared" si="32"/>
        <v>#REF!</v>
      </c>
      <c r="AN27" s="43" t="e">
        <f t="shared" si="32"/>
        <v>#REF!</v>
      </c>
      <c r="AO27" s="43" t="e">
        <f t="shared" si="32"/>
        <v>#REF!</v>
      </c>
      <c r="AP27" s="43" t="e">
        <f t="shared" si="32"/>
        <v>#REF!</v>
      </c>
      <c r="AQ27" s="43" t="e">
        <f t="shared" ref="AQ27:AW27" si="33">AQ13*0.9+2200</f>
        <v>#REF!</v>
      </c>
      <c r="AR27" s="43" t="e">
        <f t="shared" si="33"/>
        <v>#REF!</v>
      </c>
      <c r="AS27" s="43" t="e">
        <f t="shared" si="33"/>
        <v>#REF!</v>
      </c>
      <c r="AT27" s="43" t="e">
        <f t="shared" si="33"/>
        <v>#REF!</v>
      </c>
      <c r="AU27" s="43" t="e">
        <f t="shared" si="33"/>
        <v>#REF!</v>
      </c>
      <c r="AV27" s="43" t="e">
        <f t="shared" si="33"/>
        <v>#REF!</v>
      </c>
      <c r="AW27" s="43" t="e">
        <f t="shared" si="33"/>
        <v>#REF!</v>
      </c>
    </row>
    <row r="29" spans="1:49" x14ac:dyDescent="0.2">
      <c r="K29" s="32" t="s">
        <v>56</v>
      </c>
      <c r="L29" s="54">
        <v>1100</v>
      </c>
      <c r="M29" s="54">
        <v>1100</v>
      </c>
      <c r="N29" s="55">
        <v>2100</v>
      </c>
      <c r="O29" s="55">
        <v>2100</v>
      </c>
      <c r="P29" s="55">
        <v>2100</v>
      </c>
      <c r="Q29" s="55">
        <v>2100</v>
      </c>
      <c r="R29" s="55">
        <v>2100</v>
      </c>
      <c r="S29" s="55">
        <v>2100</v>
      </c>
      <c r="T29" s="55">
        <v>2100</v>
      </c>
      <c r="U29" s="55">
        <v>2100</v>
      </c>
      <c r="V29" s="56">
        <v>1700</v>
      </c>
      <c r="W29" s="56">
        <v>1700</v>
      </c>
      <c r="X29" s="56">
        <v>1700</v>
      </c>
      <c r="Y29" s="56">
        <v>1700</v>
      </c>
      <c r="Z29" s="56">
        <v>1700</v>
      </c>
      <c r="AA29" s="56">
        <v>1700</v>
      </c>
      <c r="AB29" s="56">
        <v>1700</v>
      </c>
      <c r="AC29" s="56">
        <v>1700</v>
      </c>
      <c r="AD29" s="56">
        <v>1700</v>
      </c>
      <c r="AE29" s="56">
        <v>1700</v>
      </c>
      <c r="AF29" s="56">
        <v>1700</v>
      </c>
      <c r="AG29" s="56">
        <v>1700</v>
      </c>
      <c r="AH29" s="56">
        <v>1700</v>
      </c>
      <c r="AI29" s="56">
        <v>1700</v>
      </c>
      <c r="AJ29" s="56">
        <v>1700</v>
      </c>
      <c r="AK29" s="56">
        <v>1700</v>
      </c>
      <c r="AL29" s="56">
        <v>1700</v>
      </c>
      <c r="AM29" s="56">
        <v>1700</v>
      </c>
      <c r="AN29" s="56">
        <v>1700</v>
      </c>
      <c r="AO29" s="56">
        <v>1700</v>
      </c>
      <c r="AP29" s="56">
        <v>1700</v>
      </c>
      <c r="AQ29" s="118">
        <v>1100</v>
      </c>
      <c r="AR29" s="118">
        <v>1100</v>
      </c>
      <c r="AS29" s="118">
        <v>1100</v>
      </c>
      <c r="AT29" s="118">
        <v>1100</v>
      </c>
      <c r="AU29" s="118">
        <v>1100</v>
      </c>
      <c r="AV29" s="118">
        <v>1100</v>
      </c>
    </row>
    <row r="30" spans="1:49" x14ac:dyDescent="0.2">
      <c r="L30" s="54">
        <v>2200</v>
      </c>
      <c r="M30" s="54">
        <v>2200</v>
      </c>
      <c r="N30" s="55">
        <v>4200</v>
      </c>
      <c r="O30" s="55">
        <v>4200</v>
      </c>
      <c r="P30" s="55">
        <v>4200</v>
      </c>
      <c r="Q30" s="55">
        <v>4200</v>
      </c>
      <c r="R30" s="55">
        <v>4200</v>
      </c>
      <c r="S30" s="55">
        <v>4200</v>
      </c>
      <c r="T30" s="55">
        <v>4200</v>
      </c>
      <c r="U30" s="55">
        <v>4200</v>
      </c>
      <c r="V30" s="56">
        <v>3400</v>
      </c>
      <c r="W30" s="56">
        <v>3400</v>
      </c>
      <c r="X30" s="56">
        <v>3400</v>
      </c>
      <c r="Y30" s="56">
        <v>3400</v>
      </c>
      <c r="Z30" s="56">
        <v>3400</v>
      </c>
      <c r="AA30" s="56">
        <v>3400</v>
      </c>
      <c r="AB30" s="56">
        <v>3400</v>
      </c>
      <c r="AC30" s="56">
        <v>3400</v>
      </c>
      <c r="AD30" s="56">
        <v>3400</v>
      </c>
      <c r="AE30" s="56">
        <v>3400</v>
      </c>
      <c r="AF30" s="56">
        <v>3400</v>
      </c>
      <c r="AG30" s="56">
        <v>3400</v>
      </c>
      <c r="AH30" s="56">
        <v>3400</v>
      </c>
      <c r="AI30" s="56">
        <v>3400</v>
      </c>
      <c r="AJ30" s="56">
        <v>3400</v>
      </c>
      <c r="AK30" s="56">
        <v>3400</v>
      </c>
      <c r="AL30" s="56">
        <v>3400</v>
      </c>
      <c r="AM30" s="56">
        <v>3400</v>
      </c>
      <c r="AN30" s="56">
        <v>3400</v>
      </c>
      <c r="AO30" s="56">
        <v>3400</v>
      </c>
      <c r="AP30" s="56">
        <v>3400</v>
      </c>
      <c r="AQ30" s="118">
        <v>2200</v>
      </c>
      <c r="AR30" s="118">
        <v>2200</v>
      </c>
      <c r="AS30" s="118">
        <v>2200</v>
      </c>
      <c r="AT30" s="118">
        <v>2200</v>
      </c>
      <c r="AU30" s="118">
        <v>2200</v>
      </c>
      <c r="AV30" s="118">
        <v>2200</v>
      </c>
    </row>
    <row r="31" spans="1:49" x14ac:dyDescent="0.2">
      <c r="L31" s="32">
        <f>L29+3000</f>
        <v>4100</v>
      </c>
      <c r="M31" s="32">
        <f t="shared" ref="M31:AG31" si="34">M29+3000</f>
        <v>4100</v>
      </c>
      <c r="N31" s="32">
        <f>N29+3000</f>
        <v>5100</v>
      </c>
      <c r="O31" s="32">
        <f t="shared" si="34"/>
        <v>5100</v>
      </c>
      <c r="P31" s="32">
        <f t="shared" si="34"/>
        <v>5100</v>
      </c>
      <c r="Q31" s="32">
        <f t="shared" si="34"/>
        <v>5100</v>
      </c>
      <c r="R31" s="32">
        <f t="shared" si="34"/>
        <v>5100</v>
      </c>
      <c r="S31" s="32">
        <f t="shared" si="34"/>
        <v>5100</v>
      </c>
      <c r="T31" s="32">
        <f t="shared" si="34"/>
        <v>5100</v>
      </c>
      <c r="U31" s="32">
        <f t="shared" si="34"/>
        <v>5100</v>
      </c>
      <c r="V31" s="32">
        <f t="shared" si="34"/>
        <v>4700</v>
      </c>
      <c r="W31" s="32">
        <f t="shared" si="34"/>
        <v>4700</v>
      </c>
      <c r="X31" s="32">
        <f t="shared" si="34"/>
        <v>4700</v>
      </c>
      <c r="Y31" s="32">
        <f t="shared" si="34"/>
        <v>4700</v>
      </c>
      <c r="Z31" s="32">
        <f t="shared" si="34"/>
        <v>4700</v>
      </c>
      <c r="AA31" s="32">
        <f t="shared" si="34"/>
        <v>4700</v>
      </c>
      <c r="AB31" s="32">
        <f t="shared" si="34"/>
        <v>4700</v>
      </c>
      <c r="AC31" s="32">
        <f t="shared" si="34"/>
        <v>4700</v>
      </c>
      <c r="AD31" s="32">
        <f t="shared" si="34"/>
        <v>4700</v>
      </c>
      <c r="AE31" s="32">
        <f t="shared" si="34"/>
        <v>4700</v>
      </c>
      <c r="AF31" s="32">
        <f t="shared" si="34"/>
        <v>4700</v>
      </c>
      <c r="AG31" s="32">
        <f t="shared" si="34"/>
        <v>4700</v>
      </c>
      <c r="AH31" s="32">
        <f t="shared" ref="AH31:AV31" si="35">AH29+3000</f>
        <v>4700</v>
      </c>
      <c r="AI31" s="32">
        <f t="shared" si="35"/>
        <v>4700</v>
      </c>
      <c r="AJ31" s="32">
        <f t="shared" si="35"/>
        <v>4700</v>
      </c>
      <c r="AK31" s="32">
        <f t="shared" si="35"/>
        <v>4700</v>
      </c>
      <c r="AL31" s="32">
        <f t="shared" si="35"/>
        <v>4700</v>
      </c>
      <c r="AM31" s="32">
        <f t="shared" si="35"/>
        <v>4700</v>
      </c>
      <c r="AN31" s="32">
        <f t="shared" si="35"/>
        <v>4700</v>
      </c>
      <c r="AO31" s="32">
        <f t="shared" si="35"/>
        <v>4700</v>
      </c>
      <c r="AP31" s="32">
        <f t="shared" si="35"/>
        <v>4700</v>
      </c>
      <c r="AQ31" s="32">
        <f t="shared" si="35"/>
        <v>4100</v>
      </c>
      <c r="AR31" s="32">
        <f t="shared" si="35"/>
        <v>4100</v>
      </c>
      <c r="AS31" s="32">
        <f t="shared" si="35"/>
        <v>4100</v>
      </c>
      <c r="AT31" s="32">
        <f t="shared" si="35"/>
        <v>4100</v>
      </c>
      <c r="AU31" s="32">
        <f t="shared" si="35"/>
        <v>4100</v>
      </c>
      <c r="AV31" s="32">
        <f t="shared" si="35"/>
        <v>4100</v>
      </c>
    </row>
    <row r="33" spans="1:49" x14ac:dyDescent="0.2">
      <c r="A33" s="333" t="s">
        <v>92</v>
      </c>
      <c r="B33" s="333"/>
      <c r="C33" s="333"/>
      <c r="D33" s="333"/>
    </row>
    <row r="34" spans="1:49" x14ac:dyDescent="0.2">
      <c r="A34" s="11" t="s">
        <v>57</v>
      </c>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row>
    <row r="35" spans="1:49" s="33" customFormat="1" ht="26.25" customHeight="1" x14ac:dyDescent="0.2">
      <c r="A35" s="64" t="s">
        <v>62</v>
      </c>
      <c r="B35" s="51" t="e">
        <f>#REF!</f>
        <v>#REF!</v>
      </c>
      <c r="C35" s="51" t="e">
        <f>#REF!</f>
        <v>#REF!</v>
      </c>
      <c r="D35" s="51" t="e">
        <f>#REF!</f>
        <v>#REF!</v>
      </c>
      <c r="E35" s="51" t="e">
        <f>#REF!</f>
        <v>#REF!</v>
      </c>
      <c r="F35" s="51" t="e">
        <f>#REF!</f>
        <v>#REF!</v>
      </c>
      <c r="G35" s="51" t="e">
        <f>#REF!</f>
        <v>#REF!</v>
      </c>
      <c r="H35" s="51" t="e">
        <f>#REF!</f>
        <v>#REF!</v>
      </c>
      <c r="I35" s="51" t="e">
        <f>#REF!</f>
        <v>#REF!</v>
      </c>
      <c r="J35" s="51" t="e">
        <f>#REF!</f>
        <v>#REF!</v>
      </c>
      <c r="K35" s="51" t="e">
        <f>#REF!</f>
        <v>#REF!</v>
      </c>
      <c r="L35" s="83" t="e">
        <f t="shared" ref="L35:AH35" si="36">L17</f>
        <v>#REF!</v>
      </c>
      <c r="M35" s="83" t="e">
        <f t="shared" si="36"/>
        <v>#REF!</v>
      </c>
      <c r="N35" s="83" t="e">
        <f t="shared" si="36"/>
        <v>#REF!</v>
      </c>
      <c r="O35" s="83" t="e">
        <f t="shared" si="36"/>
        <v>#REF!</v>
      </c>
      <c r="P35" s="83" t="e">
        <f t="shared" si="36"/>
        <v>#REF!</v>
      </c>
      <c r="Q35" s="83" t="e">
        <f t="shared" si="36"/>
        <v>#REF!</v>
      </c>
      <c r="R35" s="83" t="e">
        <f t="shared" si="36"/>
        <v>#REF!</v>
      </c>
      <c r="S35" s="83" t="e">
        <f t="shared" si="36"/>
        <v>#REF!</v>
      </c>
      <c r="T35" s="83" t="e">
        <f t="shared" si="36"/>
        <v>#REF!</v>
      </c>
      <c r="U35" s="83" t="e">
        <f t="shared" si="36"/>
        <v>#REF!</v>
      </c>
      <c r="V35" s="83" t="e">
        <f t="shared" si="36"/>
        <v>#REF!</v>
      </c>
      <c r="W35" s="83" t="e">
        <f t="shared" si="36"/>
        <v>#REF!</v>
      </c>
      <c r="X35" s="83" t="e">
        <f t="shared" si="36"/>
        <v>#REF!</v>
      </c>
      <c r="Y35" s="83" t="e">
        <f t="shared" si="36"/>
        <v>#REF!</v>
      </c>
      <c r="Z35" s="83" t="e">
        <f t="shared" si="36"/>
        <v>#REF!</v>
      </c>
      <c r="AA35" s="83" t="e">
        <f t="shared" si="36"/>
        <v>#REF!</v>
      </c>
      <c r="AB35" s="83" t="e">
        <f t="shared" si="36"/>
        <v>#REF!</v>
      </c>
      <c r="AC35" s="83" t="e">
        <f t="shared" si="36"/>
        <v>#REF!</v>
      </c>
      <c r="AD35" s="83" t="e">
        <f t="shared" si="36"/>
        <v>#REF!</v>
      </c>
      <c r="AE35" s="83" t="e">
        <f t="shared" si="36"/>
        <v>#REF!</v>
      </c>
      <c r="AF35" s="83" t="e">
        <f t="shared" si="36"/>
        <v>#REF!</v>
      </c>
      <c r="AG35" s="83" t="e">
        <f t="shared" si="36"/>
        <v>#REF!</v>
      </c>
      <c r="AH35" s="83" t="e">
        <f t="shared" si="36"/>
        <v>#REF!</v>
      </c>
      <c r="AI35" s="83" t="e">
        <f>AI17</f>
        <v>#REF!</v>
      </c>
      <c r="AJ35" s="83" t="e">
        <f>AJ17</f>
        <v>#REF!</v>
      </c>
      <c r="AK35" s="83" t="e">
        <f>AK17</f>
        <v>#REF!</v>
      </c>
      <c r="AL35" s="117" t="e">
        <f>AL17</f>
        <v>#REF!</v>
      </c>
      <c r="AM35" s="113" t="e">
        <f>AM3</f>
        <v>#REF!</v>
      </c>
      <c r="AN35" s="113" t="e">
        <f t="shared" ref="AN35:AT35" si="37">AN3</f>
        <v>#REF!</v>
      </c>
      <c r="AO35" s="113" t="e">
        <f t="shared" si="37"/>
        <v>#REF!</v>
      </c>
      <c r="AP35" s="113" t="e">
        <f t="shared" si="37"/>
        <v>#REF!</v>
      </c>
      <c r="AQ35" s="113" t="e">
        <f t="shared" si="37"/>
        <v>#REF!</v>
      </c>
      <c r="AR35" s="113" t="e">
        <f t="shared" si="37"/>
        <v>#REF!</v>
      </c>
      <c r="AS35" s="113" t="e">
        <f t="shared" si="37"/>
        <v>#REF!</v>
      </c>
      <c r="AT35" s="113" t="e">
        <f t="shared" si="37"/>
        <v>#REF!</v>
      </c>
      <c r="AU35" s="113" t="e">
        <f t="shared" ref="AU35:AW36" si="38">AU3</f>
        <v>#REF!</v>
      </c>
      <c r="AV35" s="113" t="e">
        <f t="shared" si="38"/>
        <v>#REF!</v>
      </c>
      <c r="AW35" s="113" t="e">
        <f t="shared" si="38"/>
        <v>#REF!</v>
      </c>
    </row>
    <row r="36" spans="1:49" s="33" customFormat="1" ht="26.25" customHeight="1" x14ac:dyDescent="0.2">
      <c r="A36" s="107"/>
      <c r="B36" s="105"/>
      <c r="C36" s="105"/>
      <c r="D36" s="105"/>
      <c r="E36" s="105"/>
      <c r="F36" s="105"/>
      <c r="G36" s="105"/>
      <c r="H36" s="105"/>
      <c r="I36" s="105"/>
      <c r="J36" s="105"/>
      <c r="K36" s="105"/>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0"/>
      <c r="AL36" s="110"/>
      <c r="AM36" s="113" t="e">
        <f>AM4</f>
        <v>#REF!</v>
      </c>
      <c r="AN36" s="113" t="e">
        <f t="shared" ref="AN36:AT36" si="39">AN4</f>
        <v>#REF!</v>
      </c>
      <c r="AO36" s="113" t="e">
        <f t="shared" si="39"/>
        <v>#REF!</v>
      </c>
      <c r="AP36" s="113" t="e">
        <f t="shared" si="39"/>
        <v>#REF!</v>
      </c>
      <c r="AQ36" s="113" t="e">
        <f t="shared" si="39"/>
        <v>#REF!</v>
      </c>
      <c r="AR36" s="113" t="e">
        <f t="shared" si="39"/>
        <v>#REF!</v>
      </c>
      <c r="AS36" s="113" t="e">
        <f t="shared" si="39"/>
        <v>#REF!</v>
      </c>
      <c r="AT36" s="113" t="e">
        <f t="shared" si="39"/>
        <v>#REF!</v>
      </c>
      <c r="AU36" s="113" t="e">
        <f t="shared" si="38"/>
        <v>#REF!</v>
      </c>
      <c r="AV36" s="113" t="e">
        <f t="shared" si="38"/>
        <v>#REF!</v>
      </c>
      <c r="AW36" s="113" t="e">
        <f t="shared" si="38"/>
        <v>#REF!</v>
      </c>
    </row>
    <row r="37" spans="1:49" s="36" customFormat="1" ht="12" customHeight="1" x14ac:dyDescent="0.2">
      <c r="A37" s="65" t="s">
        <v>63</v>
      </c>
    </row>
    <row r="38" spans="1:49" s="36" customFormat="1" ht="12" customHeight="1" x14ac:dyDescent="0.2">
      <c r="A38" s="52">
        <v>1</v>
      </c>
      <c r="B38" s="43" t="e">
        <f>#REF!*0.9</f>
        <v>#REF!</v>
      </c>
      <c r="C38" s="43" t="e">
        <f>#REF!*0.9</f>
        <v>#REF!</v>
      </c>
      <c r="D38" s="43" t="e">
        <f>#REF!*0.9</f>
        <v>#REF!</v>
      </c>
      <c r="E38" s="43" t="e">
        <f>#REF!*0.9</f>
        <v>#REF!</v>
      </c>
      <c r="F38" s="43" t="e">
        <f>#REF!*0.9</f>
        <v>#REF!</v>
      </c>
      <c r="G38" s="43" t="e">
        <f>#REF!*0.9</f>
        <v>#REF!</v>
      </c>
      <c r="H38" s="43" t="e">
        <f>#REF!*0.9</f>
        <v>#REF!</v>
      </c>
      <c r="I38" s="43" t="e">
        <f>#REF!*0.9</f>
        <v>#REF!</v>
      </c>
      <c r="J38" s="43" t="e">
        <f>#REF!*0.9</f>
        <v>#REF!</v>
      </c>
      <c r="K38" s="43" t="e">
        <f>#REF!*0.9</f>
        <v>#REF!</v>
      </c>
      <c r="L38" s="57" t="e">
        <f t="shared" ref="L38:AA39" si="40">L20*0.87</f>
        <v>#REF!</v>
      </c>
      <c r="M38" s="57" t="e">
        <f t="shared" si="40"/>
        <v>#REF!</v>
      </c>
      <c r="N38" s="57" t="e">
        <f t="shared" si="40"/>
        <v>#REF!</v>
      </c>
      <c r="O38" s="57" t="e">
        <f t="shared" si="40"/>
        <v>#REF!</v>
      </c>
      <c r="P38" s="57" t="e">
        <f t="shared" si="40"/>
        <v>#REF!</v>
      </c>
      <c r="Q38" s="57" t="e">
        <f t="shared" si="40"/>
        <v>#REF!</v>
      </c>
      <c r="R38" s="57" t="e">
        <f t="shared" si="40"/>
        <v>#REF!</v>
      </c>
      <c r="S38" s="57" t="e">
        <f t="shared" si="40"/>
        <v>#REF!</v>
      </c>
      <c r="T38" s="57" t="e">
        <f t="shared" si="40"/>
        <v>#REF!</v>
      </c>
      <c r="U38" s="57" t="e">
        <f t="shared" si="40"/>
        <v>#REF!</v>
      </c>
      <c r="V38" s="57" t="e">
        <f t="shared" si="40"/>
        <v>#REF!</v>
      </c>
      <c r="W38" s="57" t="e">
        <f t="shared" si="40"/>
        <v>#REF!</v>
      </c>
      <c r="X38" s="57" t="e">
        <f t="shared" si="40"/>
        <v>#REF!</v>
      </c>
      <c r="Y38" s="57" t="e">
        <f t="shared" si="40"/>
        <v>#REF!</v>
      </c>
      <c r="Z38" s="57" t="e">
        <f t="shared" si="40"/>
        <v>#REF!</v>
      </c>
      <c r="AA38" s="57" t="e">
        <f t="shared" si="40"/>
        <v>#REF!</v>
      </c>
      <c r="AB38" s="57" t="e">
        <f t="shared" ref="M38:AH39" si="41">AB20*0.87</f>
        <v>#REF!</v>
      </c>
      <c r="AC38" s="57" t="e">
        <f t="shared" si="41"/>
        <v>#REF!</v>
      </c>
      <c r="AD38" s="57" t="e">
        <f t="shared" si="41"/>
        <v>#REF!</v>
      </c>
      <c r="AE38" s="57" t="e">
        <f t="shared" si="41"/>
        <v>#REF!</v>
      </c>
      <c r="AF38" s="57" t="e">
        <f t="shared" si="41"/>
        <v>#REF!</v>
      </c>
      <c r="AG38" s="57" t="e">
        <f t="shared" si="41"/>
        <v>#REF!</v>
      </c>
      <c r="AH38" s="57" t="e">
        <f t="shared" si="41"/>
        <v>#REF!</v>
      </c>
      <c r="AI38" s="57" t="e">
        <f t="shared" ref="AI38:AM39" si="42">AI20*0.87</f>
        <v>#REF!</v>
      </c>
      <c r="AJ38" s="57" t="e">
        <f t="shared" si="42"/>
        <v>#REF!</v>
      </c>
      <c r="AK38" s="57" t="e">
        <f t="shared" si="42"/>
        <v>#REF!</v>
      </c>
      <c r="AL38" s="57" t="e">
        <f t="shared" si="42"/>
        <v>#REF!</v>
      </c>
      <c r="AM38" s="57" t="e">
        <f t="shared" si="42"/>
        <v>#REF!</v>
      </c>
      <c r="AN38" s="57" t="e">
        <f t="shared" ref="AN38:AT38" si="43">AN20*0.87</f>
        <v>#REF!</v>
      </c>
      <c r="AO38" s="57" t="e">
        <f t="shared" si="43"/>
        <v>#REF!</v>
      </c>
      <c r="AP38" s="57" t="e">
        <f t="shared" si="43"/>
        <v>#REF!</v>
      </c>
      <c r="AQ38" s="57" t="e">
        <f t="shared" si="43"/>
        <v>#REF!</v>
      </c>
      <c r="AR38" s="57" t="e">
        <f t="shared" si="43"/>
        <v>#REF!</v>
      </c>
      <c r="AS38" s="57" t="e">
        <f t="shared" si="43"/>
        <v>#REF!</v>
      </c>
      <c r="AT38" s="57" t="e">
        <f t="shared" si="43"/>
        <v>#REF!</v>
      </c>
      <c r="AU38" s="57" t="e">
        <f t="shared" ref="AU38:AW39" si="44">AU20*0.87</f>
        <v>#REF!</v>
      </c>
      <c r="AV38" s="57" t="e">
        <f t="shared" si="44"/>
        <v>#REF!</v>
      </c>
      <c r="AW38" s="57" t="e">
        <f t="shared" si="44"/>
        <v>#REF!</v>
      </c>
    </row>
    <row r="39" spans="1:49" s="36" customFormat="1" ht="12" customHeight="1" x14ac:dyDescent="0.2">
      <c r="A39" s="52">
        <v>2</v>
      </c>
      <c r="B39" s="43">
        <f t="shared" ref="B39:K39" si="45">B25*0.9</f>
        <v>0</v>
      </c>
      <c r="C39" s="43">
        <f t="shared" si="45"/>
        <v>0</v>
      </c>
      <c r="D39" s="43">
        <f t="shared" si="45"/>
        <v>0</v>
      </c>
      <c r="E39" s="43">
        <f t="shared" si="45"/>
        <v>0</v>
      </c>
      <c r="F39" s="43">
        <f t="shared" si="45"/>
        <v>0</v>
      </c>
      <c r="G39" s="43">
        <f t="shared" si="45"/>
        <v>0</v>
      </c>
      <c r="H39" s="43">
        <f t="shared" si="45"/>
        <v>0</v>
      </c>
      <c r="I39" s="43">
        <f t="shared" si="45"/>
        <v>0</v>
      </c>
      <c r="J39" s="43">
        <f t="shared" si="45"/>
        <v>0</v>
      </c>
      <c r="K39" s="43">
        <f t="shared" si="45"/>
        <v>0</v>
      </c>
      <c r="L39" s="57" t="e">
        <f t="shared" si="40"/>
        <v>#REF!</v>
      </c>
      <c r="M39" s="57" t="e">
        <f t="shared" si="41"/>
        <v>#REF!</v>
      </c>
      <c r="N39" s="57" t="e">
        <f t="shared" si="41"/>
        <v>#REF!</v>
      </c>
      <c r="O39" s="57" t="e">
        <f t="shared" si="41"/>
        <v>#REF!</v>
      </c>
      <c r="P39" s="57" t="e">
        <f t="shared" si="41"/>
        <v>#REF!</v>
      </c>
      <c r="Q39" s="57" t="e">
        <f t="shared" si="41"/>
        <v>#REF!</v>
      </c>
      <c r="R39" s="57" t="e">
        <f t="shared" si="41"/>
        <v>#REF!</v>
      </c>
      <c r="S39" s="57" t="e">
        <f t="shared" si="41"/>
        <v>#REF!</v>
      </c>
      <c r="T39" s="57" t="e">
        <f t="shared" si="41"/>
        <v>#REF!</v>
      </c>
      <c r="U39" s="57" t="e">
        <f t="shared" si="41"/>
        <v>#REF!</v>
      </c>
      <c r="V39" s="57" t="e">
        <f t="shared" si="41"/>
        <v>#REF!</v>
      </c>
      <c r="W39" s="57" t="e">
        <f t="shared" si="41"/>
        <v>#REF!</v>
      </c>
      <c r="X39" s="57" t="e">
        <f t="shared" si="41"/>
        <v>#REF!</v>
      </c>
      <c r="Y39" s="57" t="e">
        <f t="shared" si="41"/>
        <v>#REF!</v>
      </c>
      <c r="Z39" s="57" t="e">
        <f t="shared" si="41"/>
        <v>#REF!</v>
      </c>
      <c r="AA39" s="57" t="e">
        <f t="shared" si="41"/>
        <v>#REF!</v>
      </c>
      <c r="AB39" s="57" t="e">
        <f t="shared" si="41"/>
        <v>#REF!</v>
      </c>
      <c r="AC39" s="57" t="e">
        <f t="shared" si="41"/>
        <v>#REF!</v>
      </c>
      <c r="AD39" s="57" t="e">
        <f t="shared" si="41"/>
        <v>#REF!</v>
      </c>
      <c r="AE39" s="57" t="e">
        <f t="shared" si="41"/>
        <v>#REF!</v>
      </c>
      <c r="AF39" s="57" t="e">
        <f t="shared" si="41"/>
        <v>#REF!</v>
      </c>
      <c r="AG39" s="57" t="e">
        <f t="shared" si="41"/>
        <v>#REF!</v>
      </c>
      <c r="AH39" s="57" t="e">
        <f t="shared" si="41"/>
        <v>#REF!</v>
      </c>
      <c r="AI39" s="57" t="e">
        <f t="shared" si="42"/>
        <v>#REF!</v>
      </c>
      <c r="AJ39" s="57" t="e">
        <f t="shared" si="42"/>
        <v>#REF!</v>
      </c>
      <c r="AK39" s="57" t="e">
        <f t="shared" si="42"/>
        <v>#REF!</v>
      </c>
      <c r="AL39" s="57" t="e">
        <f t="shared" si="42"/>
        <v>#REF!</v>
      </c>
      <c r="AM39" s="57" t="e">
        <f t="shared" si="42"/>
        <v>#REF!</v>
      </c>
      <c r="AN39" s="57" t="e">
        <f t="shared" ref="AN39:AT39" si="46">AN21*0.87</f>
        <v>#REF!</v>
      </c>
      <c r="AO39" s="57" t="e">
        <f t="shared" si="46"/>
        <v>#REF!</v>
      </c>
      <c r="AP39" s="57" t="e">
        <f t="shared" si="46"/>
        <v>#REF!</v>
      </c>
      <c r="AQ39" s="57" t="e">
        <f t="shared" si="46"/>
        <v>#REF!</v>
      </c>
      <c r="AR39" s="57" t="e">
        <f t="shared" si="46"/>
        <v>#REF!</v>
      </c>
      <c r="AS39" s="57" t="e">
        <f t="shared" si="46"/>
        <v>#REF!</v>
      </c>
      <c r="AT39" s="57" t="e">
        <f t="shared" si="46"/>
        <v>#REF!</v>
      </c>
      <c r="AU39" s="57" t="e">
        <f t="shared" si="44"/>
        <v>#REF!</v>
      </c>
      <c r="AV39" s="57" t="e">
        <f t="shared" si="44"/>
        <v>#REF!</v>
      </c>
      <c r="AW39" s="57" t="e">
        <f t="shared" si="44"/>
        <v>#REF!</v>
      </c>
    </row>
    <row r="40" spans="1:49" s="36" customFormat="1" ht="12" customHeight="1" x14ac:dyDescent="0.2">
      <c r="A40" s="66" t="s">
        <v>64</v>
      </c>
      <c r="B40" s="43"/>
      <c r="C40" s="43"/>
      <c r="D40" s="43"/>
      <c r="E40" s="43"/>
      <c r="F40" s="43"/>
      <c r="G40" s="43"/>
      <c r="H40" s="43"/>
      <c r="I40" s="43"/>
      <c r="J40" s="43"/>
      <c r="K40" s="43"/>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row>
    <row r="41" spans="1:49" s="36" customFormat="1" ht="12" customHeight="1" x14ac:dyDescent="0.2">
      <c r="A41" s="52">
        <v>1</v>
      </c>
      <c r="B41" s="43">
        <f t="shared" ref="B41:K41" si="47">B27*0.9</f>
        <v>18387</v>
      </c>
      <c r="C41" s="43">
        <f t="shared" si="47"/>
        <v>12798</v>
      </c>
      <c r="D41" s="43">
        <f t="shared" si="47"/>
        <v>15390</v>
      </c>
      <c r="E41" s="43">
        <f t="shared" si="47"/>
        <v>11340</v>
      </c>
      <c r="F41" s="43" t="e">
        <f t="shared" si="47"/>
        <v>#REF!</v>
      </c>
      <c r="G41" s="43" t="e">
        <f t="shared" si="47"/>
        <v>#REF!</v>
      </c>
      <c r="H41" s="43" t="e">
        <f t="shared" si="47"/>
        <v>#REF!</v>
      </c>
      <c r="I41" s="43">
        <f t="shared" si="47"/>
        <v>10368</v>
      </c>
      <c r="J41" s="43">
        <f t="shared" si="47"/>
        <v>11340</v>
      </c>
      <c r="K41" s="43">
        <f t="shared" si="47"/>
        <v>15390</v>
      </c>
      <c r="L41" s="57" t="e">
        <f t="shared" ref="L41:AA42" si="48">L23*0.87</f>
        <v>#REF!</v>
      </c>
      <c r="M41" s="57" t="e">
        <f t="shared" si="48"/>
        <v>#REF!</v>
      </c>
      <c r="N41" s="57" t="e">
        <f t="shared" si="48"/>
        <v>#REF!</v>
      </c>
      <c r="O41" s="57" t="e">
        <f t="shared" si="48"/>
        <v>#REF!</v>
      </c>
      <c r="P41" s="57" t="e">
        <f t="shared" si="48"/>
        <v>#REF!</v>
      </c>
      <c r="Q41" s="57" t="e">
        <f t="shared" si="48"/>
        <v>#REF!</v>
      </c>
      <c r="R41" s="57" t="e">
        <f t="shared" si="48"/>
        <v>#REF!</v>
      </c>
      <c r="S41" s="57" t="e">
        <f t="shared" si="48"/>
        <v>#REF!</v>
      </c>
      <c r="T41" s="57" t="e">
        <f t="shared" si="48"/>
        <v>#REF!</v>
      </c>
      <c r="U41" s="57" t="e">
        <f t="shared" si="48"/>
        <v>#REF!</v>
      </c>
      <c r="V41" s="57" t="e">
        <f t="shared" si="48"/>
        <v>#REF!</v>
      </c>
      <c r="W41" s="57" t="e">
        <f t="shared" si="48"/>
        <v>#REF!</v>
      </c>
      <c r="X41" s="57" t="e">
        <f t="shared" si="48"/>
        <v>#REF!</v>
      </c>
      <c r="Y41" s="57" t="e">
        <f t="shared" si="48"/>
        <v>#REF!</v>
      </c>
      <c r="Z41" s="57" t="e">
        <f t="shared" si="48"/>
        <v>#REF!</v>
      </c>
      <c r="AA41" s="57" t="e">
        <f t="shared" si="48"/>
        <v>#REF!</v>
      </c>
      <c r="AB41" s="57" t="e">
        <f t="shared" ref="M41:AH42" si="49">AB23*0.87</f>
        <v>#REF!</v>
      </c>
      <c r="AC41" s="57" t="e">
        <f t="shared" si="49"/>
        <v>#REF!</v>
      </c>
      <c r="AD41" s="57" t="e">
        <f t="shared" si="49"/>
        <v>#REF!</v>
      </c>
      <c r="AE41" s="57" t="e">
        <f t="shared" si="49"/>
        <v>#REF!</v>
      </c>
      <c r="AF41" s="57" t="e">
        <f t="shared" si="49"/>
        <v>#REF!</v>
      </c>
      <c r="AG41" s="57" t="e">
        <f t="shared" si="49"/>
        <v>#REF!</v>
      </c>
      <c r="AH41" s="57" t="e">
        <f t="shared" si="49"/>
        <v>#REF!</v>
      </c>
      <c r="AI41" s="57" t="e">
        <f t="shared" ref="AI41:AM42" si="50">AI23*0.87</f>
        <v>#REF!</v>
      </c>
      <c r="AJ41" s="57" t="e">
        <f t="shared" si="50"/>
        <v>#REF!</v>
      </c>
      <c r="AK41" s="57" t="e">
        <f t="shared" si="50"/>
        <v>#REF!</v>
      </c>
      <c r="AL41" s="57" t="e">
        <f t="shared" si="50"/>
        <v>#REF!</v>
      </c>
      <c r="AM41" s="57" t="e">
        <f t="shared" si="50"/>
        <v>#REF!</v>
      </c>
      <c r="AN41" s="57" t="e">
        <f t="shared" ref="AN41:AT41" si="51">AN23*0.87</f>
        <v>#REF!</v>
      </c>
      <c r="AO41" s="57" t="e">
        <f t="shared" si="51"/>
        <v>#REF!</v>
      </c>
      <c r="AP41" s="57" t="e">
        <f t="shared" si="51"/>
        <v>#REF!</v>
      </c>
      <c r="AQ41" s="57" t="e">
        <f t="shared" si="51"/>
        <v>#REF!</v>
      </c>
      <c r="AR41" s="57" t="e">
        <f t="shared" si="51"/>
        <v>#REF!</v>
      </c>
      <c r="AS41" s="57" t="e">
        <f t="shared" si="51"/>
        <v>#REF!</v>
      </c>
      <c r="AT41" s="57" t="e">
        <f t="shared" si="51"/>
        <v>#REF!</v>
      </c>
      <c r="AU41" s="57" t="e">
        <f t="shared" ref="AU41:AW42" si="52">AU23*0.87</f>
        <v>#REF!</v>
      </c>
      <c r="AV41" s="57" t="e">
        <f t="shared" si="52"/>
        <v>#REF!</v>
      </c>
      <c r="AW41" s="57" t="e">
        <f t="shared" si="52"/>
        <v>#REF!</v>
      </c>
    </row>
    <row r="42" spans="1:49" s="36" customFormat="1" ht="12" customHeight="1" x14ac:dyDescent="0.2">
      <c r="A42" s="52">
        <v>2</v>
      </c>
      <c r="B42" s="43" t="e">
        <f>#REF!*0.9</f>
        <v>#REF!</v>
      </c>
      <c r="C42" s="43" t="e">
        <f>#REF!*0.9</f>
        <v>#REF!</v>
      </c>
      <c r="D42" s="43" t="e">
        <f>#REF!*0.9</f>
        <v>#REF!</v>
      </c>
      <c r="E42" s="43" t="e">
        <f>#REF!*0.9</f>
        <v>#REF!</v>
      </c>
      <c r="F42" s="43" t="e">
        <f>#REF!*0.9</f>
        <v>#REF!</v>
      </c>
      <c r="G42" s="43" t="e">
        <f>#REF!*0.9</f>
        <v>#REF!</v>
      </c>
      <c r="H42" s="43" t="e">
        <f>#REF!*0.9</f>
        <v>#REF!</v>
      </c>
      <c r="I42" s="43" t="e">
        <f>#REF!*0.9</f>
        <v>#REF!</v>
      </c>
      <c r="J42" s="43" t="e">
        <f>#REF!*0.9</f>
        <v>#REF!</v>
      </c>
      <c r="K42" s="43" t="e">
        <f>#REF!*0.9</f>
        <v>#REF!</v>
      </c>
      <c r="L42" s="57" t="e">
        <f t="shared" si="48"/>
        <v>#REF!</v>
      </c>
      <c r="M42" s="57" t="e">
        <f t="shared" si="49"/>
        <v>#REF!</v>
      </c>
      <c r="N42" s="57" t="e">
        <f t="shared" si="49"/>
        <v>#REF!</v>
      </c>
      <c r="O42" s="57" t="e">
        <f t="shared" si="49"/>
        <v>#REF!</v>
      </c>
      <c r="P42" s="57" t="e">
        <f t="shared" si="49"/>
        <v>#REF!</v>
      </c>
      <c r="Q42" s="57" t="e">
        <f t="shared" si="49"/>
        <v>#REF!</v>
      </c>
      <c r="R42" s="57" t="e">
        <f t="shared" si="49"/>
        <v>#REF!</v>
      </c>
      <c r="S42" s="57" t="e">
        <f t="shared" si="49"/>
        <v>#REF!</v>
      </c>
      <c r="T42" s="57" t="e">
        <f t="shared" si="49"/>
        <v>#REF!</v>
      </c>
      <c r="U42" s="57" t="e">
        <f t="shared" si="49"/>
        <v>#REF!</v>
      </c>
      <c r="V42" s="57" t="e">
        <f t="shared" si="49"/>
        <v>#REF!</v>
      </c>
      <c r="W42" s="57" t="e">
        <f t="shared" si="49"/>
        <v>#REF!</v>
      </c>
      <c r="X42" s="57" t="e">
        <f t="shared" si="49"/>
        <v>#REF!</v>
      </c>
      <c r="Y42" s="57" t="e">
        <f t="shared" si="49"/>
        <v>#REF!</v>
      </c>
      <c r="Z42" s="57" t="e">
        <f t="shared" si="49"/>
        <v>#REF!</v>
      </c>
      <c r="AA42" s="57" t="e">
        <f t="shared" si="49"/>
        <v>#REF!</v>
      </c>
      <c r="AB42" s="57" t="e">
        <f t="shared" si="49"/>
        <v>#REF!</v>
      </c>
      <c r="AC42" s="57" t="e">
        <f t="shared" si="49"/>
        <v>#REF!</v>
      </c>
      <c r="AD42" s="57" t="e">
        <f t="shared" si="49"/>
        <v>#REF!</v>
      </c>
      <c r="AE42" s="57" t="e">
        <f t="shared" si="49"/>
        <v>#REF!</v>
      </c>
      <c r="AF42" s="57" t="e">
        <f t="shared" si="49"/>
        <v>#REF!</v>
      </c>
      <c r="AG42" s="57" t="e">
        <f t="shared" si="49"/>
        <v>#REF!</v>
      </c>
      <c r="AH42" s="57" t="e">
        <f t="shared" si="49"/>
        <v>#REF!</v>
      </c>
      <c r="AI42" s="57" t="e">
        <f t="shared" si="50"/>
        <v>#REF!</v>
      </c>
      <c r="AJ42" s="57" t="e">
        <f t="shared" si="50"/>
        <v>#REF!</v>
      </c>
      <c r="AK42" s="57" t="e">
        <f t="shared" si="50"/>
        <v>#REF!</v>
      </c>
      <c r="AL42" s="57" t="e">
        <f t="shared" si="50"/>
        <v>#REF!</v>
      </c>
      <c r="AM42" s="57" t="e">
        <f t="shared" si="50"/>
        <v>#REF!</v>
      </c>
      <c r="AN42" s="57" t="e">
        <f t="shared" ref="AN42:AT42" si="53">AN24*0.87</f>
        <v>#REF!</v>
      </c>
      <c r="AO42" s="57" t="e">
        <f t="shared" si="53"/>
        <v>#REF!</v>
      </c>
      <c r="AP42" s="57" t="e">
        <f t="shared" si="53"/>
        <v>#REF!</v>
      </c>
      <c r="AQ42" s="57" t="e">
        <f t="shared" si="53"/>
        <v>#REF!</v>
      </c>
      <c r="AR42" s="57" t="e">
        <f t="shared" si="53"/>
        <v>#REF!</v>
      </c>
      <c r="AS42" s="57" t="e">
        <f t="shared" si="53"/>
        <v>#REF!</v>
      </c>
      <c r="AT42" s="57" t="e">
        <f t="shared" si="53"/>
        <v>#REF!</v>
      </c>
      <c r="AU42" s="57" t="e">
        <f t="shared" si="52"/>
        <v>#REF!</v>
      </c>
      <c r="AV42" s="57" t="e">
        <f t="shared" si="52"/>
        <v>#REF!</v>
      </c>
      <c r="AW42" s="57" t="e">
        <f t="shared" si="52"/>
        <v>#REF!</v>
      </c>
    </row>
    <row r="43" spans="1:49" s="36" customFormat="1" ht="12" customHeight="1" x14ac:dyDescent="0.2">
      <c r="A43" s="66" t="s">
        <v>65</v>
      </c>
      <c r="B43" s="43"/>
      <c r="C43" s="43"/>
      <c r="D43" s="43"/>
      <c r="E43" s="43"/>
      <c r="F43" s="43"/>
      <c r="G43" s="43"/>
      <c r="H43" s="43"/>
      <c r="I43" s="43"/>
      <c r="J43" s="43"/>
      <c r="K43" s="43"/>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7"/>
      <c r="AU43" s="57"/>
      <c r="AV43" s="57"/>
      <c r="AW43" s="57"/>
    </row>
    <row r="44" spans="1:49" s="36" customFormat="1" ht="12" customHeight="1" x14ac:dyDescent="0.2">
      <c r="A44" s="52">
        <v>1</v>
      </c>
      <c r="B44" s="43" t="e">
        <f>#REF!*0.9</f>
        <v>#REF!</v>
      </c>
      <c r="C44" s="43" t="e">
        <f>#REF!*0.9</f>
        <v>#REF!</v>
      </c>
      <c r="D44" s="43" t="e">
        <f>#REF!*0.9</f>
        <v>#REF!</v>
      </c>
      <c r="E44" s="43" t="e">
        <f>#REF!*0.9</f>
        <v>#REF!</v>
      </c>
      <c r="F44" s="43" t="e">
        <f>#REF!*0.9</f>
        <v>#REF!</v>
      </c>
      <c r="G44" s="43" t="e">
        <f>#REF!*0.9</f>
        <v>#REF!</v>
      </c>
      <c r="H44" s="43" t="e">
        <f>#REF!*0.9</f>
        <v>#REF!</v>
      </c>
      <c r="I44" s="43" t="e">
        <f>#REF!*0.9</f>
        <v>#REF!</v>
      </c>
      <c r="J44" s="43" t="e">
        <f>#REF!*0.9</f>
        <v>#REF!</v>
      </c>
      <c r="K44" s="43" t="e">
        <f>#REF!*0.9</f>
        <v>#REF!</v>
      </c>
      <c r="L44" s="57" t="e">
        <f t="shared" ref="L44:AA45" si="54">L26*0.87</f>
        <v>#REF!</v>
      </c>
      <c r="M44" s="57" t="e">
        <f t="shared" si="54"/>
        <v>#REF!</v>
      </c>
      <c r="N44" s="57" t="e">
        <f t="shared" si="54"/>
        <v>#REF!</v>
      </c>
      <c r="O44" s="57" t="e">
        <f t="shared" si="54"/>
        <v>#REF!</v>
      </c>
      <c r="P44" s="57" t="e">
        <f t="shared" si="54"/>
        <v>#REF!</v>
      </c>
      <c r="Q44" s="57" t="e">
        <f t="shared" si="54"/>
        <v>#REF!</v>
      </c>
      <c r="R44" s="57" t="e">
        <f t="shared" si="54"/>
        <v>#REF!</v>
      </c>
      <c r="S44" s="57" t="e">
        <f t="shared" si="54"/>
        <v>#REF!</v>
      </c>
      <c r="T44" s="57" t="e">
        <f t="shared" si="54"/>
        <v>#REF!</v>
      </c>
      <c r="U44" s="57" t="e">
        <f t="shared" si="54"/>
        <v>#REF!</v>
      </c>
      <c r="V44" s="57" t="e">
        <f t="shared" si="54"/>
        <v>#REF!</v>
      </c>
      <c r="W44" s="57" t="e">
        <f t="shared" si="54"/>
        <v>#REF!</v>
      </c>
      <c r="X44" s="57" t="e">
        <f t="shared" si="54"/>
        <v>#REF!</v>
      </c>
      <c r="Y44" s="57" t="e">
        <f t="shared" si="54"/>
        <v>#REF!</v>
      </c>
      <c r="Z44" s="57" t="e">
        <f t="shared" si="54"/>
        <v>#REF!</v>
      </c>
      <c r="AA44" s="57" t="e">
        <f t="shared" si="54"/>
        <v>#REF!</v>
      </c>
      <c r="AB44" s="57" t="e">
        <f t="shared" ref="M44:AH45" si="55">AB26*0.87</f>
        <v>#REF!</v>
      </c>
      <c r="AC44" s="57" t="e">
        <f t="shared" si="55"/>
        <v>#REF!</v>
      </c>
      <c r="AD44" s="57" t="e">
        <f t="shared" si="55"/>
        <v>#REF!</v>
      </c>
      <c r="AE44" s="57" t="e">
        <f t="shared" si="55"/>
        <v>#REF!</v>
      </c>
      <c r="AF44" s="57" t="e">
        <f t="shared" si="55"/>
        <v>#REF!</v>
      </c>
      <c r="AG44" s="57" t="e">
        <f t="shared" si="55"/>
        <v>#REF!</v>
      </c>
      <c r="AH44" s="57" t="e">
        <f t="shared" si="55"/>
        <v>#REF!</v>
      </c>
      <c r="AI44" s="57" t="e">
        <f t="shared" ref="AI44:AM45" si="56">AI26*0.87</f>
        <v>#REF!</v>
      </c>
      <c r="AJ44" s="57" t="e">
        <f t="shared" si="56"/>
        <v>#REF!</v>
      </c>
      <c r="AK44" s="57" t="e">
        <f t="shared" si="56"/>
        <v>#REF!</v>
      </c>
      <c r="AL44" s="57" t="e">
        <f t="shared" si="56"/>
        <v>#REF!</v>
      </c>
      <c r="AM44" s="57" t="e">
        <f t="shared" si="56"/>
        <v>#REF!</v>
      </c>
      <c r="AN44" s="57" t="e">
        <f t="shared" ref="AN44:AT44" si="57">AN26*0.87</f>
        <v>#REF!</v>
      </c>
      <c r="AO44" s="57" t="e">
        <f t="shared" si="57"/>
        <v>#REF!</v>
      </c>
      <c r="AP44" s="57" t="e">
        <f t="shared" si="57"/>
        <v>#REF!</v>
      </c>
      <c r="AQ44" s="57" t="e">
        <f t="shared" si="57"/>
        <v>#REF!</v>
      </c>
      <c r="AR44" s="57" t="e">
        <f t="shared" si="57"/>
        <v>#REF!</v>
      </c>
      <c r="AS44" s="57" t="e">
        <f t="shared" si="57"/>
        <v>#REF!</v>
      </c>
      <c r="AT44" s="57" t="e">
        <f t="shared" si="57"/>
        <v>#REF!</v>
      </c>
      <c r="AU44" s="57" t="e">
        <f t="shared" ref="AU44:AW45" si="58">AU26*0.87</f>
        <v>#REF!</v>
      </c>
      <c r="AV44" s="57" t="e">
        <f t="shared" si="58"/>
        <v>#REF!</v>
      </c>
      <c r="AW44" s="57" t="e">
        <f t="shared" si="58"/>
        <v>#REF!</v>
      </c>
    </row>
    <row r="45" spans="1:49" s="36" customFormat="1" ht="12" customHeight="1" x14ac:dyDescent="0.2">
      <c r="A45" s="52">
        <v>2</v>
      </c>
      <c r="B45" s="43" t="e">
        <f>#REF!*0.9</f>
        <v>#REF!</v>
      </c>
      <c r="C45" s="43" t="e">
        <f>#REF!*0.9</f>
        <v>#REF!</v>
      </c>
      <c r="D45" s="43" t="e">
        <f>#REF!*0.9</f>
        <v>#REF!</v>
      </c>
      <c r="E45" s="43" t="e">
        <f>#REF!*0.9</f>
        <v>#REF!</v>
      </c>
      <c r="F45" s="43" t="e">
        <f>#REF!*0.9</f>
        <v>#REF!</v>
      </c>
      <c r="G45" s="43" t="e">
        <f>#REF!*0.9</f>
        <v>#REF!</v>
      </c>
      <c r="H45" s="43" t="e">
        <f>#REF!*0.9</f>
        <v>#REF!</v>
      </c>
      <c r="I45" s="43" t="e">
        <f>#REF!*0.9</f>
        <v>#REF!</v>
      </c>
      <c r="J45" s="43" t="e">
        <f>#REF!*0.9</f>
        <v>#REF!</v>
      </c>
      <c r="K45" s="43" t="e">
        <f>#REF!*0.9</f>
        <v>#REF!</v>
      </c>
      <c r="L45" s="57" t="e">
        <f t="shared" si="54"/>
        <v>#REF!</v>
      </c>
      <c r="M45" s="57" t="e">
        <f t="shared" si="55"/>
        <v>#REF!</v>
      </c>
      <c r="N45" s="57" t="e">
        <f t="shared" si="55"/>
        <v>#REF!</v>
      </c>
      <c r="O45" s="57" t="e">
        <f t="shared" si="55"/>
        <v>#REF!</v>
      </c>
      <c r="P45" s="57" t="e">
        <f t="shared" si="55"/>
        <v>#REF!</v>
      </c>
      <c r="Q45" s="57" t="e">
        <f t="shared" si="55"/>
        <v>#REF!</v>
      </c>
      <c r="R45" s="57" t="e">
        <f t="shared" si="55"/>
        <v>#REF!</v>
      </c>
      <c r="S45" s="57" t="e">
        <f t="shared" si="55"/>
        <v>#REF!</v>
      </c>
      <c r="T45" s="57" t="e">
        <f t="shared" si="55"/>
        <v>#REF!</v>
      </c>
      <c r="U45" s="57" t="e">
        <f t="shared" si="55"/>
        <v>#REF!</v>
      </c>
      <c r="V45" s="57" t="e">
        <f t="shared" si="55"/>
        <v>#REF!</v>
      </c>
      <c r="W45" s="57" t="e">
        <f t="shared" si="55"/>
        <v>#REF!</v>
      </c>
      <c r="X45" s="57" t="e">
        <f t="shared" si="55"/>
        <v>#REF!</v>
      </c>
      <c r="Y45" s="57" t="e">
        <f t="shared" si="55"/>
        <v>#REF!</v>
      </c>
      <c r="Z45" s="57" t="e">
        <f t="shared" si="55"/>
        <v>#REF!</v>
      </c>
      <c r="AA45" s="57" t="e">
        <f t="shared" si="55"/>
        <v>#REF!</v>
      </c>
      <c r="AB45" s="57" t="e">
        <f t="shared" si="55"/>
        <v>#REF!</v>
      </c>
      <c r="AC45" s="57" t="e">
        <f t="shared" si="55"/>
        <v>#REF!</v>
      </c>
      <c r="AD45" s="57" t="e">
        <f t="shared" si="55"/>
        <v>#REF!</v>
      </c>
      <c r="AE45" s="57" t="e">
        <f t="shared" si="55"/>
        <v>#REF!</v>
      </c>
      <c r="AF45" s="57" t="e">
        <f t="shared" si="55"/>
        <v>#REF!</v>
      </c>
      <c r="AG45" s="57" t="e">
        <f t="shared" si="55"/>
        <v>#REF!</v>
      </c>
      <c r="AH45" s="57" t="e">
        <f t="shared" si="55"/>
        <v>#REF!</v>
      </c>
      <c r="AI45" s="57" t="e">
        <f t="shared" si="56"/>
        <v>#REF!</v>
      </c>
      <c r="AJ45" s="57" t="e">
        <f t="shared" si="56"/>
        <v>#REF!</v>
      </c>
      <c r="AK45" s="57" t="e">
        <f t="shared" si="56"/>
        <v>#REF!</v>
      </c>
      <c r="AL45" s="57" t="e">
        <f t="shared" si="56"/>
        <v>#REF!</v>
      </c>
      <c r="AM45" s="57" t="e">
        <f t="shared" si="56"/>
        <v>#REF!</v>
      </c>
      <c r="AN45" s="57" t="e">
        <f t="shared" ref="AN45:AT45" si="59">AN27*0.87</f>
        <v>#REF!</v>
      </c>
      <c r="AO45" s="57" t="e">
        <f t="shared" si="59"/>
        <v>#REF!</v>
      </c>
      <c r="AP45" s="57" t="e">
        <f t="shared" si="59"/>
        <v>#REF!</v>
      </c>
      <c r="AQ45" s="57" t="e">
        <f t="shared" si="59"/>
        <v>#REF!</v>
      </c>
      <c r="AR45" s="57" t="e">
        <f t="shared" si="59"/>
        <v>#REF!</v>
      </c>
      <c r="AS45" s="57" t="e">
        <f t="shared" si="59"/>
        <v>#REF!</v>
      </c>
      <c r="AT45" s="57" t="e">
        <f t="shared" si="59"/>
        <v>#REF!</v>
      </c>
      <c r="AU45" s="57" t="e">
        <f t="shared" si="58"/>
        <v>#REF!</v>
      </c>
      <c r="AV45" s="57" t="e">
        <f t="shared" si="58"/>
        <v>#REF!</v>
      </c>
      <c r="AW45" s="57" t="e">
        <f t="shared" si="58"/>
        <v>#REF!</v>
      </c>
    </row>
    <row r="48" spans="1:49" x14ac:dyDescent="0.2">
      <c r="A48" s="97" t="s">
        <v>83</v>
      </c>
    </row>
    <row r="49" spans="1:9" x14ac:dyDescent="0.2">
      <c r="A49" s="6" t="s">
        <v>120</v>
      </c>
    </row>
    <row r="50" spans="1:9" x14ac:dyDescent="0.2">
      <c r="A50" s="6" t="s">
        <v>144</v>
      </c>
    </row>
    <row r="51" spans="1:9" ht="13.5" thickBot="1" x14ac:dyDescent="0.25">
      <c r="A51" s="6"/>
    </row>
    <row r="52" spans="1:9" x14ac:dyDescent="0.2">
      <c r="A52" s="94" t="s">
        <v>74</v>
      </c>
      <c r="B52" s="58"/>
      <c r="C52" s="59"/>
      <c r="D52" s="59"/>
      <c r="E52" s="59"/>
      <c r="F52" s="29"/>
      <c r="G52" s="29"/>
      <c r="H52" s="29"/>
      <c r="I52" s="29"/>
    </row>
    <row r="53" spans="1:9" ht="12.75" customHeight="1" x14ac:dyDescent="0.2">
      <c r="A53" s="68" t="s">
        <v>75</v>
      </c>
      <c r="B53" s="334"/>
      <c r="C53" s="337"/>
      <c r="D53" s="337"/>
      <c r="E53" s="337"/>
      <c r="F53" s="30"/>
      <c r="G53" s="30"/>
      <c r="H53" s="30"/>
      <c r="I53" s="30"/>
    </row>
    <row r="54" spans="1:9" x14ac:dyDescent="0.2">
      <c r="A54" s="69" t="s">
        <v>76</v>
      </c>
      <c r="B54" s="334"/>
      <c r="C54" s="337"/>
      <c r="D54" s="337"/>
      <c r="E54" s="337"/>
      <c r="F54" s="30"/>
      <c r="G54" s="30"/>
      <c r="H54" s="30"/>
      <c r="I54" s="30"/>
    </row>
    <row r="55" spans="1:9" x14ac:dyDescent="0.2">
      <c r="A55" s="69" t="s">
        <v>89</v>
      </c>
      <c r="B55" s="334"/>
      <c r="C55" s="337"/>
      <c r="D55" s="337"/>
      <c r="E55" s="337"/>
      <c r="F55" s="30"/>
      <c r="G55" s="30"/>
      <c r="H55" s="30"/>
      <c r="I55" s="30"/>
    </row>
    <row r="56" spans="1:9" x14ac:dyDescent="0.2">
      <c r="A56" s="69" t="s">
        <v>78</v>
      </c>
      <c r="B56" s="334"/>
      <c r="C56" s="337"/>
      <c r="D56" s="337"/>
      <c r="E56" s="337"/>
      <c r="F56" s="30"/>
      <c r="G56" s="30"/>
      <c r="H56" s="30"/>
      <c r="I56" s="30"/>
    </row>
    <row r="57" spans="1:9" x14ac:dyDescent="0.2">
      <c r="A57" s="69" t="s">
        <v>79</v>
      </c>
      <c r="B57" s="334"/>
      <c r="C57" s="337"/>
      <c r="D57" s="337"/>
      <c r="E57" s="337"/>
      <c r="F57" s="30"/>
      <c r="G57" s="30"/>
      <c r="H57" s="30"/>
      <c r="I57" s="30"/>
    </row>
    <row r="58" spans="1:9" x14ac:dyDescent="0.2">
      <c r="A58" s="69" t="s">
        <v>90</v>
      </c>
      <c r="B58" s="334"/>
      <c r="C58" s="337"/>
      <c r="D58" s="337"/>
      <c r="E58" s="337"/>
      <c r="F58" s="30"/>
      <c r="G58" s="30"/>
      <c r="H58" s="30"/>
      <c r="I58" s="30"/>
    </row>
    <row r="59" spans="1:9" x14ac:dyDescent="0.2">
      <c r="A59" s="6" t="s">
        <v>93</v>
      </c>
      <c r="B59" s="334"/>
      <c r="C59" s="337"/>
      <c r="D59" s="337"/>
      <c r="E59" s="337"/>
      <c r="F59" s="30"/>
      <c r="G59" s="30"/>
      <c r="H59" s="30"/>
      <c r="I59" s="30"/>
    </row>
    <row r="60" spans="1:9" ht="108" x14ac:dyDescent="0.2">
      <c r="A60" s="75" t="s">
        <v>94</v>
      </c>
      <c r="B60" s="334"/>
      <c r="C60" s="337"/>
      <c r="D60" s="337"/>
      <c r="E60" s="337"/>
      <c r="F60" s="30"/>
      <c r="G60" s="30"/>
      <c r="H60" s="30"/>
      <c r="I60" s="30"/>
    </row>
    <row r="61" spans="1:9" x14ac:dyDescent="0.2">
      <c r="A61" s="6"/>
      <c r="B61" s="334"/>
      <c r="C61" s="337"/>
      <c r="D61" s="337"/>
      <c r="E61" s="337"/>
      <c r="F61" s="30"/>
      <c r="G61" s="30"/>
      <c r="H61" s="30"/>
      <c r="I61" s="30"/>
    </row>
    <row r="62" spans="1:9" ht="24" x14ac:dyDescent="0.2">
      <c r="A62" s="99" t="s">
        <v>95</v>
      </c>
      <c r="B62" s="334"/>
      <c r="C62" s="337"/>
      <c r="D62" s="337"/>
      <c r="E62" s="337"/>
      <c r="F62" s="30"/>
      <c r="G62" s="30"/>
      <c r="H62" s="30"/>
      <c r="I62" s="30"/>
    </row>
    <row r="63" spans="1:9" ht="24" x14ac:dyDescent="0.2">
      <c r="A63" s="131" t="s">
        <v>119</v>
      </c>
      <c r="B63" s="334"/>
      <c r="C63" s="337"/>
      <c r="D63" s="337"/>
      <c r="E63" s="337"/>
      <c r="F63" s="30"/>
      <c r="G63" s="30"/>
      <c r="H63" s="30"/>
      <c r="I63" s="30"/>
    </row>
    <row r="64" spans="1:9" ht="24" x14ac:dyDescent="0.2">
      <c r="A64" s="131" t="s">
        <v>118</v>
      </c>
      <c r="B64" s="335"/>
      <c r="C64" s="338"/>
      <c r="D64" s="338"/>
      <c r="E64" s="338"/>
      <c r="F64" s="30"/>
      <c r="G64" s="30"/>
      <c r="H64" s="30"/>
      <c r="I64" s="30"/>
    </row>
    <row r="65" spans="1:9" ht="13.5" thickBot="1" x14ac:dyDescent="0.25">
      <c r="A65" s="6"/>
      <c r="B65" s="336"/>
      <c r="C65" s="339"/>
      <c r="D65" s="339"/>
      <c r="E65" s="339"/>
      <c r="F65" s="30"/>
      <c r="G65" s="30"/>
      <c r="H65" s="30"/>
      <c r="I65" s="30"/>
    </row>
    <row r="66" spans="1:9" x14ac:dyDescent="0.2">
      <c r="A66" s="98" t="s">
        <v>81</v>
      </c>
    </row>
    <row r="67" spans="1:9" ht="33" x14ac:dyDescent="0.2">
      <c r="A67" s="143" t="s">
        <v>142</v>
      </c>
    </row>
    <row r="68" spans="1:9" x14ac:dyDescent="0.2">
      <c r="A68" s="78"/>
      <c r="B68" s="31"/>
      <c r="C68" s="31"/>
      <c r="D68" s="31"/>
      <c r="E68" s="31"/>
      <c r="F68" s="31"/>
      <c r="G68" s="31"/>
      <c r="H68" s="31"/>
    </row>
    <row r="69" spans="1:9" x14ac:dyDescent="0.2">
      <c r="B69" s="31"/>
      <c r="C69" s="31"/>
      <c r="D69" s="31"/>
      <c r="E69" s="31"/>
      <c r="F69" s="31"/>
      <c r="G69" s="31"/>
      <c r="H69" s="31"/>
    </row>
    <row r="70" spans="1:9" x14ac:dyDescent="0.2">
      <c r="A70" s="41"/>
      <c r="B70" s="41"/>
      <c r="C70" s="41"/>
      <c r="D70" s="41"/>
      <c r="E70" s="41"/>
      <c r="F70" s="41"/>
      <c r="G70" s="41"/>
      <c r="H70" s="41"/>
    </row>
    <row r="71" spans="1:9" x14ac:dyDescent="0.2">
      <c r="B71" s="31"/>
      <c r="C71" s="31"/>
      <c r="D71" s="31"/>
      <c r="E71" s="31"/>
      <c r="F71" s="31"/>
      <c r="G71" s="31"/>
      <c r="H71" s="31"/>
    </row>
  </sheetData>
  <mergeCells count="5">
    <mergeCell ref="A33:D33"/>
    <mergeCell ref="B53:B65"/>
    <mergeCell ref="C53:C65"/>
    <mergeCell ref="D53:D65"/>
    <mergeCell ref="E53:E65"/>
  </mergeCells>
  <pageMargins left="0.75" right="0.75" top="1" bottom="1" header="0.5" footer="0.5"/>
  <pageSetup paperSize="9" orientation="portrait" horizontalDpi="4294967295" verticalDpi="4294967295"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M58"/>
  <sheetViews>
    <sheetView workbookViewId="0">
      <selection activeCell="F12" sqref="F12"/>
    </sheetView>
  </sheetViews>
  <sheetFormatPr defaultColWidth="8.7109375" defaultRowHeight="12.75" x14ac:dyDescent="0.2"/>
  <cols>
    <col min="1" max="1" width="50" style="32" customWidth="1"/>
    <col min="2" max="2" width="9.85546875" style="31" customWidth="1"/>
    <col min="3" max="16384" width="8.7109375" style="31"/>
  </cols>
  <sheetData>
    <row r="1" spans="1:2" x14ac:dyDescent="0.2">
      <c r="A1" s="63" t="s">
        <v>61</v>
      </c>
    </row>
    <row r="2" spans="1:2" x14ac:dyDescent="0.2">
      <c r="A2" s="89"/>
    </row>
    <row r="3" spans="1:2" x14ac:dyDescent="0.2">
      <c r="A3" s="155" t="s">
        <v>155</v>
      </c>
    </row>
    <row r="4" spans="1:2" x14ac:dyDescent="0.2">
      <c r="A4" s="11" t="s">
        <v>57</v>
      </c>
    </row>
    <row r="5" spans="1:2" ht="23.25" customHeight="1" x14ac:dyDescent="0.2">
      <c r="A5" s="64" t="s">
        <v>62</v>
      </c>
      <c r="B5" s="113" t="e">
        <f>'Осенние каникулы FIT20'!B4</f>
        <v>#REF!</v>
      </c>
    </row>
    <row r="6" spans="1:2" ht="23.25" customHeight="1" x14ac:dyDescent="0.2">
      <c r="A6" s="107"/>
      <c r="B6" s="113" t="e">
        <f>'Осенние каникулы FIT20'!B5</f>
        <v>#REF!</v>
      </c>
    </row>
    <row r="7" spans="1:2" x14ac:dyDescent="0.2">
      <c r="A7" s="65" t="s">
        <v>63</v>
      </c>
      <c r="B7" s="36"/>
    </row>
    <row r="8" spans="1:2" x14ac:dyDescent="0.2">
      <c r="A8" s="52">
        <v>1</v>
      </c>
      <c r="B8" s="57" t="e">
        <f>'Осенние каникулы FIT20'!B21*0.9</f>
        <v>#REF!</v>
      </c>
    </row>
    <row r="9" spans="1:2" x14ac:dyDescent="0.2">
      <c r="A9" s="52">
        <v>2</v>
      </c>
      <c r="B9" s="57" t="e">
        <f>'Осенние каникулы FIT20'!B22*0.9</f>
        <v>#REF!</v>
      </c>
    </row>
    <row r="10" spans="1:2" x14ac:dyDescent="0.2">
      <c r="A10" s="66" t="s">
        <v>64</v>
      </c>
      <c r="B10" s="57"/>
    </row>
    <row r="11" spans="1:2" x14ac:dyDescent="0.2">
      <c r="A11" s="52">
        <v>1</v>
      </c>
      <c r="B11" s="57" t="e">
        <f>'Осенние каникулы FIT20'!B24*0.9</f>
        <v>#REF!</v>
      </c>
    </row>
    <row r="12" spans="1:2" x14ac:dyDescent="0.2">
      <c r="A12" s="52">
        <v>2</v>
      </c>
      <c r="B12" s="57" t="e">
        <f>'Осенние каникулы FIT20'!B25*0.9</f>
        <v>#REF!</v>
      </c>
    </row>
    <row r="13" spans="1:2" x14ac:dyDescent="0.2">
      <c r="A13" s="66" t="s">
        <v>65</v>
      </c>
      <c r="B13" s="57"/>
    </row>
    <row r="14" spans="1:2" x14ac:dyDescent="0.2">
      <c r="A14" s="52">
        <v>1</v>
      </c>
      <c r="B14" s="57" t="e">
        <f>'Осенние каникулы FIT20'!B27*0.9</f>
        <v>#REF!</v>
      </c>
    </row>
    <row r="15" spans="1:2" x14ac:dyDescent="0.2">
      <c r="A15" s="52">
        <v>2</v>
      </c>
      <c r="B15" s="57" t="e">
        <f>'Осенние каникулы FIT20'!B28*0.9</f>
        <v>#REF!</v>
      </c>
    </row>
    <row r="16" spans="1:2" ht="12" customHeight="1" x14ac:dyDescent="0.2">
      <c r="A16" s="89"/>
    </row>
    <row r="17" spans="1:13" ht="12" customHeight="1" x14ac:dyDescent="0.2">
      <c r="A17" s="360" t="s">
        <v>171</v>
      </c>
      <c r="B17" s="360"/>
      <c r="C17" s="360"/>
      <c r="D17" s="360"/>
      <c r="E17" s="360"/>
      <c r="F17" s="360"/>
      <c r="G17" s="360"/>
      <c r="H17" s="360"/>
      <c r="I17" s="360"/>
      <c r="J17" s="360"/>
      <c r="K17" s="360"/>
      <c r="L17" s="360"/>
      <c r="M17" s="360"/>
    </row>
    <row r="18" spans="1:13" ht="12" customHeight="1" x14ac:dyDescent="0.2">
      <c r="A18" s="360"/>
      <c r="B18" s="360"/>
      <c r="C18" s="360"/>
      <c r="D18" s="360"/>
      <c r="E18" s="360"/>
      <c r="F18" s="360"/>
      <c r="G18" s="360"/>
      <c r="H18" s="360"/>
      <c r="I18" s="360"/>
      <c r="J18" s="360"/>
      <c r="K18" s="360"/>
      <c r="L18" s="360"/>
      <c r="M18" s="360"/>
    </row>
    <row r="19" spans="1:13" ht="20.25" customHeight="1" x14ac:dyDescent="0.2">
      <c r="A19" s="360"/>
      <c r="B19" s="360"/>
      <c r="C19" s="360"/>
      <c r="D19" s="360"/>
      <c r="E19" s="360"/>
      <c r="F19" s="360"/>
      <c r="G19" s="360"/>
      <c r="H19" s="360"/>
      <c r="I19" s="360"/>
      <c r="J19" s="360"/>
      <c r="K19" s="360"/>
      <c r="L19" s="360"/>
      <c r="M19" s="360"/>
    </row>
    <row r="20" spans="1:13" ht="12" customHeight="1" x14ac:dyDescent="0.2">
      <c r="A20" s="31"/>
    </row>
    <row r="21" spans="1:13" ht="12" customHeight="1" x14ac:dyDescent="0.2">
      <c r="A21" s="340" t="s">
        <v>172</v>
      </c>
    </row>
    <row r="22" spans="1:13" ht="12" customHeight="1" x14ac:dyDescent="0.2">
      <c r="A22" s="340"/>
    </row>
    <row r="23" spans="1:13" ht="12" customHeight="1" x14ac:dyDescent="0.2">
      <c r="A23" s="31"/>
    </row>
    <row r="24" spans="1:13" x14ac:dyDescent="0.2">
      <c r="A24" s="156" t="s">
        <v>83</v>
      </c>
    </row>
    <row r="25" spans="1:13" ht="24" x14ac:dyDescent="0.2">
      <c r="A25" s="157" t="s">
        <v>150</v>
      </c>
    </row>
    <row r="26" spans="1:13" ht="24" x14ac:dyDescent="0.2">
      <c r="A26" s="157" t="s">
        <v>151</v>
      </c>
    </row>
    <row r="28" spans="1:13" x14ac:dyDescent="0.2">
      <c r="A28" s="94" t="s">
        <v>74</v>
      </c>
    </row>
    <row r="29" spans="1:13" x14ac:dyDescent="0.2">
      <c r="A29" s="68" t="s">
        <v>75</v>
      </c>
    </row>
    <row r="30" spans="1:13" x14ac:dyDescent="0.2">
      <c r="A30" s="69" t="s">
        <v>76</v>
      </c>
    </row>
    <row r="31" spans="1:13" x14ac:dyDescent="0.2">
      <c r="A31" s="69" t="s">
        <v>89</v>
      </c>
    </row>
    <row r="32" spans="1:13" x14ac:dyDescent="0.2">
      <c r="A32" s="69" t="s">
        <v>78</v>
      </c>
    </row>
    <row r="33" spans="1:1" ht="24" x14ac:dyDescent="0.2">
      <c r="A33" s="151" t="s">
        <v>79</v>
      </c>
    </row>
    <row r="34" spans="1:1" x14ac:dyDescent="0.2">
      <c r="A34" s="69" t="s">
        <v>90</v>
      </c>
    </row>
    <row r="35" spans="1:1" ht="72" x14ac:dyDescent="0.2">
      <c r="A35" s="152" t="s">
        <v>156</v>
      </c>
    </row>
    <row r="36" spans="1:1" ht="36" x14ac:dyDescent="0.2">
      <c r="A36" s="151" t="s">
        <v>157</v>
      </c>
    </row>
    <row r="37" spans="1:1" x14ac:dyDescent="0.2">
      <c r="A37" s="161"/>
    </row>
    <row r="38" spans="1:1" ht="25.5" x14ac:dyDescent="0.2">
      <c r="A38" s="158" t="s">
        <v>152</v>
      </c>
    </row>
    <row r="39" spans="1:1" ht="42" x14ac:dyDescent="0.2">
      <c r="A39" s="169" t="s">
        <v>162</v>
      </c>
    </row>
    <row r="40" spans="1:1" ht="42" x14ac:dyDescent="0.2">
      <c r="A40" s="169" t="s">
        <v>163</v>
      </c>
    </row>
    <row r="41" spans="1:1" ht="42" x14ac:dyDescent="0.2">
      <c r="A41" s="169" t="s">
        <v>164</v>
      </c>
    </row>
    <row r="42" spans="1:1" ht="52.5" x14ac:dyDescent="0.2">
      <c r="A42" s="169" t="s">
        <v>169</v>
      </c>
    </row>
    <row r="43" spans="1:1" ht="52.5" x14ac:dyDescent="0.2">
      <c r="A43" s="169" t="s">
        <v>165</v>
      </c>
    </row>
    <row r="44" spans="1:1" ht="42" x14ac:dyDescent="0.2">
      <c r="A44" s="169" t="s">
        <v>167</v>
      </c>
    </row>
    <row r="45" spans="1:1" ht="42" x14ac:dyDescent="0.2">
      <c r="A45" s="169" t="s">
        <v>166</v>
      </c>
    </row>
    <row r="46" spans="1:1" ht="42" x14ac:dyDescent="0.2">
      <c r="A46" s="169" t="s">
        <v>168</v>
      </c>
    </row>
    <row r="47" spans="1:1" ht="52.5" x14ac:dyDescent="0.2">
      <c r="A47" s="169" t="s">
        <v>161</v>
      </c>
    </row>
    <row r="48" spans="1:1" ht="42" x14ac:dyDescent="0.2">
      <c r="A48" s="169" t="s">
        <v>170</v>
      </c>
    </row>
    <row r="49" spans="1:1" x14ac:dyDescent="0.2">
      <c r="A49" s="161"/>
    </row>
    <row r="50" spans="1:1" ht="31.5" x14ac:dyDescent="0.2">
      <c r="A50" s="159" t="s">
        <v>153</v>
      </c>
    </row>
    <row r="51" spans="1:1" ht="31.5" x14ac:dyDescent="0.2">
      <c r="A51" s="160" t="s">
        <v>158</v>
      </c>
    </row>
    <row r="52" spans="1:1" ht="74.25" x14ac:dyDescent="0.2">
      <c r="A52" s="162" t="s">
        <v>160</v>
      </c>
    </row>
    <row r="53" spans="1:1" ht="42" x14ac:dyDescent="0.2">
      <c r="A53" s="160" t="s">
        <v>159</v>
      </c>
    </row>
    <row r="55" spans="1:1" x14ac:dyDescent="0.2">
      <c r="A55" s="77"/>
    </row>
    <row r="56" spans="1:1" x14ac:dyDescent="0.2">
      <c r="A56" s="98" t="s">
        <v>81</v>
      </c>
    </row>
    <row r="57" spans="1:1" ht="36" x14ac:dyDescent="0.2">
      <c r="A57" s="76" t="s">
        <v>102</v>
      </c>
    </row>
    <row r="58" spans="1:1" ht="36" x14ac:dyDescent="0.2">
      <c r="A58" s="76" t="s">
        <v>104</v>
      </c>
    </row>
  </sheetData>
  <mergeCells count="2">
    <mergeCell ref="A21:A22"/>
    <mergeCell ref="A17:M19"/>
  </mergeCell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J57"/>
  <sheetViews>
    <sheetView workbookViewId="0">
      <selection activeCell="E4" sqref="E4"/>
    </sheetView>
  </sheetViews>
  <sheetFormatPr defaultColWidth="8.7109375" defaultRowHeight="12.75" x14ac:dyDescent="0.2"/>
  <cols>
    <col min="1" max="1" width="49.28515625" style="32" customWidth="1"/>
    <col min="2" max="2" width="9.5703125" style="31" customWidth="1"/>
    <col min="3" max="16384" width="8.7109375" style="31"/>
  </cols>
  <sheetData>
    <row r="1" spans="1:10" x14ac:dyDescent="0.2">
      <c r="A1" s="63" t="s">
        <v>61</v>
      </c>
    </row>
    <row r="2" spans="1:10" x14ac:dyDescent="0.2">
      <c r="A2" s="155" t="s">
        <v>155</v>
      </c>
    </row>
    <row r="3" spans="1:10" ht="24.75" customHeight="1" x14ac:dyDescent="0.2">
      <c r="A3" s="40"/>
      <c r="B3" s="115" t="e">
        <f>'BAR BB| Open rates'!#REF!</f>
        <v>#REF!</v>
      </c>
    </row>
    <row r="4" spans="1:10" ht="20.25" customHeight="1" x14ac:dyDescent="0.2">
      <c r="A4" s="64" t="s">
        <v>62</v>
      </c>
      <c r="B4" s="115" t="e">
        <f>'BAR BB| Open rates'!#REF!</f>
        <v>#REF!</v>
      </c>
    </row>
    <row r="5" spans="1:10" x14ac:dyDescent="0.2">
      <c r="A5" s="65" t="s">
        <v>63</v>
      </c>
      <c r="B5" s="35"/>
    </row>
    <row r="6" spans="1:10" x14ac:dyDescent="0.2">
      <c r="A6" s="52">
        <v>1</v>
      </c>
      <c r="B6" s="34" t="e">
        <f>'Осенние каникулы FIT20'!B21</f>
        <v>#REF!</v>
      </c>
    </row>
    <row r="7" spans="1:10" x14ac:dyDescent="0.2">
      <c r="A7" s="52">
        <v>2</v>
      </c>
      <c r="B7" s="34" t="e">
        <f>'Осенние каникулы FIT20'!B22</f>
        <v>#REF!</v>
      </c>
    </row>
    <row r="8" spans="1:10" x14ac:dyDescent="0.2">
      <c r="A8" s="66" t="s">
        <v>64</v>
      </c>
      <c r="B8" s="34"/>
    </row>
    <row r="9" spans="1:10" x14ac:dyDescent="0.2">
      <c r="A9" s="52">
        <v>1</v>
      </c>
      <c r="B9" s="34" t="e">
        <f>'Осенние каникулы FIT20'!B24</f>
        <v>#REF!</v>
      </c>
    </row>
    <row r="10" spans="1:10" x14ac:dyDescent="0.2">
      <c r="A10" s="52">
        <v>2</v>
      </c>
      <c r="B10" s="34" t="e">
        <f>'Осенние каникулы FIT20'!B25</f>
        <v>#REF!</v>
      </c>
    </row>
    <row r="11" spans="1:10" x14ac:dyDescent="0.2">
      <c r="A11" s="66" t="s">
        <v>65</v>
      </c>
      <c r="B11" s="34"/>
    </row>
    <row r="12" spans="1:10" x14ac:dyDescent="0.2">
      <c r="A12" s="52">
        <v>1</v>
      </c>
      <c r="B12" s="34" t="e">
        <f>'Осенние каникулы FIT20'!B27</f>
        <v>#REF!</v>
      </c>
    </row>
    <row r="13" spans="1:10" x14ac:dyDescent="0.2">
      <c r="A13" s="52">
        <v>2</v>
      </c>
      <c r="B13" s="34" t="e">
        <f>'Осенние каникулы FIT20'!B28</f>
        <v>#REF!</v>
      </c>
    </row>
    <row r="14" spans="1:10" ht="13.5" customHeight="1" x14ac:dyDescent="0.25">
      <c r="A14" s="20"/>
    </row>
    <row r="15" spans="1:10" ht="16.5" customHeight="1" x14ac:dyDescent="0.2">
      <c r="A15" s="360" t="s">
        <v>171</v>
      </c>
      <c r="B15" s="360"/>
      <c r="C15" s="360"/>
      <c r="D15" s="360"/>
      <c r="E15" s="360"/>
      <c r="F15" s="360"/>
      <c r="G15" s="360"/>
      <c r="H15" s="360"/>
      <c r="I15" s="360"/>
      <c r="J15" s="360"/>
    </row>
    <row r="16" spans="1:10" ht="16.5" customHeight="1" x14ac:dyDescent="0.2">
      <c r="A16" s="360"/>
      <c r="B16" s="360"/>
      <c r="C16" s="360"/>
      <c r="D16" s="360"/>
      <c r="E16" s="360"/>
      <c r="F16" s="360"/>
      <c r="G16" s="360"/>
      <c r="H16" s="360"/>
      <c r="I16" s="360"/>
      <c r="J16" s="360"/>
    </row>
    <row r="17" spans="1:10" ht="12.75" customHeight="1" x14ac:dyDescent="0.2">
      <c r="A17" s="360"/>
      <c r="B17" s="360"/>
      <c r="C17" s="360"/>
      <c r="D17" s="360"/>
      <c r="E17" s="360"/>
      <c r="F17" s="360"/>
      <c r="G17" s="360"/>
      <c r="H17" s="360"/>
      <c r="I17" s="360"/>
      <c r="J17" s="360"/>
    </row>
    <row r="18" spans="1:10" ht="13.5" customHeight="1" x14ac:dyDescent="0.2">
      <c r="A18" s="31"/>
    </row>
    <row r="19" spans="1:10" ht="13.5" customHeight="1" x14ac:dyDescent="0.2">
      <c r="A19" s="340" t="s">
        <v>172</v>
      </c>
    </row>
    <row r="20" spans="1:10" ht="13.5" customHeight="1" x14ac:dyDescent="0.2">
      <c r="A20" s="340"/>
    </row>
    <row r="21" spans="1:10" ht="13.5" customHeight="1" x14ac:dyDescent="0.2">
      <c r="A21" s="31"/>
    </row>
    <row r="22" spans="1:10" x14ac:dyDescent="0.2">
      <c r="A22" s="156" t="s">
        <v>83</v>
      </c>
    </row>
    <row r="23" spans="1:10" ht="24" x14ac:dyDescent="0.2">
      <c r="A23" s="157" t="s">
        <v>150</v>
      </c>
    </row>
    <row r="24" spans="1:10" ht="24" x14ac:dyDescent="0.2">
      <c r="A24" s="157" t="s">
        <v>151</v>
      </c>
    </row>
    <row r="26" spans="1:10" x14ac:dyDescent="0.2">
      <c r="A26" s="6"/>
    </row>
    <row r="27" spans="1:10" x14ac:dyDescent="0.2">
      <c r="A27" s="94" t="s">
        <v>74</v>
      </c>
    </row>
    <row r="28" spans="1:10" x14ac:dyDescent="0.2">
      <c r="A28" s="68" t="s">
        <v>75</v>
      </c>
    </row>
    <row r="29" spans="1:10" x14ac:dyDescent="0.2">
      <c r="A29" s="69" t="s">
        <v>76</v>
      </c>
    </row>
    <row r="30" spans="1:10" x14ac:dyDescent="0.2">
      <c r="A30" s="69" t="s">
        <v>89</v>
      </c>
    </row>
    <row r="31" spans="1:10" x14ac:dyDescent="0.2">
      <c r="A31" s="69" t="s">
        <v>78</v>
      </c>
    </row>
    <row r="32" spans="1:10" ht="24" x14ac:dyDescent="0.2">
      <c r="A32" s="151" t="s">
        <v>79</v>
      </c>
    </row>
    <row r="33" spans="1:1" x14ac:dyDescent="0.2">
      <c r="A33" s="69" t="s">
        <v>90</v>
      </c>
    </row>
    <row r="34" spans="1:1" ht="72" x14ac:dyDescent="0.2">
      <c r="A34" s="152" t="s">
        <v>156</v>
      </c>
    </row>
    <row r="35" spans="1:1" ht="36" x14ac:dyDescent="0.2">
      <c r="A35" s="151" t="s">
        <v>157</v>
      </c>
    </row>
    <row r="36" spans="1:1" x14ac:dyDescent="0.2">
      <c r="A36" s="161"/>
    </row>
    <row r="37" spans="1:1" ht="25.5" x14ac:dyDescent="0.2">
      <c r="A37" s="158" t="s">
        <v>152</v>
      </c>
    </row>
    <row r="38" spans="1:1" ht="42" x14ac:dyDescent="0.2">
      <c r="A38" s="169" t="s">
        <v>162</v>
      </c>
    </row>
    <row r="39" spans="1:1" ht="42" x14ac:dyDescent="0.2">
      <c r="A39" s="169" t="s">
        <v>163</v>
      </c>
    </row>
    <row r="40" spans="1:1" ht="42" x14ac:dyDescent="0.2">
      <c r="A40" s="169" t="s">
        <v>164</v>
      </c>
    </row>
    <row r="41" spans="1:1" ht="52.5" x14ac:dyDescent="0.2">
      <c r="A41" s="169" t="s">
        <v>169</v>
      </c>
    </row>
    <row r="42" spans="1:1" ht="52.5" x14ac:dyDescent="0.2">
      <c r="A42" s="169" t="s">
        <v>165</v>
      </c>
    </row>
    <row r="43" spans="1:1" ht="42" x14ac:dyDescent="0.2">
      <c r="A43" s="169" t="s">
        <v>167</v>
      </c>
    </row>
    <row r="44" spans="1:1" ht="42" x14ac:dyDescent="0.2">
      <c r="A44" s="169" t="s">
        <v>166</v>
      </c>
    </row>
    <row r="45" spans="1:1" ht="42" x14ac:dyDescent="0.2">
      <c r="A45" s="169" t="s">
        <v>168</v>
      </c>
    </row>
    <row r="46" spans="1:1" ht="52.5" x14ac:dyDescent="0.2">
      <c r="A46" s="169" t="s">
        <v>161</v>
      </c>
    </row>
    <row r="47" spans="1:1" ht="52.5" x14ac:dyDescent="0.2">
      <c r="A47" s="169" t="s">
        <v>170</v>
      </c>
    </row>
    <row r="48" spans="1:1" x14ac:dyDescent="0.2">
      <c r="A48" s="161"/>
    </row>
    <row r="49" spans="1:1" ht="31.5" x14ac:dyDescent="0.2">
      <c r="A49" s="159" t="s">
        <v>153</v>
      </c>
    </row>
    <row r="50" spans="1:1" ht="31.5" x14ac:dyDescent="0.2">
      <c r="A50" s="160" t="s">
        <v>158</v>
      </c>
    </row>
    <row r="51" spans="1:1" ht="74.25" x14ac:dyDescent="0.2">
      <c r="A51" s="162" t="s">
        <v>160</v>
      </c>
    </row>
    <row r="52" spans="1:1" ht="42" x14ac:dyDescent="0.2">
      <c r="A52" s="160" t="s">
        <v>159</v>
      </c>
    </row>
    <row r="54" spans="1:1" x14ac:dyDescent="0.2">
      <c r="A54" s="77"/>
    </row>
    <row r="55" spans="1:1" x14ac:dyDescent="0.2">
      <c r="A55" s="98" t="s">
        <v>81</v>
      </c>
    </row>
    <row r="56" spans="1:1" ht="36" x14ac:dyDescent="0.2">
      <c r="A56" s="76" t="s">
        <v>102</v>
      </c>
    </row>
    <row r="57" spans="1:1" ht="36" x14ac:dyDescent="0.2">
      <c r="A57" s="76" t="s">
        <v>104</v>
      </c>
    </row>
  </sheetData>
  <mergeCells count="2">
    <mergeCell ref="A19:A20"/>
    <mergeCell ref="A15:J17"/>
  </mergeCell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E95"/>
  <sheetViews>
    <sheetView showGridLines="0" zoomScaleNormal="100" workbookViewId="0">
      <pane xSplit="1" ySplit="4" topLeftCell="B5" activePane="bottomRight" state="frozen"/>
      <selection pane="topRight" activeCell="B1" sqref="B1"/>
      <selection pane="bottomLeft" activeCell="A3" sqref="A3"/>
      <selection pane="bottomRight" activeCell="B38" sqref="B38"/>
    </sheetView>
  </sheetViews>
  <sheetFormatPr defaultColWidth="9.5703125" defaultRowHeight="12.75" x14ac:dyDescent="0.2"/>
  <cols>
    <col min="1" max="1" width="58" style="32" customWidth="1"/>
    <col min="2" max="16384" width="9.5703125" style="32"/>
  </cols>
  <sheetData>
    <row r="1" spans="1:5" ht="19.5" customHeight="1" x14ac:dyDescent="0.2">
      <c r="A1" s="63" t="s">
        <v>61</v>
      </c>
    </row>
    <row r="2" spans="1:5" ht="19.5" hidden="1" customHeight="1" x14ac:dyDescent="0.2">
      <c r="A2" s="11" t="s">
        <v>16</v>
      </c>
    </row>
    <row r="3" spans="1:5" ht="23.25" hidden="1" customHeight="1" x14ac:dyDescent="0.2">
      <c r="A3" s="209" t="s">
        <v>62</v>
      </c>
      <c r="B3" s="108" t="e">
        <f>'BAR BB| Open rates'!#REF!</f>
        <v>#REF!</v>
      </c>
      <c r="C3" s="108" t="e">
        <f>'BAR BB| Open rates'!#REF!</f>
        <v>#REF!</v>
      </c>
      <c r="D3" s="108" t="e">
        <f>'BAR BB| Open rates'!#REF!</f>
        <v>#REF!</v>
      </c>
      <c r="E3" s="108" t="e">
        <f>'BAR BB| Open rates'!#REF!</f>
        <v>#REF!</v>
      </c>
    </row>
    <row r="4" spans="1:5" s="33" customFormat="1" ht="30" hidden="1" customHeight="1" x14ac:dyDescent="0.2">
      <c r="B4" s="108" t="e">
        <f>'BAR BB| Open rates'!#REF!</f>
        <v>#REF!</v>
      </c>
      <c r="C4" s="108" t="e">
        <f>'BAR BB| Open rates'!#REF!</f>
        <v>#REF!</v>
      </c>
      <c r="D4" s="108" t="e">
        <f>'BAR BB| Open rates'!#REF!</f>
        <v>#REF!</v>
      </c>
      <c r="E4" s="108" t="e">
        <f>'BAR BB| Open rates'!#REF!</f>
        <v>#REF!</v>
      </c>
    </row>
    <row r="5" spans="1:5" s="36" customFormat="1" ht="12" hidden="1" customHeight="1" x14ac:dyDescent="0.2">
      <c r="A5" s="184" t="s">
        <v>63</v>
      </c>
    </row>
    <row r="6" spans="1:5" s="36" customFormat="1" ht="12" hidden="1" customHeight="1" x14ac:dyDescent="0.2">
      <c r="A6" s="52">
        <v>1</v>
      </c>
      <c r="B6" s="43" t="e">
        <f>'BAR BB| Open rates'!#REF!</f>
        <v>#REF!</v>
      </c>
      <c r="C6" s="43" t="e">
        <f>'BAR BB| Open rates'!#REF!</f>
        <v>#REF!</v>
      </c>
      <c r="D6" s="43" t="e">
        <f>'BAR BB| Open rates'!#REF!</f>
        <v>#REF!</v>
      </c>
      <c r="E6" s="43" t="e">
        <f>'BAR BB| Open rates'!#REF!</f>
        <v>#REF!</v>
      </c>
    </row>
    <row r="7" spans="1:5" s="36" customFormat="1" ht="12" hidden="1" customHeight="1" x14ac:dyDescent="0.2">
      <c r="A7" s="52">
        <v>2</v>
      </c>
      <c r="B7" s="43" t="e">
        <f>'BAR BB| Open rates'!#REF!</f>
        <v>#REF!</v>
      </c>
      <c r="C7" s="43" t="e">
        <f>'BAR BB| Open rates'!#REF!</f>
        <v>#REF!</v>
      </c>
      <c r="D7" s="43" t="e">
        <f>'BAR BB| Open rates'!#REF!</f>
        <v>#REF!</v>
      </c>
      <c r="E7" s="43" t="e">
        <f>'BAR BB| Open rates'!#REF!</f>
        <v>#REF!</v>
      </c>
    </row>
    <row r="8" spans="1:5" s="36" customFormat="1" ht="12" hidden="1" customHeight="1" x14ac:dyDescent="0.2">
      <c r="A8" s="43" t="s">
        <v>175</v>
      </c>
      <c r="B8" s="43"/>
      <c r="C8" s="43"/>
      <c r="D8" s="43"/>
      <c r="E8" s="43"/>
    </row>
    <row r="9" spans="1:5" s="36" customFormat="1" ht="12" hidden="1" customHeight="1" x14ac:dyDescent="0.2">
      <c r="A9" s="52">
        <v>1</v>
      </c>
      <c r="B9" s="43" t="e">
        <f>'BAR BB| Open rates'!#REF!</f>
        <v>#REF!</v>
      </c>
      <c r="C9" s="43" t="e">
        <f>'BAR BB| Open rates'!#REF!</f>
        <v>#REF!</v>
      </c>
      <c r="D9" s="43" t="e">
        <f>'BAR BB| Open rates'!#REF!</f>
        <v>#REF!</v>
      </c>
      <c r="E9" s="43" t="e">
        <f>'BAR BB| Open rates'!#REF!</f>
        <v>#REF!</v>
      </c>
    </row>
    <row r="10" spans="1:5" s="36" customFormat="1" ht="12" hidden="1" customHeight="1" x14ac:dyDescent="0.2">
      <c r="A10" s="52">
        <v>2</v>
      </c>
      <c r="B10" s="43" t="e">
        <f>'BAR BB| Open rates'!#REF!</f>
        <v>#REF!</v>
      </c>
      <c r="C10" s="43" t="e">
        <f>'BAR BB| Open rates'!#REF!</f>
        <v>#REF!</v>
      </c>
      <c r="D10" s="43" t="e">
        <f>'BAR BB| Open rates'!#REF!</f>
        <v>#REF!</v>
      </c>
      <c r="E10" s="43" t="e">
        <f>'BAR BB| Open rates'!#REF!</f>
        <v>#REF!</v>
      </c>
    </row>
    <row r="11" spans="1:5" s="36" customFormat="1" ht="12" hidden="1" customHeight="1" x14ac:dyDescent="0.2">
      <c r="A11" s="43" t="s">
        <v>176</v>
      </c>
      <c r="B11" s="43"/>
      <c r="C11" s="43"/>
      <c r="D11" s="43"/>
      <c r="E11" s="43"/>
    </row>
    <row r="12" spans="1:5" s="36" customFormat="1" ht="12" hidden="1" customHeight="1" x14ac:dyDescent="0.2">
      <c r="A12" s="183">
        <v>1</v>
      </c>
      <c r="B12" s="43" t="e">
        <f>'BAR BB| Open rates'!#REF!</f>
        <v>#REF!</v>
      </c>
      <c r="C12" s="43" t="e">
        <f>'BAR BB| Open rates'!#REF!</f>
        <v>#REF!</v>
      </c>
      <c r="D12" s="43" t="e">
        <f>'BAR BB| Open rates'!#REF!</f>
        <v>#REF!</v>
      </c>
      <c r="E12" s="43" t="e">
        <f>'BAR BB| Open rates'!#REF!</f>
        <v>#REF!</v>
      </c>
    </row>
    <row r="13" spans="1:5" s="36" customFormat="1" ht="12" hidden="1" customHeight="1" x14ac:dyDescent="0.2">
      <c r="A13" s="183">
        <v>2</v>
      </c>
      <c r="B13" s="43" t="e">
        <f>'BAR BB| Open rates'!#REF!</f>
        <v>#REF!</v>
      </c>
      <c r="C13" s="43" t="e">
        <f>'BAR BB| Open rates'!#REF!</f>
        <v>#REF!</v>
      </c>
      <c r="D13" s="43" t="e">
        <f>'BAR BB| Open rates'!#REF!</f>
        <v>#REF!</v>
      </c>
      <c r="E13" s="43" t="e">
        <f>'BAR BB| Open rates'!#REF!</f>
        <v>#REF!</v>
      </c>
    </row>
    <row r="14" spans="1:5" s="36" customFormat="1" ht="12" hidden="1" customHeight="1" x14ac:dyDescent="0.2">
      <c r="A14" s="43" t="s">
        <v>177</v>
      </c>
      <c r="B14" s="43"/>
      <c r="C14" s="43"/>
      <c r="D14" s="43"/>
      <c r="E14" s="43"/>
    </row>
    <row r="15" spans="1:5" s="36" customFormat="1" ht="12" hidden="1" customHeight="1" x14ac:dyDescent="0.2">
      <c r="A15" s="183">
        <v>1</v>
      </c>
      <c r="B15" s="43" t="e">
        <f>'BAR BB| Open rates'!#REF!</f>
        <v>#REF!</v>
      </c>
      <c r="C15" s="43" t="e">
        <f>'BAR BB| Open rates'!#REF!</f>
        <v>#REF!</v>
      </c>
      <c r="D15" s="43" t="e">
        <f>'BAR BB| Open rates'!#REF!</f>
        <v>#REF!</v>
      </c>
      <c r="E15" s="43" t="e">
        <f>'BAR BB| Open rates'!#REF!</f>
        <v>#REF!</v>
      </c>
    </row>
    <row r="16" spans="1:5" s="36" customFormat="1" ht="12" hidden="1" customHeight="1" x14ac:dyDescent="0.2">
      <c r="A16" s="183">
        <v>2</v>
      </c>
      <c r="B16" s="43" t="e">
        <f>'BAR BB| Open rates'!#REF!</f>
        <v>#REF!</v>
      </c>
      <c r="C16" s="43" t="e">
        <f>'BAR BB| Open rates'!#REF!</f>
        <v>#REF!</v>
      </c>
      <c r="D16" s="43" t="e">
        <f>'BAR BB| Open rates'!#REF!</f>
        <v>#REF!</v>
      </c>
      <c r="E16" s="43" t="e">
        <f>'BAR BB| Open rates'!#REF!</f>
        <v>#REF!</v>
      </c>
    </row>
    <row r="17" spans="1:5" s="36" customFormat="1" ht="12" hidden="1" customHeight="1" x14ac:dyDescent="0.2">
      <c r="A17" s="43" t="s">
        <v>178</v>
      </c>
      <c r="B17" s="43"/>
      <c r="C17" s="43"/>
      <c r="D17" s="43"/>
      <c r="E17" s="43"/>
    </row>
    <row r="18" spans="1:5" s="36" customFormat="1" ht="12" hidden="1" customHeight="1" x14ac:dyDescent="0.2">
      <c r="A18" s="183" t="s">
        <v>37</v>
      </c>
      <c r="B18" s="43" t="e">
        <f>'BAR BB| Open rates'!#REF!</f>
        <v>#REF!</v>
      </c>
      <c r="C18" s="43" t="e">
        <f>'BAR BB| Open rates'!#REF!</f>
        <v>#REF!</v>
      </c>
      <c r="D18" s="43" t="e">
        <f>'BAR BB| Open rates'!#REF!</f>
        <v>#REF!</v>
      </c>
      <c r="E18" s="43" t="e">
        <f>'BAR BB| Open rates'!#REF!</f>
        <v>#REF!</v>
      </c>
    </row>
    <row r="19" spans="1:5" s="36" customFormat="1" ht="12" hidden="1" customHeight="1" x14ac:dyDescent="0.2">
      <c r="A19" s="43" t="s">
        <v>179</v>
      </c>
      <c r="B19" s="43"/>
      <c r="C19" s="43"/>
      <c r="D19" s="43"/>
      <c r="E19" s="43"/>
    </row>
    <row r="20" spans="1:5" s="36" customFormat="1" ht="12" hidden="1" customHeight="1" x14ac:dyDescent="0.2">
      <c r="A20" s="183" t="s">
        <v>37</v>
      </c>
      <c r="B20" s="43" t="e">
        <f>'BAR BB| Open rates'!#REF!</f>
        <v>#REF!</v>
      </c>
      <c r="C20" s="43" t="e">
        <f>'BAR BB| Open rates'!#REF!</f>
        <v>#REF!</v>
      </c>
      <c r="D20" s="43" t="e">
        <f>'BAR BB| Open rates'!#REF!</f>
        <v>#REF!</v>
      </c>
      <c r="E20" s="43" t="e">
        <f>'BAR BB| Open rates'!#REF!</f>
        <v>#REF!</v>
      </c>
    </row>
    <row r="21" spans="1:5" s="36" customFormat="1" ht="12" hidden="1" customHeight="1" x14ac:dyDescent="0.2">
      <c r="A21" s="43" t="s">
        <v>180</v>
      </c>
      <c r="B21" s="43"/>
      <c r="C21" s="43"/>
      <c r="D21" s="43"/>
      <c r="E21" s="43"/>
    </row>
    <row r="22" spans="1:5" s="36" customFormat="1" ht="12" hidden="1" customHeight="1" x14ac:dyDescent="0.2">
      <c r="A22" s="52" t="s">
        <v>14</v>
      </c>
      <c r="B22" s="43" t="e">
        <f>'BAR BB| Open rates'!#REF!</f>
        <v>#REF!</v>
      </c>
      <c r="C22" s="43" t="e">
        <f>'BAR BB| Open rates'!#REF!</f>
        <v>#REF!</v>
      </c>
      <c r="D22" s="43" t="e">
        <f>'BAR BB| Open rates'!#REF!</f>
        <v>#REF!</v>
      </c>
      <c r="E22" s="43" t="e">
        <f>'BAR BB| Open rates'!#REF!</f>
        <v>#REF!</v>
      </c>
    </row>
    <row r="23" spans="1:5" s="36" customFormat="1" ht="12" hidden="1" customHeight="1" x14ac:dyDescent="0.2">
      <c r="A23" s="43" t="s">
        <v>181</v>
      </c>
      <c r="B23" s="43"/>
      <c r="C23" s="43"/>
      <c r="D23" s="43"/>
      <c r="E23" s="43"/>
    </row>
    <row r="24" spans="1:5" s="36" customFormat="1" ht="12" hidden="1" customHeight="1" x14ac:dyDescent="0.2">
      <c r="A24" s="52" t="s">
        <v>14</v>
      </c>
      <c r="B24" s="43" t="e">
        <f>'BAR BB| Open rates'!#REF!</f>
        <v>#REF!</v>
      </c>
      <c r="C24" s="43" t="e">
        <f>'BAR BB| Open rates'!#REF!</f>
        <v>#REF!</v>
      </c>
      <c r="D24" s="43" t="e">
        <f>'BAR BB| Open rates'!#REF!</f>
        <v>#REF!</v>
      </c>
      <c r="E24" s="43" t="e">
        <f>'BAR BB| Open rates'!#REF!</f>
        <v>#REF!</v>
      </c>
    </row>
    <row r="25" spans="1:5" s="36" customFormat="1" ht="12" hidden="1" customHeight="1" x14ac:dyDescent="0.2">
      <c r="A25" s="43" t="s">
        <v>182</v>
      </c>
      <c r="B25" s="43"/>
      <c r="C25" s="43"/>
      <c r="D25" s="43"/>
      <c r="E25" s="43"/>
    </row>
    <row r="26" spans="1:5" s="36" customFormat="1" ht="12" hidden="1" customHeight="1" x14ac:dyDescent="0.2">
      <c r="A26" s="183" t="s">
        <v>13</v>
      </c>
      <c r="B26" s="43" t="e">
        <f>'BAR BB| Open rates'!#REF!</f>
        <v>#REF!</v>
      </c>
      <c r="C26" s="43" t="e">
        <f>'BAR BB| Open rates'!#REF!</f>
        <v>#REF!</v>
      </c>
      <c r="D26" s="43" t="e">
        <f>'BAR BB| Open rates'!#REF!</f>
        <v>#REF!</v>
      </c>
      <c r="E26" s="43" t="e">
        <f>'BAR BB| Open rates'!#REF!</f>
        <v>#REF!</v>
      </c>
    </row>
    <row r="27" spans="1:5" s="36" customFormat="1" ht="12" hidden="1" customHeight="1" x14ac:dyDescent="0.2">
      <c r="A27" s="43" t="s">
        <v>183</v>
      </c>
      <c r="B27" s="43"/>
      <c r="C27" s="43"/>
      <c r="D27" s="43"/>
      <c r="E27" s="43"/>
    </row>
    <row r="28" spans="1:5" s="36" customFormat="1" ht="12" hidden="1" customHeight="1" x14ac:dyDescent="0.2">
      <c r="A28" s="183" t="s">
        <v>15</v>
      </c>
      <c r="B28" s="43" t="e">
        <f>'BAR BB| Open rates'!#REF!</f>
        <v>#REF!</v>
      </c>
      <c r="C28" s="43" t="e">
        <f>'BAR BB| Open rates'!#REF!</f>
        <v>#REF!</v>
      </c>
      <c r="D28" s="43" t="e">
        <f>'BAR BB| Open rates'!#REF!</f>
        <v>#REF!</v>
      </c>
      <c r="E28" s="43" t="e">
        <f>'BAR BB| Open rates'!#REF!</f>
        <v>#REF!</v>
      </c>
    </row>
    <row r="29" spans="1:5" s="36" customFormat="1" ht="12" hidden="1" customHeight="1" x14ac:dyDescent="0.2">
      <c r="A29" s="43" t="s">
        <v>72</v>
      </c>
      <c r="B29" s="43"/>
      <c r="C29" s="43"/>
      <c r="D29" s="43"/>
      <c r="E29" s="43"/>
    </row>
    <row r="30" spans="1:5" s="33" customFormat="1" ht="11.25" hidden="1" customHeight="1" x14ac:dyDescent="0.2">
      <c r="A30" s="52" t="s">
        <v>37</v>
      </c>
      <c r="B30" s="43" t="e">
        <f>'BAR BB| Open rates'!#REF!</f>
        <v>#REF!</v>
      </c>
      <c r="C30" s="43" t="e">
        <f>'BAR BB| Open rates'!#REF!</f>
        <v>#REF!</v>
      </c>
      <c r="D30" s="43" t="e">
        <f>'BAR BB| Open rates'!#REF!</f>
        <v>#REF!</v>
      </c>
      <c r="E30" s="43" t="e">
        <f>'BAR BB| Open rates'!#REF!</f>
        <v>#REF!</v>
      </c>
    </row>
    <row r="31" spans="1:5" ht="12.75" hidden="1" customHeight="1" x14ac:dyDescent="0.2">
      <c r="A31" s="43" t="s">
        <v>184</v>
      </c>
      <c r="B31" s="43"/>
      <c r="C31" s="43"/>
      <c r="D31" s="43"/>
      <c r="E31" s="43"/>
    </row>
    <row r="32" spans="1:5" s="33" customFormat="1" ht="11.25" hidden="1" customHeight="1" x14ac:dyDescent="0.2">
      <c r="A32" s="52" t="s">
        <v>13</v>
      </c>
      <c r="B32" s="43" t="e">
        <f>'BAR BB| Open rates'!#REF!</f>
        <v>#REF!</v>
      </c>
      <c r="C32" s="43" t="e">
        <f>'BAR BB| Open rates'!#REF!</f>
        <v>#REF!</v>
      </c>
      <c r="D32" s="43" t="e">
        <f>'BAR BB| Open rates'!#REF!</f>
        <v>#REF!</v>
      </c>
      <c r="E32" s="43" t="e">
        <f>'BAR BB| Open rates'!#REF!</f>
        <v>#REF!</v>
      </c>
    </row>
    <row r="33" spans="1:5" s="33" customFormat="1" ht="11.25" hidden="1" customHeight="1" x14ac:dyDescent="0.2">
      <c r="A33" s="89"/>
      <c r="B33" s="164"/>
      <c r="C33" s="164"/>
      <c r="D33" s="164"/>
      <c r="E33" s="164"/>
    </row>
    <row r="34" spans="1:5" s="33" customFormat="1" ht="26.25" customHeight="1" x14ac:dyDescent="0.2">
      <c r="A34" s="11" t="s">
        <v>221</v>
      </c>
      <c r="B34" s="210"/>
      <c r="C34" s="210"/>
      <c r="D34" s="210"/>
      <c r="E34" s="210"/>
    </row>
    <row r="35" spans="1:5" s="33" customFormat="1" ht="26.25" customHeight="1" x14ac:dyDescent="0.2">
      <c r="A35" s="211" t="s">
        <v>62</v>
      </c>
      <c r="B35" s="108" t="e">
        <f t="shared" ref="B35:E36" si="0">B3</f>
        <v>#REF!</v>
      </c>
      <c r="C35" s="108" t="e">
        <f t="shared" si="0"/>
        <v>#REF!</v>
      </c>
      <c r="D35" s="108" t="e">
        <f t="shared" si="0"/>
        <v>#REF!</v>
      </c>
      <c r="E35" s="108" t="e">
        <f t="shared" si="0"/>
        <v>#REF!</v>
      </c>
    </row>
    <row r="36" spans="1:5" s="33" customFormat="1" ht="26.25" customHeight="1" x14ac:dyDescent="0.2">
      <c r="A36" s="211"/>
      <c r="B36" s="108" t="e">
        <f t="shared" si="0"/>
        <v>#REF!</v>
      </c>
      <c r="C36" s="108" t="e">
        <f t="shared" si="0"/>
        <v>#REF!</v>
      </c>
      <c r="D36" s="108" t="e">
        <f t="shared" si="0"/>
        <v>#REF!</v>
      </c>
      <c r="E36" s="108" t="e">
        <f t="shared" si="0"/>
        <v>#REF!</v>
      </c>
    </row>
    <row r="37" spans="1:5" s="36" customFormat="1" ht="12" customHeight="1" x14ac:dyDescent="0.2">
      <c r="A37" s="184" t="s">
        <v>63</v>
      </c>
    </row>
    <row r="38" spans="1:5" s="36" customFormat="1" ht="12" customHeight="1" x14ac:dyDescent="0.2">
      <c r="A38" s="52">
        <v>1</v>
      </c>
      <c r="B38" s="57" t="e">
        <f t="shared" ref="B38:E39" si="1">B6*0.88</f>
        <v>#REF!</v>
      </c>
      <c r="C38" s="57" t="e">
        <f t="shared" si="1"/>
        <v>#REF!</v>
      </c>
      <c r="D38" s="57" t="e">
        <f t="shared" si="1"/>
        <v>#REF!</v>
      </c>
      <c r="E38" s="57" t="e">
        <f t="shared" si="1"/>
        <v>#REF!</v>
      </c>
    </row>
    <row r="39" spans="1:5" s="36" customFormat="1" ht="12" customHeight="1" x14ac:dyDescent="0.2">
      <c r="A39" s="52">
        <v>2</v>
      </c>
      <c r="B39" s="57" t="e">
        <f t="shared" si="1"/>
        <v>#REF!</v>
      </c>
      <c r="C39" s="57" t="e">
        <f t="shared" si="1"/>
        <v>#REF!</v>
      </c>
      <c r="D39" s="57" t="e">
        <f t="shared" si="1"/>
        <v>#REF!</v>
      </c>
      <c r="E39" s="57" t="e">
        <f t="shared" si="1"/>
        <v>#REF!</v>
      </c>
    </row>
    <row r="40" spans="1:5" s="36" customFormat="1" ht="12" customHeight="1" x14ac:dyDescent="0.2">
      <c r="A40" s="43" t="s">
        <v>175</v>
      </c>
      <c r="B40" s="57"/>
      <c r="C40" s="57"/>
      <c r="D40" s="57"/>
      <c r="E40" s="57"/>
    </row>
    <row r="41" spans="1:5" s="36" customFormat="1" ht="12" customHeight="1" x14ac:dyDescent="0.2">
      <c r="A41" s="52">
        <v>1</v>
      </c>
      <c r="B41" s="57" t="e">
        <f t="shared" ref="B41:E42" si="2">B9*0.88</f>
        <v>#REF!</v>
      </c>
      <c r="C41" s="57" t="e">
        <f t="shared" si="2"/>
        <v>#REF!</v>
      </c>
      <c r="D41" s="57" t="e">
        <f t="shared" si="2"/>
        <v>#REF!</v>
      </c>
      <c r="E41" s="57" t="e">
        <f t="shared" si="2"/>
        <v>#REF!</v>
      </c>
    </row>
    <row r="42" spans="1:5" s="36" customFormat="1" ht="12" customHeight="1" x14ac:dyDescent="0.2">
      <c r="A42" s="52">
        <v>2</v>
      </c>
      <c r="B42" s="57" t="e">
        <f t="shared" si="2"/>
        <v>#REF!</v>
      </c>
      <c r="C42" s="57" t="e">
        <f t="shared" si="2"/>
        <v>#REF!</v>
      </c>
      <c r="D42" s="57" t="e">
        <f t="shared" si="2"/>
        <v>#REF!</v>
      </c>
      <c r="E42" s="57" t="e">
        <f t="shared" si="2"/>
        <v>#REF!</v>
      </c>
    </row>
    <row r="43" spans="1:5" s="36" customFormat="1" ht="12" customHeight="1" x14ac:dyDescent="0.2">
      <c r="A43" s="43" t="s">
        <v>176</v>
      </c>
      <c r="B43" s="57"/>
      <c r="C43" s="57"/>
      <c r="D43" s="57"/>
      <c r="E43" s="57"/>
    </row>
    <row r="44" spans="1:5" s="36" customFormat="1" ht="12" customHeight="1" x14ac:dyDescent="0.2">
      <c r="A44" s="183">
        <v>1</v>
      </c>
      <c r="B44" s="57" t="e">
        <f t="shared" ref="B44:E45" si="3">B12*0.88</f>
        <v>#REF!</v>
      </c>
      <c r="C44" s="57" t="e">
        <f t="shared" si="3"/>
        <v>#REF!</v>
      </c>
      <c r="D44" s="57" t="e">
        <f t="shared" si="3"/>
        <v>#REF!</v>
      </c>
      <c r="E44" s="57" t="e">
        <f t="shared" si="3"/>
        <v>#REF!</v>
      </c>
    </row>
    <row r="45" spans="1:5" s="36" customFormat="1" ht="12" customHeight="1" x14ac:dyDescent="0.2">
      <c r="A45" s="183">
        <v>2</v>
      </c>
      <c r="B45" s="57" t="e">
        <f t="shared" si="3"/>
        <v>#REF!</v>
      </c>
      <c r="C45" s="57" t="e">
        <f t="shared" si="3"/>
        <v>#REF!</v>
      </c>
      <c r="D45" s="57" t="e">
        <f t="shared" si="3"/>
        <v>#REF!</v>
      </c>
      <c r="E45" s="57" t="e">
        <f t="shared" si="3"/>
        <v>#REF!</v>
      </c>
    </row>
    <row r="46" spans="1:5" s="36" customFormat="1" ht="12" customHeight="1" x14ac:dyDescent="0.2">
      <c r="A46" s="43" t="s">
        <v>177</v>
      </c>
      <c r="B46" s="57"/>
      <c r="C46" s="57"/>
      <c r="D46" s="57"/>
      <c r="E46" s="57"/>
    </row>
    <row r="47" spans="1:5" s="36" customFormat="1" ht="12" customHeight="1" x14ac:dyDescent="0.2">
      <c r="A47" s="183">
        <v>1</v>
      </c>
      <c r="B47" s="57" t="e">
        <f t="shared" ref="B47:E48" si="4">B15*0.88</f>
        <v>#REF!</v>
      </c>
      <c r="C47" s="57" t="e">
        <f t="shared" si="4"/>
        <v>#REF!</v>
      </c>
      <c r="D47" s="57" t="e">
        <f t="shared" si="4"/>
        <v>#REF!</v>
      </c>
      <c r="E47" s="57" t="e">
        <f t="shared" si="4"/>
        <v>#REF!</v>
      </c>
    </row>
    <row r="48" spans="1:5" s="36" customFormat="1" ht="12" customHeight="1" x14ac:dyDescent="0.2">
      <c r="A48" s="183">
        <v>2</v>
      </c>
      <c r="B48" s="57" t="e">
        <f t="shared" si="4"/>
        <v>#REF!</v>
      </c>
      <c r="C48" s="57" t="e">
        <f t="shared" si="4"/>
        <v>#REF!</v>
      </c>
      <c r="D48" s="57" t="e">
        <f t="shared" si="4"/>
        <v>#REF!</v>
      </c>
      <c r="E48" s="57" t="e">
        <f t="shared" si="4"/>
        <v>#REF!</v>
      </c>
    </row>
    <row r="49" spans="1:5" s="36" customFormat="1" ht="12" customHeight="1" x14ac:dyDescent="0.2">
      <c r="A49" s="43" t="s">
        <v>178</v>
      </c>
      <c r="B49" s="57"/>
      <c r="C49" s="57"/>
      <c r="D49" s="57"/>
      <c r="E49" s="57"/>
    </row>
    <row r="50" spans="1:5" s="36" customFormat="1" ht="12" customHeight="1" x14ac:dyDescent="0.2">
      <c r="A50" s="183" t="s">
        <v>37</v>
      </c>
      <c r="B50" s="57" t="e">
        <f>B18*0.88</f>
        <v>#REF!</v>
      </c>
      <c r="C50" s="57" t="e">
        <f>C18*0.88</f>
        <v>#REF!</v>
      </c>
      <c r="D50" s="57" t="e">
        <f>D18*0.88</f>
        <v>#REF!</v>
      </c>
      <c r="E50" s="57" t="e">
        <f>E18*0.88</f>
        <v>#REF!</v>
      </c>
    </row>
    <row r="51" spans="1:5" s="36" customFormat="1" ht="12" customHeight="1" x14ac:dyDescent="0.2">
      <c r="A51" s="43" t="s">
        <v>179</v>
      </c>
      <c r="B51" s="57"/>
      <c r="C51" s="57"/>
      <c r="D51" s="57"/>
      <c r="E51" s="57"/>
    </row>
    <row r="52" spans="1:5" s="36" customFormat="1" ht="12" customHeight="1" x14ac:dyDescent="0.2">
      <c r="A52" s="183" t="s">
        <v>37</v>
      </c>
      <c r="B52" s="57" t="e">
        <f>B20*0.88</f>
        <v>#REF!</v>
      </c>
      <c r="C52" s="57" t="e">
        <f>C20*0.88</f>
        <v>#REF!</v>
      </c>
      <c r="D52" s="57" t="e">
        <f>D20*0.88</f>
        <v>#REF!</v>
      </c>
      <c r="E52" s="57" t="e">
        <f>E20*0.88</f>
        <v>#REF!</v>
      </c>
    </row>
    <row r="53" spans="1:5" s="36" customFormat="1" ht="12" customHeight="1" x14ac:dyDescent="0.2">
      <c r="A53" s="43" t="s">
        <v>180</v>
      </c>
      <c r="B53" s="57"/>
      <c r="C53" s="57"/>
      <c r="D53" s="57"/>
      <c r="E53" s="57"/>
    </row>
    <row r="54" spans="1:5" s="36" customFormat="1" ht="12" customHeight="1" x14ac:dyDescent="0.2">
      <c r="A54" s="52" t="s">
        <v>14</v>
      </c>
      <c r="B54" s="57" t="e">
        <f>B22*0.88</f>
        <v>#REF!</v>
      </c>
      <c r="C54" s="57" t="e">
        <f>C22*0.88</f>
        <v>#REF!</v>
      </c>
      <c r="D54" s="57" t="e">
        <f>D22*0.88</f>
        <v>#REF!</v>
      </c>
      <c r="E54" s="57" t="e">
        <f>E22*0.88</f>
        <v>#REF!</v>
      </c>
    </row>
    <row r="55" spans="1:5" s="36" customFormat="1" ht="12" customHeight="1" x14ac:dyDescent="0.2">
      <c r="A55" s="43" t="s">
        <v>181</v>
      </c>
      <c r="B55" s="57"/>
      <c r="C55" s="57"/>
      <c r="D55" s="57"/>
      <c r="E55" s="57"/>
    </row>
    <row r="56" spans="1:5" s="36" customFormat="1" ht="12" customHeight="1" x14ac:dyDescent="0.2">
      <c r="A56" s="52" t="s">
        <v>14</v>
      </c>
      <c r="B56" s="57" t="e">
        <f>B24*0.88</f>
        <v>#REF!</v>
      </c>
      <c r="C56" s="57" t="e">
        <f>C24*0.88</f>
        <v>#REF!</v>
      </c>
      <c r="D56" s="57" t="e">
        <f>D24*0.88</f>
        <v>#REF!</v>
      </c>
      <c r="E56" s="57" t="e">
        <f>E24*0.88</f>
        <v>#REF!</v>
      </c>
    </row>
    <row r="57" spans="1:5" s="36" customFormat="1" ht="12" customHeight="1" x14ac:dyDescent="0.2">
      <c r="A57" s="43" t="s">
        <v>182</v>
      </c>
      <c r="B57" s="57"/>
      <c r="C57" s="57"/>
      <c r="D57" s="57"/>
      <c r="E57" s="57"/>
    </row>
    <row r="58" spans="1:5" s="36" customFormat="1" ht="12" customHeight="1" x14ac:dyDescent="0.2">
      <c r="A58" s="183" t="s">
        <v>13</v>
      </c>
      <c r="B58" s="57" t="e">
        <f>B26*0.88</f>
        <v>#REF!</v>
      </c>
      <c r="C58" s="57" t="e">
        <f>C26*0.88</f>
        <v>#REF!</v>
      </c>
      <c r="D58" s="57" t="e">
        <f>D26*0.88</f>
        <v>#REF!</v>
      </c>
      <c r="E58" s="57" t="e">
        <f>E26*0.88</f>
        <v>#REF!</v>
      </c>
    </row>
    <row r="59" spans="1:5" s="36" customFormat="1" ht="12" customHeight="1" x14ac:dyDescent="0.2">
      <c r="A59" s="43" t="s">
        <v>183</v>
      </c>
      <c r="B59" s="57"/>
      <c r="C59" s="57"/>
      <c r="D59" s="57"/>
      <c r="E59" s="57"/>
    </row>
    <row r="60" spans="1:5" s="36" customFormat="1" ht="12" customHeight="1" x14ac:dyDescent="0.2">
      <c r="A60" s="183" t="s">
        <v>15</v>
      </c>
      <c r="B60" s="57" t="e">
        <f>B28*0.88</f>
        <v>#REF!</v>
      </c>
      <c r="C60" s="57" t="e">
        <f>C28*0.88</f>
        <v>#REF!</v>
      </c>
      <c r="D60" s="57" t="e">
        <f>D28*0.88</f>
        <v>#REF!</v>
      </c>
      <c r="E60" s="57" t="e">
        <f>E28*0.88</f>
        <v>#REF!</v>
      </c>
    </row>
    <row r="61" spans="1:5" s="36" customFormat="1" ht="12" customHeight="1" x14ac:dyDescent="0.2">
      <c r="A61" s="43" t="s">
        <v>72</v>
      </c>
      <c r="B61" s="57"/>
      <c r="C61" s="57"/>
      <c r="D61" s="57"/>
      <c r="E61" s="57"/>
    </row>
    <row r="62" spans="1:5" s="36" customFormat="1" ht="12" customHeight="1" x14ac:dyDescent="0.2">
      <c r="A62" s="52" t="s">
        <v>37</v>
      </c>
      <c r="B62" s="57" t="e">
        <f>B30*0.88</f>
        <v>#REF!</v>
      </c>
      <c r="C62" s="57" t="e">
        <f>C30*0.88</f>
        <v>#REF!</v>
      </c>
      <c r="D62" s="57" t="e">
        <f>D30*0.88</f>
        <v>#REF!</v>
      </c>
      <c r="E62" s="57" t="e">
        <f>E30*0.88</f>
        <v>#REF!</v>
      </c>
    </row>
    <row r="63" spans="1:5" s="36" customFormat="1" ht="12" customHeight="1" x14ac:dyDescent="0.2">
      <c r="A63" s="43" t="s">
        <v>184</v>
      </c>
      <c r="B63" s="57"/>
      <c r="C63" s="57"/>
      <c r="D63" s="57"/>
      <c r="E63" s="57"/>
    </row>
    <row r="64" spans="1:5" s="36" customFormat="1" ht="12" customHeight="1" x14ac:dyDescent="0.2">
      <c r="A64" s="52" t="s">
        <v>13</v>
      </c>
      <c r="B64" s="57" t="e">
        <f>B32*0.88</f>
        <v>#REF!</v>
      </c>
      <c r="C64" s="57" t="e">
        <f>C32*0.88</f>
        <v>#REF!</v>
      </c>
      <c r="D64" s="57" t="e">
        <f>D32*0.88</f>
        <v>#REF!</v>
      </c>
      <c r="E64" s="57" t="e">
        <f>E32*0.88</f>
        <v>#REF!</v>
      </c>
    </row>
    <row r="65" spans="1:1" s="36" customFormat="1" ht="12" customHeight="1" x14ac:dyDescent="0.2"/>
    <row r="66" spans="1:1" s="36" customFormat="1" ht="12" customHeight="1" x14ac:dyDescent="0.2">
      <c r="A66" s="340" t="s">
        <v>172</v>
      </c>
    </row>
    <row r="67" spans="1:1" s="36" customFormat="1" ht="12" customHeight="1" x14ac:dyDescent="0.2">
      <c r="A67" s="340"/>
    </row>
    <row r="69" spans="1:1" x14ac:dyDescent="0.2">
      <c r="A69" s="212" t="s">
        <v>83</v>
      </c>
    </row>
    <row r="70" spans="1:1" ht="24.75" customHeight="1" x14ac:dyDescent="0.2">
      <c r="A70" s="186" t="s">
        <v>219</v>
      </c>
    </row>
    <row r="71" spans="1:1" ht="24.75" customHeight="1" x14ac:dyDescent="0.2">
      <c r="A71" s="186" t="s">
        <v>220</v>
      </c>
    </row>
    <row r="72" spans="1:1" x14ac:dyDescent="0.2">
      <c r="A72" s="36"/>
    </row>
    <row r="73" spans="1:1" s="6" customFormat="1" ht="12.75" customHeight="1" x14ac:dyDescent="0.2">
      <c r="A73" s="174" t="s">
        <v>74</v>
      </c>
    </row>
    <row r="74" spans="1:1" s="6" customFormat="1" ht="12.75" customHeight="1" x14ac:dyDescent="0.2">
      <c r="A74" s="172" t="s">
        <v>75</v>
      </c>
    </row>
    <row r="75" spans="1:1" s="6" customFormat="1" ht="12.75" customHeight="1" x14ac:dyDescent="0.2">
      <c r="A75" s="173" t="s">
        <v>76</v>
      </c>
    </row>
    <row r="76" spans="1:1" s="6" customFormat="1" ht="12.75" customHeight="1" x14ac:dyDescent="0.2">
      <c r="A76" s="173" t="s">
        <v>77</v>
      </c>
    </row>
    <row r="77" spans="1:1" s="6" customFormat="1" ht="12.75" customHeight="1" x14ac:dyDescent="0.2">
      <c r="A77" s="173" t="s">
        <v>78</v>
      </c>
    </row>
    <row r="78" spans="1:1" s="6" customFormat="1" ht="23.25" customHeight="1" x14ac:dyDescent="0.2">
      <c r="A78" s="173" t="s">
        <v>79</v>
      </c>
    </row>
    <row r="79" spans="1:1" s="6" customFormat="1" ht="22.5" customHeight="1" x14ac:dyDescent="0.2">
      <c r="A79" s="175" t="s">
        <v>187</v>
      </c>
    </row>
    <row r="80" spans="1:1" x14ac:dyDescent="0.2">
      <c r="A80" s="33"/>
    </row>
    <row r="81" spans="1:1" x14ac:dyDescent="0.2">
      <c r="A81" s="171" t="s">
        <v>81</v>
      </c>
    </row>
    <row r="82" spans="1:1" ht="60" x14ac:dyDescent="0.2">
      <c r="A82" s="176" t="s">
        <v>218</v>
      </c>
    </row>
    <row r="84" spans="1:1" s="33" customFormat="1" x14ac:dyDescent="0.2"/>
    <row r="85" spans="1:1" s="33" customFormat="1" x14ac:dyDescent="0.2"/>
    <row r="86" spans="1:1" s="33" customFormat="1" x14ac:dyDescent="0.2"/>
    <row r="87" spans="1:1" s="33" customFormat="1" x14ac:dyDescent="0.2"/>
    <row r="88" spans="1:1" s="33" customFormat="1" x14ac:dyDescent="0.2"/>
    <row r="89" spans="1:1" s="33" customFormat="1" x14ac:dyDescent="0.2"/>
    <row r="90" spans="1:1" s="33" customFormat="1" x14ac:dyDescent="0.2"/>
    <row r="91" spans="1:1" s="33" customFormat="1" x14ac:dyDescent="0.2"/>
    <row r="92" spans="1:1" s="33" customFormat="1" x14ac:dyDescent="0.2"/>
    <row r="93" spans="1:1" s="33" customFormat="1" x14ac:dyDescent="0.2"/>
    <row r="94" spans="1:1" s="33" customFormat="1" x14ac:dyDescent="0.2"/>
    <row r="95" spans="1:1" s="33" customFormat="1" x14ac:dyDescent="0.2"/>
  </sheetData>
  <mergeCells count="1">
    <mergeCell ref="A66:A67"/>
  </mergeCells>
  <pageMargins left="0.75" right="0.75" top="1" bottom="1" header="0.5" footer="0.5"/>
  <pageSetup paperSize="9" orientation="portrait" horizontalDpi="4294967295" verticalDpi="4294967295"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B89"/>
  <sheetViews>
    <sheetView showGridLines="0" zoomScaleNormal="100" workbookViewId="0">
      <pane xSplit="1" ySplit="4" topLeftCell="B5" activePane="bottomRight" state="frozen"/>
      <selection pane="topRight" activeCell="B1" sqref="B1"/>
      <selection pane="bottomLeft" activeCell="A5" sqref="A5"/>
      <selection pane="bottomRight" activeCell="B1" sqref="B1:B1048576"/>
    </sheetView>
  </sheetViews>
  <sheetFormatPr defaultColWidth="9.5703125" defaultRowHeight="12.75" x14ac:dyDescent="0.2"/>
  <cols>
    <col min="1" max="1" width="36.85546875" style="32" customWidth="1"/>
    <col min="2" max="16384" width="9.5703125" style="32"/>
  </cols>
  <sheetData>
    <row r="1" spans="1:2" ht="19.5" customHeight="1" x14ac:dyDescent="0.2">
      <c r="A1" s="63" t="s">
        <v>61</v>
      </c>
    </row>
    <row r="2" spans="1:2" s="33" customFormat="1" ht="26.25" customHeight="1" x14ac:dyDescent="0.2">
      <c r="A2" s="11" t="s">
        <v>217</v>
      </c>
      <c r="B2" s="32"/>
    </row>
    <row r="3" spans="1:2" s="33" customFormat="1" ht="26.25" customHeight="1" x14ac:dyDescent="0.2">
      <c r="A3" s="211" t="s">
        <v>62</v>
      </c>
      <c r="B3" s="109" t="e">
        <f>'BAR BB| Open rates'!#REF!</f>
        <v>#REF!</v>
      </c>
    </row>
    <row r="4" spans="1:2" s="33" customFormat="1" ht="26.25" customHeight="1" x14ac:dyDescent="0.2">
      <c r="A4" s="211"/>
      <c r="B4" s="109" t="e">
        <f>'BAR BB| Open rates'!#REF!</f>
        <v>#REF!</v>
      </c>
    </row>
    <row r="5" spans="1:2" s="36" customFormat="1" ht="12" customHeight="1" x14ac:dyDescent="0.2">
      <c r="A5" s="257" t="s">
        <v>63</v>
      </c>
      <c r="B5" s="35"/>
    </row>
    <row r="6" spans="1:2" s="36" customFormat="1" ht="12" customHeight="1" x14ac:dyDescent="0.2">
      <c r="A6" s="183">
        <v>1</v>
      </c>
      <c r="B6" s="19" t="e">
        <f>'BAR BB| Open rates'!#REF!*0.75</f>
        <v>#REF!</v>
      </c>
    </row>
    <row r="7" spans="1:2" s="36" customFormat="1" ht="12" customHeight="1" x14ac:dyDescent="0.2">
      <c r="A7" s="183">
        <v>2</v>
      </c>
      <c r="B7" s="19" t="e">
        <f>'BAR BB| Open rates'!#REF!*0.75</f>
        <v>#REF!</v>
      </c>
    </row>
    <row r="8" spans="1:2" s="36" customFormat="1" ht="12" customHeight="1" x14ac:dyDescent="0.2">
      <c r="A8" s="236" t="s">
        <v>175</v>
      </c>
      <c r="B8" s="19"/>
    </row>
    <row r="9" spans="1:2" s="36" customFormat="1" ht="12" customHeight="1" x14ac:dyDescent="0.2">
      <c r="A9" s="237">
        <v>1</v>
      </c>
      <c r="B9" s="19" t="e">
        <f>'BAR BB| Open rates'!#REF!*0.75</f>
        <v>#REF!</v>
      </c>
    </row>
    <row r="10" spans="1:2" s="36" customFormat="1" ht="12" customHeight="1" x14ac:dyDescent="0.2">
      <c r="A10" s="237">
        <v>2</v>
      </c>
      <c r="B10" s="19" t="e">
        <f>'BAR BB| Open rates'!#REF!*0.75</f>
        <v>#REF!</v>
      </c>
    </row>
    <row r="11" spans="1:2" s="36" customFormat="1" ht="12" customHeight="1" x14ac:dyDescent="0.2">
      <c r="A11" s="236" t="s">
        <v>176</v>
      </c>
      <c r="B11" s="19"/>
    </row>
    <row r="12" spans="1:2" s="36" customFormat="1" ht="12" customHeight="1" x14ac:dyDescent="0.2">
      <c r="A12" s="237">
        <v>1</v>
      </c>
      <c r="B12" s="19" t="e">
        <f>'BAR BB| Open rates'!#REF!*0.75</f>
        <v>#REF!</v>
      </c>
    </row>
    <row r="13" spans="1:2" s="36" customFormat="1" ht="12" customHeight="1" x14ac:dyDescent="0.2">
      <c r="A13" s="237">
        <v>2</v>
      </c>
      <c r="B13" s="19" t="e">
        <f>'BAR BB| Open rates'!#REF!*0.75</f>
        <v>#REF!</v>
      </c>
    </row>
    <row r="14" spans="1:2" s="36" customFormat="1" ht="12" customHeight="1" x14ac:dyDescent="0.2">
      <c r="A14" s="236" t="s">
        <v>177</v>
      </c>
      <c r="B14" s="19"/>
    </row>
    <row r="15" spans="1:2" s="36" customFormat="1" ht="12" customHeight="1" x14ac:dyDescent="0.2">
      <c r="A15" s="237">
        <v>1</v>
      </c>
      <c r="B15" s="19" t="e">
        <f>'BAR BB| Open rates'!#REF!*0.75</f>
        <v>#REF!</v>
      </c>
    </row>
    <row r="16" spans="1:2" s="36" customFormat="1" ht="12" customHeight="1" x14ac:dyDescent="0.2">
      <c r="A16" s="237">
        <v>2</v>
      </c>
      <c r="B16" s="19" t="e">
        <f>'BAR BB| Open rates'!#REF!*0.75</f>
        <v>#REF!</v>
      </c>
    </row>
    <row r="17" spans="1:2" s="36" customFormat="1" ht="12" customHeight="1" x14ac:dyDescent="0.2">
      <c r="A17" s="236" t="s">
        <v>178</v>
      </c>
      <c r="B17" s="19"/>
    </row>
    <row r="18" spans="1:2" s="36" customFormat="1" ht="12" customHeight="1" x14ac:dyDescent="0.2">
      <c r="A18" s="237">
        <v>1</v>
      </c>
      <c r="B18" s="19" t="e">
        <f>'BAR BB| Open rates'!#REF!*0.75</f>
        <v>#REF!</v>
      </c>
    </row>
    <row r="19" spans="1:2" s="36" customFormat="1" ht="12" customHeight="1" x14ac:dyDescent="0.2">
      <c r="A19" s="237">
        <v>2</v>
      </c>
      <c r="B19" s="19" t="e">
        <f>'BAR BB| Open rates'!#REF!*0.75</f>
        <v>#REF!</v>
      </c>
    </row>
    <row r="20" spans="1:2" s="36" customFormat="1" ht="12" customHeight="1" x14ac:dyDescent="0.2">
      <c r="A20" s="236" t="s">
        <v>179</v>
      </c>
      <c r="B20" s="19"/>
    </row>
    <row r="21" spans="1:2" s="36" customFormat="1" ht="12" customHeight="1" x14ac:dyDescent="0.2">
      <c r="A21" s="237">
        <v>1</v>
      </c>
      <c r="B21" s="19" t="e">
        <f>'BAR BB| Open rates'!#REF!*0.75</f>
        <v>#REF!</v>
      </c>
    </row>
    <row r="22" spans="1:2" s="36" customFormat="1" ht="12" customHeight="1" x14ac:dyDescent="0.2">
      <c r="A22" s="237">
        <v>2</v>
      </c>
      <c r="B22" s="19" t="e">
        <f>'BAR BB| Open rates'!#REF!*0.75</f>
        <v>#REF!</v>
      </c>
    </row>
    <row r="23" spans="1:2" s="36" customFormat="1" ht="12" customHeight="1" x14ac:dyDescent="0.2">
      <c r="A23" s="236" t="s">
        <v>180</v>
      </c>
      <c r="B23" s="19"/>
    </row>
    <row r="24" spans="1:2" s="36" customFormat="1" ht="12" customHeight="1" x14ac:dyDescent="0.2">
      <c r="A24" s="237">
        <v>1</v>
      </c>
      <c r="B24" s="19" t="e">
        <f>'BAR BB| Open rates'!#REF!*0.75</f>
        <v>#REF!</v>
      </c>
    </row>
    <row r="25" spans="1:2" s="36" customFormat="1" ht="12" customHeight="1" x14ac:dyDescent="0.2">
      <c r="A25" s="237">
        <v>2</v>
      </c>
      <c r="B25" s="19" t="e">
        <f>'BAR BB| Open rates'!#REF!*0.75</f>
        <v>#REF!</v>
      </c>
    </row>
    <row r="26" spans="1:2" s="36" customFormat="1" ht="12" customHeight="1" x14ac:dyDescent="0.2">
      <c r="A26" s="237">
        <v>3</v>
      </c>
      <c r="B26" s="19" t="e">
        <f>'BAR BB| Open rates'!#REF!*0.75</f>
        <v>#REF!</v>
      </c>
    </row>
    <row r="27" spans="1:2" s="36" customFormat="1" ht="12" customHeight="1" x14ac:dyDescent="0.2">
      <c r="A27" s="237">
        <v>4</v>
      </c>
      <c r="B27" s="19" t="e">
        <f>'BAR BB| Open rates'!#REF!*0.75</f>
        <v>#REF!</v>
      </c>
    </row>
    <row r="28" spans="1:2" s="36" customFormat="1" ht="12" customHeight="1" x14ac:dyDescent="0.2">
      <c r="A28" s="236" t="s">
        <v>181</v>
      </c>
      <c r="B28" s="19"/>
    </row>
    <row r="29" spans="1:2" s="36" customFormat="1" ht="12" customHeight="1" x14ac:dyDescent="0.2">
      <c r="A29" s="237">
        <v>1</v>
      </c>
      <c r="B29" s="19" t="e">
        <f>'BAR BB| Open rates'!#REF!*0.75</f>
        <v>#REF!</v>
      </c>
    </row>
    <row r="30" spans="1:2" s="36" customFormat="1" ht="12" customHeight="1" x14ac:dyDescent="0.2">
      <c r="A30" s="237">
        <v>2</v>
      </c>
      <c r="B30" s="19" t="e">
        <f>'BAR BB| Open rates'!#REF!*0.75</f>
        <v>#REF!</v>
      </c>
    </row>
    <row r="31" spans="1:2" s="36" customFormat="1" ht="12" customHeight="1" x14ac:dyDescent="0.2">
      <c r="A31" s="237">
        <v>3</v>
      </c>
      <c r="B31" s="19" t="e">
        <f>'BAR BB| Open rates'!#REF!*0.75</f>
        <v>#REF!</v>
      </c>
    </row>
    <row r="32" spans="1:2" s="36" customFormat="1" ht="12" customHeight="1" x14ac:dyDescent="0.2">
      <c r="A32" s="237">
        <v>4</v>
      </c>
      <c r="B32" s="19" t="e">
        <f>'BAR BB| Open rates'!#REF!*0.75</f>
        <v>#REF!</v>
      </c>
    </row>
    <row r="33" spans="1:2" s="36" customFormat="1" ht="12" customHeight="1" x14ac:dyDescent="0.2">
      <c r="A33" s="236" t="s">
        <v>182</v>
      </c>
      <c r="B33" s="19"/>
    </row>
    <row r="34" spans="1:2" s="36" customFormat="1" ht="12" customHeight="1" x14ac:dyDescent="0.2">
      <c r="A34" s="237">
        <v>1</v>
      </c>
      <c r="B34" s="19" t="e">
        <f>'BAR BB| Open rates'!#REF!*0.75</f>
        <v>#REF!</v>
      </c>
    </row>
    <row r="35" spans="1:2" s="36" customFormat="1" ht="12" customHeight="1" x14ac:dyDescent="0.2">
      <c r="A35" s="237">
        <v>2</v>
      </c>
      <c r="B35" s="19" t="e">
        <f>'BAR BB| Open rates'!#REF!*0.75</f>
        <v>#REF!</v>
      </c>
    </row>
    <row r="36" spans="1:2" s="36" customFormat="1" ht="12" customHeight="1" x14ac:dyDescent="0.2">
      <c r="A36" s="237">
        <v>3</v>
      </c>
      <c r="B36" s="19" t="e">
        <f>'BAR BB| Open rates'!#REF!*0.75</f>
        <v>#REF!</v>
      </c>
    </row>
    <row r="37" spans="1:2" s="36" customFormat="1" ht="12" customHeight="1" x14ac:dyDescent="0.2">
      <c r="A37" s="237">
        <v>4</v>
      </c>
      <c r="B37" s="19" t="e">
        <f>'BAR BB| Open rates'!#REF!*0.75</f>
        <v>#REF!</v>
      </c>
    </row>
    <row r="38" spans="1:2" s="36" customFormat="1" ht="12" customHeight="1" x14ac:dyDescent="0.2">
      <c r="A38" s="237">
        <v>5</v>
      </c>
      <c r="B38" s="19" t="e">
        <f>'BAR BB| Open rates'!#REF!*0.75</f>
        <v>#REF!</v>
      </c>
    </row>
    <row r="39" spans="1:2" s="36" customFormat="1" ht="12" customHeight="1" x14ac:dyDescent="0.2">
      <c r="A39" s="237">
        <v>6</v>
      </c>
      <c r="B39" s="19" t="e">
        <f>'BAR BB| Open rates'!#REF!*0.75</f>
        <v>#REF!</v>
      </c>
    </row>
    <row r="40" spans="1:2" s="36" customFormat="1" ht="12" hidden="1" customHeight="1" x14ac:dyDescent="0.2">
      <c r="A40" s="236" t="s">
        <v>183</v>
      </c>
      <c r="B40" s="19" t="e">
        <f>'BAR BB| Open rates'!#REF!*0.75</f>
        <v>#REF!</v>
      </c>
    </row>
    <row r="41" spans="1:2" s="36" customFormat="1" ht="12" hidden="1" customHeight="1" x14ac:dyDescent="0.2">
      <c r="A41" s="237" t="s">
        <v>15</v>
      </c>
      <c r="B41" s="19" t="e">
        <f>'BAR BB| Open rates'!#REF!*0.75</f>
        <v>#REF!</v>
      </c>
    </row>
    <row r="42" spans="1:2" s="36" customFormat="1" ht="12" hidden="1" customHeight="1" x14ac:dyDescent="0.2">
      <c r="A42" s="237" t="s">
        <v>356</v>
      </c>
      <c r="B42" s="19" t="e">
        <f>'BAR BB| Open rates'!#REF!*0.75</f>
        <v>#REF!</v>
      </c>
    </row>
    <row r="43" spans="1:2" s="36" customFormat="1" ht="12" hidden="1" customHeight="1" x14ac:dyDescent="0.2">
      <c r="A43" s="237" t="s">
        <v>357</v>
      </c>
      <c r="B43" s="19" t="e">
        <f>'BAR BB| Open rates'!#REF!*0.75</f>
        <v>#REF!</v>
      </c>
    </row>
    <row r="44" spans="1:2" s="36" customFormat="1" ht="12" hidden="1" customHeight="1" x14ac:dyDescent="0.2">
      <c r="A44" s="237" t="s">
        <v>358</v>
      </c>
      <c r="B44" s="19" t="e">
        <f>'BAR BB| Open rates'!#REF!*0.75</f>
        <v>#REF!</v>
      </c>
    </row>
    <row r="45" spans="1:2" s="36" customFormat="1" ht="12" hidden="1" customHeight="1" x14ac:dyDescent="0.2">
      <c r="A45" s="237" t="s">
        <v>359</v>
      </c>
      <c r="B45" s="19" t="e">
        <f>'BAR BB| Open rates'!#REF!*0.75</f>
        <v>#REF!</v>
      </c>
    </row>
    <row r="46" spans="1:2" s="36" customFormat="1" ht="12" hidden="1" customHeight="1" x14ac:dyDescent="0.2">
      <c r="A46" s="237" t="s">
        <v>360</v>
      </c>
      <c r="B46" s="19" t="e">
        <f>'BAR BB| Open rates'!#REF!*0.75</f>
        <v>#REF!</v>
      </c>
    </row>
    <row r="47" spans="1:2" s="36" customFormat="1" ht="12" hidden="1" customHeight="1" x14ac:dyDescent="0.2">
      <c r="A47" s="237" t="s">
        <v>361</v>
      </c>
      <c r="B47" s="19" t="e">
        <f>'BAR BB| Open rates'!#REF!*0.75</f>
        <v>#REF!</v>
      </c>
    </row>
    <row r="48" spans="1:2" s="36" customFormat="1" ht="12" hidden="1" customHeight="1" x14ac:dyDescent="0.2">
      <c r="A48" s="237" t="s">
        <v>362</v>
      </c>
      <c r="B48" s="19" t="e">
        <f>'BAR BB| Open rates'!#REF!*0.75</f>
        <v>#REF!</v>
      </c>
    </row>
    <row r="49" spans="1:2" s="36" customFormat="1" ht="12" customHeight="1" x14ac:dyDescent="0.2">
      <c r="A49" s="236" t="s">
        <v>72</v>
      </c>
      <c r="B49" s="19"/>
    </row>
    <row r="50" spans="1:2" s="36" customFormat="1" ht="12" customHeight="1" x14ac:dyDescent="0.2">
      <c r="A50" s="237">
        <v>1</v>
      </c>
      <c r="B50" s="19" t="e">
        <f>'BAR BB| Open rates'!#REF!*0.75</f>
        <v>#REF!</v>
      </c>
    </row>
    <row r="51" spans="1:2" s="36" customFormat="1" ht="12" customHeight="1" x14ac:dyDescent="0.2">
      <c r="A51" s="237">
        <v>2</v>
      </c>
      <c r="B51" s="19" t="e">
        <f>'BAR BB| Open rates'!#REF!*0.75</f>
        <v>#REF!</v>
      </c>
    </row>
    <row r="52" spans="1:2" s="36" customFormat="1" ht="12" customHeight="1" x14ac:dyDescent="0.2">
      <c r="A52" s="236" t="s">
        <v>184</v>
      </c>
      <c r="B52" s="19"/>
    </row>
    <row r="53" spans="1:2" s="36" customFormat="1" ht="12" customHeight="1" x14ac:dyDescent="0.2">
      <c r="A53" s="237">
        <v>1</v>
      </c>
      <c r="B53" s="19" t="e">
        <f>'BAR BB| Open rates'!#REF!*0.75</f>
        <v>#REF!</v>
      </c>
    </row>
    <row r="54" spans="1:2" s="36" customFormat="1" ht="12" customHeight="1" x14ac:dyDescent="0.2">
      <c r="A54" s="237">
        <v>2</v>
      </c>
      <c r="B54" s="19" t="e">
        <f>'BAR BB| Open rates'!#REF!*0.75</f>
        <v>#REF!</v>
      </c>
    </row>
    <row r="55" spans="1:2" s="36" customFormat="1" ht="12" customHeight="1" x14ac:dyDescent="0.2">
      <c r="A55" s="237">
        <v>3</v>
      </c>
      <c r="B55" s="19" t="e">
        <f>'BAR BB| Open rates'!#REF!*0.75</f>
        <v>#REF!</v>
      </c>
    </row>
    <row r="56" spans="1:2" s="36" customFormat="1" ht="12" customHeight="1" x14ac:dyDescent="0.2">
      <c r="A56" s="237">
        <v>4</v>
      </c>
      <c r="B56" s="19" t="e">
        <f>'BAR BB| Open rates'!#REF!*0.75</f>
        <v>#REF!</v>
      </c>
    </row>
    <row r="57" spans="1:2" s="36" customFormat="1" ht="12" customHeight="1" x14ac:dyDescent="0.2">
      <c r="A57" s="237">
        <v>5</v>
      </c>
      <c r="B57" s="19" t="e">
        <f>'BAR BB| Open rates'!#REF!*0.75</f>
        <v>#REF!</v>
      </c>
    </row>
    <row r="58" spans="1:2" s="36" customFormat="1" ht="12" customHeight="1" x14ac:dyDescent="0.2">
      <c r="A58" s="237">
        <v>6</v>
      </c>
      <c r="B58" s="19" t="e">
        <f>'BAR BB| Open rates'!#REF!*0.75</f>
        <v>#REF!</v>
      </c>
    </row>
    <row r="59" spans="1:2" s="36" customFormat="1" ht="12" customHeight="1" x14ac:dyDescent="0.2">
      <c r="B59" s="35"/>
    </row>
    <row r="60" spans="1:2" s="36" customFormat="1" ht="12" customHeight="1" x14ac:dyDescent="0.2">
      <c r="A60" s="340" t="s">
        <v>172</v>
      </c>
      <c r="B60" s="35"/>
    </row>
    <row r="61" spans="1:2" s="36" customFormat="1" ht="12" customHeight="1" x14ac:dyDescent="0.2">
      <c r="A61" s="340"/>
      <c r="B61" s="35"/>
    </row>
    <row r="63" spans="1:2" x14ac:dyDescent="0.2">
      <c r="A63" s="212" t="s">
        <v>83</v>
      </c>
    </row>
    <row r="64" spans="1:2" ht="24.75" customHeight="1" x14ac:dyDescent="0.2">
      <c r="A64" s="220" t="s">
        <v>430</v>
      </c>
    </row>
    <row r="65" spans="1:2" ht="78.75" customHeight="1" x14ac:dyDescent="0.2">
      <c r="A65" s="220" t="s">
        <v>431</v>
      </c>
    </row>
    <row r="66" spans="1:2" x14ac:dyDescent="0.2">
      <c r="A66" s="36"/>
    </row>
    <row r="67" spans="1:2" s="6" customFormat="1" ht="12.75" customHeight="1" x14ac:dyDescent="0.2">
      <c r="A67" s="174" t="s">
        <v>74</v>
      </c>
      <c r="B67" s="35"/>
    </row>
    <row r="68" spans="1:2" s="6" customFormat="1" ht="12.75" customHeight="1" x14ac:dyDescent="0.2">
      <c r="A68" s="172" t="s">
        <v>75</v>
      </c>
      <c r="B68" s="35"/>
    </row>
    <row r="69" spans="1:2" s="6" customFormat="1" ht="12.75" customHeight="1" x14ac:dyDescent="0.2">
      <c r="A69" s="173" t="s">
        <v>76</v>
      </c>
      <c r="B69" s="35"/>
    </row>
    <row r="70" spans="1:2" s="6" customFormat="1" ht="26.25" customHeight="1" x14ac:dyDescent="0.2">
      <c r="A70" s="173" t="s">
        <v>77</v>
      </c>
      <c r="B70" s="35"/>
    </row>
    <row r="71" spans="1:2" s="6" customFormat="1" ht="12.75" customHeight="1" x14ac:dyDescent="0.2">
      <c r="A71" s="173" t="s">
        <v>78</v>
      </c>
      <c r="B71" s="35"/>
    </row>
    <row r="72" spans="1:2" s="6" customFormat="1" ht="23.25" customHeight="1" x14ac:dyDescent="0.2">
      <c r="A72" s="173" t="s">
        <v>79</v>
      </c>
      <c r="B72" s="35"/>
    </row>
    <row r="73" spans="1:2" s="6" customFormat="1" ht="22.5" customHeight="1" x14ac:dyDescent="0.2">
      <c r="A73" s="175" t="s">
        <v>187</v>
      </c>
      <c r="B73" s="35"/>
    </row>
    <row r="74" spans="1:2" x14ac:dyDescent="0.2">
      <c r="A74" s="33"/>
    </row>
    <row r="75" spans="1:2" x14ac:dyDescent="0.2">
      <c r="A75" s="171" t="s">
        <v>81</v>
      </c>
    </row>
    <row r="76" spans="1:2" ht="96" x14ac:dyDescent="0.2">
      <c r="A76" s="176" t="s">
        <v>218</v>
      </c>
    </row>
    <row r="78" spans="1:2" s="33" customFormat="1" x14ac:dyDescent="0.2">
      <c r="B78" s="32"/>
    </row>
    <row r="79" spans="1:2" s="33" customFormat="1" x14ac:dyDescent="0.2">
      <c r="B79" s="32"/>
    </row>
    <row r="80" spans="1:2" s="33" customFormat="1" x14ac:dyDescent="0.2">
      <c r="B80" s="32"/>
    </row>
    <row r="81" spans="2:2" s="33" customFormat="1" x14ac:dyDescent="0.2">
      <c r="B81" s="32"/>
    </row>
    <row r="82" spans="2:2" s="33" customFormat="1" x14ac:dyDescent="0.2">
      <c r="B82" s="32"/>
    </row>
    <row r="83" spans="2:2" s="33" customFormat="1" x14ac:dyDescent="0.2">
      <c r="B83" s="32"/>
    </row>
    <row r="84" spans="2:2" s="33" customFormat="1" x14ac:dyDescent="0.2">
      <c r="B84" s="32"/>
    </row>
    <row r="85" spans="2:2" s="33" customFormat="1" x14ac:dyDescent="0.2">
      <c r="B85" s="32"/>
    </row>
    <row r="86" spans="2:2" s="33" customFormat="1" x14ac:dyDescent="0.2">
      <c r="B86" s="32"/>
    </row>
    <row r="87" spans="2:2" s="33" customFormat="1" x14ac:dyDescent="0.2">
      <c r="B87" s="32"/>
    </row>
    <row r="88" spans="2:2" s="33" customFormat="1" x14ac:dyDescent="0.2">
      <c r="B88" s="32"/>
    </row>
    <row r="89" spans="2:2" s="33" customFormat="1" x14ac:dyDescent="0.2">
      <c r="B89" s="32"/>
    </row>
  </sheetData>
  <mergeCells count="1">
    <mergeCell ref="A60:A61"/>
  </mergeCells>
  <pageMargins left="0.75" right="0.75" top="1" bottom="1" header="0.5" footer="0.5"/>
  <pageSetup paperSize="9" orientation="portrait" horizontalDpi="4294967295" verticalDpi="4294967295"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B100"/>
  <sheetViews>
    <sheetView showGridLines="0" zoomScaleNormal="100" workbookViewId="0">
      <pane xSplit="1" ySplit="4" topLeftCell="B10" activePane="bottomRight" state="frozen"/>
      <selection pane="topRight" activeCell="B1" sqref="B1"/>
      <selection pane="bottomLeft" activeCell="A5" sqref="A5"/>
      <selection pane="bottomRight" activeCell="B1" sqref="B1:B1048576"/>
    </sheetView>
  </sheetViews>
  <sheetFormatPr defaultColWidth="9.5703125" defaultRowHeight="12.75" x14ac:dyDescent="0.2"/>
  <cols>
    <col min="1" max="1" width="36" style="32" customWidth="1"/>
    <col min="2" max="16384" width="9.5703125" style="32"/>
  </cols>
  <sheetData>
    <row r="1" spans="1:2" ht="19.5" customHeight="1" x14ac:dyDescent="0.2">
      <c r="A1" s="63" t="s">
        <v>61</v>
      </c>
    </row>
    <row r="2" spans="1:2" s="33" customFormat="1" ht="26.25" customHeight="1" x14ac:dyDescent="0.2">
      <c r="A2" s="11" t="s">
        <v>217</v>
      </c>
      <c r="B2" s="32"/>
    </row>
    <row r="3" spans="1:2" s="33" customFormat="1" ht="26.25" customHeight="1" x14ac:dyDescent="0.2">
      <c r="A3" s="211" t="s">
        <v>62</v>
      </c>
      <c r="B3" s="109" t="e">
        <f>'AVIA25%'!B3</f>
        <v>#REF!</v>
      </c>
    </row>
    <row r="4" spans="1:2" s="33" customFormat="1" ht="26.25" customHeight="1" x14ac:dyDescent="0.2">
      <c r="A4" s="211"/>
      <c r="B4" s="109" t="e">
        <f>'AVIA25%'!B4</f>
        <v>#REF!</v>
      </c>
    </row>
    <row r="5" spans="1:2" s="36" customFormat="1" ht="12" customHeight="1" x14ac:dyDescent="0.2">
      <c r="A5" s="257" t="s">
        <v>63</v>
      </c>
      <c r="B5" s="35"/>
    </row>
    <row r="6" spans="1:2" s="36" customFormat="1" ht="12" customHeight="1" x14ac:dyDescent="0.2">
      <c r="A6" s="183">
        <v>1</v>
      </c>
      <c r="B6" s="19" t="e">
        <f>'BAR BB| Open rates'!#REF!*0.75+25</f>
        <v>#REF!</v>
      </c>
    </row>
    <row r="7" spans="1:2" s="36" customFormat="1" ht="12" customHeight="1" x14ac:dyDescent="0.2">
      <c r="A7" s="183">
        <v>2</v>
      </c>
      <c r="B7" s="19" t="e">
        <f>'BAR BB| Open rates'!#REF!*0.75+25</f>
        <v>#REF!</v>
      </c>
    </row>
    <row r="8" spans="1:2" s="36" customFormat="1" ht="12" customHeight="1" x14ac:dyDescent="0.2">
      <c r="A8" s="236" t="s">
        <v>175</v>
      </c>
      <c r="B8" s="19"/>
    </row>
    <row r="9" spans="1:2" s="36" customFormat="1" ht="12" customHeight="1" x14ac:dyDescent="0.2">
      <c r="A9" s="237">
        <v>1</v>
      </c>
      <c r="B9" s="19" t="e">
        <f>'BAR BB| Open rates'!#REF!*0.75+25</f>
        <v>#REF!</v>
      </c>
    </row>
    <row r="10" spans="1:2" s="36" customFormat="1" ht="12" customHeight="1" x14ac:dyDescent="0.2">
      <c r="A10" s="237">
        <v>2</v>
      </c>
      <c r="B10" s="19" t="e">
        <f>'BAR BB| Open rates'!#REF!*0.75+25</f>
        <v>#REF!</v>
      </c>
    </row>
    <row r="11" spans="1:2" s="36" customFormat="1" ht="12" customHeight="1" x14ac:dyDescent="0.2">
      <c r="A11" s="236" t="s">
        <v>176</v>
      </c>
      <c r="B11" s="19"/>
    </row>
    <row r="12" spans="1:2" s="36" customFormat="1" ht="12" customHeight="1" x14ac:dyDescent="0.2">
      <c r="A12" s="237">
        <v>1</v>
      </c>
      <c r="B12" s="19" t="e">
        <f>'BAR BB| Open rates'!#REF!*0.75+25</f>
        <v>#REF!</v>
      </c>
    </row>
    <row r="13" spans="1:2" s="36" customFormat="1" ht="12" customHeight="1" x14ac:dyDescent="0.2">
      <c r="A13" s="237">
        <v>2</v>
      </c>
      <c r="B13" s="19" t="e">
        <f>'BAR BB| Open rates'!#REF!*0.75+25</f>
        <v>#REF!</v>
      </c>
    </row>
    <row r="14" spans="1:2" s="36" customFormat="1" ht="12" customHeight="1" x14ac:dyDescent="0.2">
      <c r="A14" s="236" t="s">
        <v>177</v>
      </c>
      <c r="B14" s="19"/>
    </row>
    <row r="15" spans="1:2" s="36" customFormat="1" ht="12" customHeight="1" x14ac:dyDescent="0.2">
      <c r="A15" s="237">
        <v>1</v>
      </c>
      <c r="B15" s="19" t="e">
        <f>'BAR BB| Open rates'!#REF!*0.75+25</f>
        <v>#REF!</v>
      </c>
    </row>
    <row r="16" spans="1:2" s="36" customFormat="1" ht="12" customHeight="1" x14ac:dyDescent="0.2">
      <c r="A16" s="237">
        <v>2</v>
      </c>
      <c r="B16" s="19" t="e">
        <f>'BAR BB| Open rates'!#REF!*0.75+25</f>
        <v>#REF!</v>
      </c>
    </row>
    <row r="17" spans="1:2" s="36" customFormat="1" ht="12" customHeight="1" x14ac:dyDescent="0.2">
      <c r="A17" s="236" t="s">
        <v>178</v>
      </c>
      <c r="B17" s="19"/>
    </row>
    <row r="18" spans="1:2" s="36" customFormat="1" ht="12" customHeight="1" x14ac:dyDescent="0.2">
      <c r="A18" s="237">
        <v>1</v>
      </c>
      <c r="B18" s="19" t="e">
        <f>'BAR BB| Open rates'!#REF!*0.75+25</f>
        <v>#REF!</v>
      </c>
    </row>
    <row r="19" spans="1:2" s="36" customFormat="1" ht="12" customHeight="1" x14ac:dyDescent="0.2">
      <c r="A19" s="237">
        <v>2</v>
      </c>
      <c r="B19" s="19" t="e">
        <f>'BAR BB| Open rates'!#REF!*0.75+25</f>
        <v>#REF!</v>
      </c>
    </row>
    <row r="20" spans="1:2" s="36" customFormat="1" ht="12" customHeight="1" x14ac:dyDescent="0.2">
      <c r="A20" s="236" t="s">
        <v>179</v>
      </c>
      <c r="B20" s="19" t="e">
        <f>'BAR BB| Open rates'!#REF!*0.75+25</f>
        <v>#REF!</v>
      </c>
    </row>
    <row r="21" spans="1:2" s="36" customFormat="1" ht="12" customHeight="1" x14ac:dyDescent="0.2">
      <c r="A21" s="237">
        <v>1</v>
      </c>
      <c r="B21" s="19" t="e">
        <f>'BAR BB| Open rates'!#REF!*0.75+25</f>
        <v>#REF!</v>
      </c>
    </row>
    <row r="22" spans="1:2" s="36" customFormat="1" ht="12" customHeight="1" x14ac:dyDescent="0.2">
      <c r="A22" s="237">
        <v>2</v>
      </c>
      <c r="B22" s="19" t="e">
        <f>'BAR BB| Open rates'!#REF!*0.75+25</f>
        <v>#REF!</v>
      </c>
    </row>
    <row r="23" spans="1:2" s="36" customFormat="1" ht="12" customHeight="1" x14ac:dyDescent="0.2">
      <c r="A23" s="236" t="s">
        <v>180</v>
      </c>
      <c r="B23" s="19"/>
    </row>
    <row r="24" spans="1:2" s="36" customFormat="1" ht="12" customHeight="1" x14ac:dyDescent="0.2">
      <c r="A24" s="237">
        <v>1</v>
      </c>
      <c r="B24" s="19" t="e">
        <f>'BAR BB| Open rates'!#REF!*0.75+25</f>
        <v>#REF!</v>
      </c>
    </row>
    <row r="25" spans="1:2" s="36" customFormat="1" ht="12" customHeight="1" x14ac:dyDescent="0.2">
      <c r="A25" s="237">
        <v>2</v>
      </c>
      <c r="B25" s="19" t="e">
        <f>'BAR BB| Open rates'!#REF!*0.75+25</f>
        <v>#REF!</v>
      </c>
    </row>
    <row r="26" spans="1:2" s="36" customFormat="1" ht="12" customHeight="1" x14ac:dyDescent="0.2">
      <c r="A26" s="237">
        <v>3</v>
      </c>
      <c r="B26" s="19" t="e">
        <f>'BAR BB| Open rates'!#REF!*0.75+25</f>
        <v>#REF!</v>
      </c>
    </row>
    <row r="27" spans="1:2" s="36" customFormat="1" ht="12" customHeight="1" x14ac:dyDescent="0.2">
      <c r="A27" s="237">
        <v>4</v>
      </c>
      <c r="B27" s="19" t="e">
        <f>'BAR BB| Open rates'!#REF!*0.75+25</f>
        <v>#REF!</v>
      </c>
    </row>
    <row r="28" spans="1:2" s="36" customFormat="1" ht="12" customHeight="1" x14ac:dyDescent="0.2">
      <c r="A28" s="236" t="s">
        <v>181</v>
      </c>
      <c r="B28" s="19"/>
    </row>
    <row r="29" spans="1:2" s="36" customFormat="1" ht="12" customHeight="1" x14ac:dyDescent="0.2">
      <c r="A29" s="237">
        <v>1</v>
      </c>
      <c r="B29" s="19" t="e">
        <f>'BAR BB| Open rates'!#REF!*0.75+25</f>
        <v>#REF!</v>
      </c>
    </row>
    <row r="30" spans="1:2" s="36" customFormat="1" ht="12" customHeight="1" x14ac:dyDescent="0.2">
      <c r="A30" s="237">
        <v>2</v>
      </c>
      <c r="B30" s="19" t="e">
        <f>'BAR BB| Open rates'!#REF!*0.75+25</f>
        <v>#REF!</v>
      </c>
    </row>
    <row r="31" spans="1:2" s="36" customFormat="1" ht="12" customHeight="1" x14ac:dyDescent="0.2">
      <c r="A31" s="237">
        <v>3</v>
      </c>
      <c r="B31" s="19" t="e">
        <f>'BAR BB| Open rates'!#REF!*0.75+25</f>
        <v>#REF!</v>
      </c>
    </row>
    <row r="32" spans="1:2" s="36" customFormat="1" ht="12" customHeight="1" x14ac:dyDescent="0.2">
      <c r="A32" s="237">
        <v>4</v>
      </c>
      <c r="B32" s="19" t="e">
        <f>'BAR BB| Open rates'!#REF!*0.75+25</f>
        <v>#REF!</v>
      </c>
    </row>
    <row r="33" spans="1:2" s="36" customFormat="1" ht="12" customHeight="1" x14ac:dyDescent="0.2">
      <c r="A33" s="236" t="s">
        <v>182</v>
      </c>
      <c r="B33" s="19"/>
    </row>
    <row r="34" spans="1:2" s="36" customFormat="1" ht="12" customHeight="1" x14ac:dyDescent="0.2">
      <c r="A34" s="237">
        <v>1</v>
      </c>
      <c r="B34" s="19" t="e">
        <f>'BAR BB| Open rates'!#REF!*0.75+25</f>
        <v>#REF!</v>
      </c>
    </row>
    <row r="35" spans="1:2" s="36" customFormat="1" ht="12" customHeight="1" x14ac:dyDescent="0.2">
      <c r="A35" s="237">
        <v>2</v>
      </c>
      <c r="B35" s="19" t="e">
        <f>'BAR BB| Open rates'!#REF!*0.75+25</f>
        <v>#REF!</v>
      </c>
    </row>
    <row r="36" spans="1:2" s="36" customFormat="1" ht="12" customHeight="1" x14ac:dyDescent="0.2">
      <c r="A36" s="237">
        <v>3</v>
      </c>
      <c r="B36" s="19" t="e">
        <f>'BAR BB| Open rates'!#REF!*0.75+25</f>
        <v>#REF!</v>
      </c>
    </row>
    <row r="37" spans="1:2" s="36" customFormat="1" ht="12" customHeight="1" x14ac:dyDescent="0.2">
      <c r="A37" s="237">
        <v>4</v>
      </c>
      <c r="B37" s="19" t="e">
        <f>'BAR BB| Open rates'!#REF!*0.75+25</f>
        <v>#REF!</v>
      </c>
    </row>
    <row r="38" spans="1:2" s="36" customFormat="1" ht="12" customHeight="1" x14ac:dyDescent="0.2">
      <c r="A38" s="237">
        <v>5</v>
      </c>
      <c r="B38" s="19" t="e">
        <f>'BAR BB| Open rates'!#REF!*0.75+25</f>
        <v>#REF!</v>
      </c>
    </row>
    <row r="39" spans="1:2" s="36" customFormat="1" ht="12" customHeight="1" x14ac:dyDescent="0.2">
      <c r="A39" s="237">
        <v>6</v>
      </c>
      <c r="B39" s="19" t="e">
        <f>'BAR BB| Open rates'!#REF!*0.75+25</f>
        <v>#REF!</v>
      </c>
    </row>
    <row r="40" spans="1:2" s="36" customFormat="1" ht="12" hidden="1" customHeight="1" x14ac:dyDescent="0.2">
      <c r="A40" s="236" t="s">
        <v>183</v>
      </c>
      <c r="B40" s="19" t="e">
        <f>'BAR BB| Open rates'!#REF!*0.75+25</f>
        <v>#REF!</v>
      </c>
    </row>
    <row r="41" spans="1:2" s="36" customFormat="1" ht="12" hidden="1" customHeight="1" x14ac:dyDescent="0.2">
      <c r="A41" s="237" t="s">
        <v>15</v>
      </c>
      <c r="B41" s="19" t="e">
        <f>'BAR BB| Open rates'!#REF!*0.75+25</f>
        <v>#REF!</v>
      </c>
    </row>
    <row r="42" spans="1:2" s="36" customFormat="1" ht="12" hidden="1" customHeight="1" x14ac:dyDescent="0.2">
      <c r="A42" s="237" t="s">
        <v>356</v>
      </c>
      <c r="B42" s="19" t="e">
        <f>'BAR BB| Open rates'!#REF!*0.75+25</f>
        <v>#REF!</v>
      </c>
    </row>
    <row r="43" spans="1:2" s="36" customFormat="1" ht="12" hidden="1" customHeight="1" x14ac:dyDescent="0.2">
      <c r="A43" s="237" t="s">
        <v>357</v>
      </c>
      <c r="B43" s="19" t="e">
        <f>'BAR BB| Open rates'!#REF!*0.75+25</f>
        <v>#REF!</v>
      </c>
    </row>
    <row r="44" spans="1:2" s="36" customFormat="1" ht="12" hidden="1" customHeight="1" x14ac:dyDescent="0.2">
      <c r="A44" s="237" t="s">
        <v>358</v>
      </c>
      <c r="B44" s="19" t="e">
        <f>'BAR BB| Open rates'!#REF!*0.75+25</f>
        <v>#REF!</v>
      </c>
    </row>
    <row r="45" spans="1:2" s="36" customFormat="1" ht="12" hidden="1" customHeight="1" x14ac:dyDescent="0.2">
      <c r="A45" s="237" t="s">
        <v>359</v>
      </c>
      <c r="B45" s="19" t="e">
        <f>'BAR BB| Open rates'!#REF!*0.75+25</f>
        <v>#REF!</v>
      </c>
    </row>
    <row r="46" spans="1:2" s="36" customFormat="1" ht="12" hidden="1" customHeight="1" x14ac:dyDescent="0.2">
      <c r="A46" s="237" t="s">
        <v>360</v>
      </c>
      <c r="B46" s="19" t="e">
        <f>'BAR BB| Open rates'!#REF!*0.75+25</f>
        <v>#REF!</v>
      </c>
    </row>
    <row r="47" spans="1:2" s="36" customFormat="1" ht="12" hidden="1" customHeight="1" x14ac:dyDescent="0.2">
      <c r="A47" s="237" t="s">
        <v>361</v>
      </c>
      <c r="B47" s="19" t="e">
        <f>'BAR BB| Open rates'!#REF!*0.75+25</f>
        <v>#REF!</v>
      </c>
    </row>
    <row r="48" spans="1:2" s="36" customFormat="1" ht="12" hidden="1" customHeight="1" x14ac:dyDescent="0.2">
      <c r="A48" s="237" t="s">
        <v>362</v>
      </c>
      <c r="B48" s="19" t="e">
        <f>'BAR BB| Open rates'!#REF!*0.75+25</f>
        <v>#REF!</v>
      </c>
    </row>
    <row r="49" spans="1:2" s="36" customFormat="1" ht="12" customHeight="1" x14ac:dyDescent="0.2">
      <c r="A49" s="236" t="s">
        <v>72</v>
      </c>
      <c r="B49" s="19"/>
    </row>
    <row r="50" spans="1:2" s="36" customFormat="1" ht="12" customHeight="1" x14ac:dyDescent="0.2">
      <c r="A50" s="237">
        <v>1</v>
      </c>
      <c r="B50" s="19" t="e">
        <f>'BAR BB| Open rates'!#REF!*0.75+25</f>
        <v>#REF!</v>
      </c>
    </row>
    <row r="51" spans="1:2" s="36" customFormat="1" ht="12" customHeight="1" x14ac:dyDescent="0.2">
      <c r="A51" s="237">
        <v>2</v>
      </c>
      <c r="B51" s="19" t="e">
        <f>'BAR BB| Open rates'!#REF!*0.75+25</f>
        <v>#REF!</v>
      </c>
    </row>
    <row r="52" spans="1:2" s="36" customFormat="1" ht="12" customHeight="1" x14ac:dyDescent="0.2">
      <c r="A52" s="236" t="s">
        <v>184</v>
      </c>
      <c r="B52" s="19"/>
    </row>
    <row r="53" spans="1:2" s="36" customFormat="1" ht="12" customHeight="1" x14ac:dyDescent="0.2">
      <c r="A53" s="237">
        <v>1</v>
      </c>
      <c r="B53" s="19" t="e">
        <f>'BAR BB| Open rates'!#REF!*0.75+25</f>
        <v>#REF!</v>
      </c>
    </row>
    <row r="54" spans="1:2" s="36" customFormat="1" ht="12" customHeight="1" x14ac:dyDescent="0.2">
      <c r="A54" s="237">
        <v>2</v>
      </c>
      <c r="B54" s="19" t="e">
        <f>'BAR BB| Open rates'!#REF!*0.75+25</f>
        <v>#REF!</v>
      </c>
    </row>
    <row r="55" spans="1:2" s="36" customFormat="1" ht="12" customHeight="1" x14ac:dyDescent="0.2">
      <c r="A55" s="237">
        <v>3</v>
      </c>
      <c r="B55" s="19" t="e">
        <f>'BAR BB| Open rates'!#REF!*0.75+25</f>
        <v>#REF!</v>
      </c>
    </row>
    <row r="56" spans="1:2" s="36" customFormat="1" ht="12" customHeight="1" x14ac:dyDescent="0.2">
      <c r="A56" s="237">
        <v>4</v>
      </c>
      <c r="B56" s="19" t="e">
        <f>'BAR BB| Open rates'!#REF!*0.75+25</f>
        <v>#REF!</v>
      </c>
    </row>
    <row r="57" spans="1:2" s="36" customFormat="1" ht="12" customHeight="1" x14ac:dyDescent="0.2">
      <c r="A57" s="237">
        <v>5</v>
      </c>
      <c r="B57" s="19" t="e">
        <f>'BAR BB| Open rates'!#REF!*0.75+25</f>
        <v>#REF!</v>
      </c>
    </row>
    <row r="58" spans="1:2" s="36" customFormat="1" ht="12" customHeight="1" x14ac:dyDescent="0.2">
      <c r="A58" s="237">
        <v>6</v>
      </c>
      <c r="B58" s="19" t="e">
        <f>'BAR BB| Open rates'!#REF!*0.75+25</f>
        <v>#REF!</v>
      </c>
    </row>
    <row r="59" spans="1:2" s="36" customFormat="1" ht="12" hidden="1" customHeight="1" x14ac:dyDescent="0.2">
      <c r="A59" s="89"/>
      <c r="B59" s="35"/>
    </row>
    <row r="60" spans="1:2" s="36" customFormat="1" ht="12" hidden="1" customHeight="1" x14ac:dyDescent="0.2">
      <c r="A60" s="89"/>
      <c r="B60" s="35"/>
    </row>
    <row r="61" spans="1:2" s="36" customFormat="1" ht="12" hidden="1" customHeight="1" x14ac:dyDescent="0.2">
      <c r="A61" s="89"/>
      <c r="B61" s="35"/>
    </row>
    <row r="62" spans="1:2" s="36" customFormat="1" ht="12" hidden="1" customHeight="1" x14ac:dyDescent="0.2">
      <c r="A62" s="89"/>
      <c r="B62" s="35"/>
    </row>
    <row r="63" spans="1:2" s="36" customFormat="1" ht="12" hidden="1" customHeight="1" x14ac:dyDescent="0.2">
      <c r="A63" s="89"/>
      <c r="B63" s="35"/>
    </row>
    <row r="64" spans="1:2" s="36" customFormat="1" ht="12" hidden="1" customHeight="1" x14ac:dyDescent="0.2">
      <c r="A64" s="89"/>
      <c r="B64" s="35"/>
    </row>
    <row r="65" spans="1:2" s="36" customFormat="1" ht="12" hidden="1" customHeight="1" x14ac:dyDescent="0.2">
      <c r="A65" s="89"/>
      <c r="B65" s="35"/>
    </row>
    <row r="66" spans="1:2" s="36" customFormat="1" ht="12" hidden="1" customHeight="1" x14ac:dyDescent="0.2">
      <c r="A66" s="89"/>
      <c r="B66" s="35"/>
    </row>
    <row r="67" spans="1:2" s="36" customFormat="1" ht="12" hidden="1" customHeight="1" x14ac:dyDescent="0.2">
      <c r="A67" s="89"/>
      <c r="B67" s="35"/>
    </row>
    <row r="68" spans="1:2" s="36" customFormat="1" ht="12" hidden="1" customHeight="1" x14ac:dyDescent="0.2">
      <c r="A68" s="89"/>
      <c r="B68" s="35"/>
    </row>
    <row r="69" spans="1:2" s="36" customFormat="1" ht="12" hidden="1" customHeight="1" x14ac:dyDescent="0.2">
      <c r="A69" s="89"/>
      <c r="B69" s="35"/>
    </row>
    <row r="70" spans="1:2" s="36" customFormat="1" ht="12" customHeight="1" x14ac:dyDescent="0.2">
      <c r="B70" s="35"/>
    </row>
    <row r="71" spans="1:2" s="36" customFormat="1" ht="12" customHeight="1" x14ac:dyDescent="0.2">
      <c r="A71" s="340" t="s">
        <v>172</v>
      </c>
      <c r="B71" s="35"/>
    </row>
    <row r="72" spans="1:2" s="36" customFormat="1" ht="12" customHeight="1" x14ac:dyDescent="0.2">
      <c r="A72" s="340"/>
      <c r="B72" s="35"/>
    </row>
    <row r="74" spans="1:2" x14ac:dyDescent="0.2">
      <c r="A74" s="212" t="s">
        <v>83</v>
      </c>
    </row>
    <row r="75" spans="1:2" ht="24.75" customHeight="1" x14ac:dyDescent="0.2">
      <c r="A75" s="220" t="s">
        <v>430</v>
      </c>
    </row>
    <row r="76" spans="1:2" ht="70.5" customHeight="1" x14ac:dyDescent="0.2">
      <c r="A76" s="220" t="s">
        <v>431</v>
      </c>
    </row>
    <row r="77" spans="1:2" x14ac:dyDescent="0.2">
      <c r="A77" s="36"/>
    </row>
    <row r="78" spans="1:2" s="6" customFormat="1" ht="12.75" customHeight="1" x14ac:dyDescent="0.2">
      <c r="A78" s="174" t="s">
        <v>74</v>
      </c>
      <c r="B78" s="35"/>
    </row>
    <row r="79" spans="1:2" s="6" customFormat="1" ht="12.75" customHeight="1" x14ac:dyDescent="0.2">
      <c r="A79" s="172" t="s">
        <v>75</v>
      </c>
      <c r="B79" s="35"/>
    </row>
    <row r="80" spans="1:2" s="6" customFormat="1" ht="12.75" customHeight="1" x14ac:dyDescent="0.2">
      <c r="A80" s="173" t="s">
        <v>76</v>
      </c>
      <c r="B80" s="35"/>
    </row>
    <row r="81" spans="1:2" s="6" customFormat="1" ht="26.25" customHeight="1" x14ac:dyDescent="0.2">
      <c r="A81" s="173" t="s">
        <v>77</v>
      </c>
      <c r="B81" s="35"/>
    </row>
    <row r="82" spans="1:2" s="6" customFormat="1" ht="12.75" customHeight="1" x14ac:dyDescent="0.2">
      <c r="A82" s="173" t="s">
        <v>78</v>
      </c>
      <c r="B82" s="35"/>
    </row>
    <row r="83" spans="1:2" s="6" customFormat="1" ht="23.25" customHeight="1" x14ac:dyDescent="0.2">
      <c r="A83" s="173" t="s">
        <v>79</v>
      </c>
      <c r="B83" s="35"/>
    </row>
    <row r="84" spans="1:2" s="6" customFormat="1" ht="22.5" customHeight="1" x14ac:dyDescent="0.2">
      <c r="A84" s="175" t="s">
        <v>187</v>
      </c>
      <c r="B84" s="35"/>
    </row>
    <row r="85" spans="1:2" x14ac:dyDescent="0.2">
      <c r="A85" s="33"/>
    </row>
    <row r="86" spans="1:2" x14ac:dyDescent="0.2">
      <c r="A86" s="171" t="s">
        <v>81</v>
      </c>
    </row>
    <row r="87" spans="1:2" ht="96" x14ac:dyDescent="0.2">
      <c r="A87" s="176" t="s">
        <v>218</v>
      </c>
    </row>
    <row r="89" spans="1:2" s="33" customFormat="1" x14ac:dyDescent="0.2">
      <c r="B89" s="32"/>
    </row>
    <row r="90" spans="1:2" s="33" customFormat="1" x14ac:dyDescent="0.2">
      <c r="B90" s="32"/>
    </row>
    <row r="91" spans="1:2" s="33" customFormat="1" x14ac:dyDescent="0.2">
      <c r="B91" s="32"/>
    </row>
    <row r="92" spans="1:2" s="33" customFormat="1" x14ac:dyDescent="0.2">
      <c r="B92" s="32"/>
    </row>
    <row r="93" spans="1:2" s="33" customFormat="1" x14ac:dyDescent="0.2">
      <c r="B93" s="32"/>
    </row>
    <row r="94" spans="1:2" s="33" customFormat="1" x14ac:dyDescent="0.2">
      <c r="B94" s="32"/>
    </row>
    <row r="95" spans="1:2" s="33" customFormat="1" x14ac:dyDescent="0.2">
      <c r="B95" s="32"/>
    </row>
    <row r="96" spans="1:2" s="33" customFormat="1" x14ac:dyDescent="0.2">
      <c r="B96" s="32"/>
    </row>
    <row r="97" spans="2:2" s="33" customFormat="1" x14ac:dyDescent="0.2">
      <c r="B97" s="32"/>
    </row>
    <row r="98" spans="2:2" s="33" customFormat="1" x14ac:dyDescent="0.2">
      <c r="B98" s="32"/>
    </row>
    <row r="99" spans="2:2" s="33" customFormat="1" x14ac:dyDescent="0.2">
      <c r="B99" s="32"/>
    </row>
    <row r="100" spans="2:2" s="33" customFormat="1" x14ac:dyDescent="0.2">
      <c r="B100" s="32"/>
    </row>
  </sheetData>
  <mergeCells count="1">
    <mergeCell ref="A71:A72"/>
  </mergeCells>
  <pageMargins left="0.75" right="0.75" top="1" bottom="1" header="0.5" footer="0.5"/>
  <pageSetup paperSize="9" orientation="portrait" horizontalDpi="4294967295" verticalDpi="4294967295"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C100"/>
  <sheetViews>
    <sheetView workbookViewId="0">
      <pane xSplit="1" topLeftCell="B1" activePane="topRight" state="frozen"/>
      <selection activeCell="A10" sqref="A10"/>
      <selection pane="topRight" activeCell="F22" sqref="F22"/>
    </sheetView>
  </sheetViews>
  <sheetFormatPr defaultColWidth="10" defaultRowHeight="12.75" x14ac:dyDescent="0.2"/>
  <cols>
    <col min="1" max="1" width="37.28515625" style="32" customWidth="1"/>
    <col min="2" max="16384" width="10" style="31"/>
  </cols>
  <sheetData>
    <row r="1" spans="1:3" ht="24" x14ac:dyDescent="0.2">
      <c r="A1" s="180" t="s">
        <v>61</v>
      </c>
    </row>
    <row r="2" spans="1:3" x14ac:dyDescent="0.2">
      <c r="A2" s="89"/>
    </row>
    <row r="3" spans="1:3" ht="24" x14ac:dyDescent="0.2">
      <c r="A3" s="167" t="s">
        <v>214</v>
      </c>
    </row>
    <row r="4" spans="1:3" x14ac:dyDescent="0.2">
      <c r="A4" s="167" t="s">
        <v>305</v>
      </c>
    </row>
    <row r="5" spans="1:3" s="154" customFormat="1" ht="21.75" customHeight="1" x14ac:dyDescent="0.2">
      <c r="A5" s="88" t="s">
        <v>62</v>
      </c>
      <c r="B5" s="115" t="e">
        <f>'Stay&amp;Get 4=3 | FIT18'!#REF!</f>
        <v>#REF!</v>
      </c>
      <c r="C5" s="115" t="e">
        <f>'Stay&amp;Get 4=3 | FIT18'!#REF!</f>
        <v>#REF!</v>
      </c>
    </row>
    <row r="6" spans="1:3" s="154" customFormat="1" ht="21.75" customHeight="1" x14ac:dyDescent="0.2">
      <c r="A6" s="104"/>
      <c r="B6" s="115" t="e">
        <f>'Stay&amp;Get 4=3 | FIT18'!#REF!</f>
        <v>#REF!</v>
      </c>
      <c r="C6" s="115" t="e">
        <f>'Stay&amp;Get 4=3 | FIT18'!#REF!</f>
        <v>#REF!</v>
      </c>
    </row>
    <row r="7" spans="1:3" s="154" customFormat="1" x14ac:dyDescent="0.2">
      <c r="A7" s="163" t="s">
        <v>63</v>
      </c>
    </row>
    <row r="8" spans="1:3" s="154" customFormat="1" x14ac:dyDescent="0.2">
      <c r="A8" s="163">
        <v>1</v>
      </c>
      <c r="B8" s="57" t="e">
        <f>'Stay&amp;Get 4=3 | FIT18+25'!#REF!</f>
        <v>#REF!</v>
      </c>
      <c r="C8" s="57" t="e">
        <f>'Stay&amp;Get 4=3 | FIT18+25'!#REF!</f>
        <v>#REF!</v>
      </c>
    </row>
    <row r="9" spans="1:3" s="154" customFormat="1" x14ac:dyDescent="0.2">
      <c r="A9" s="163">
        <v>2</v>
      </c>
      <c r="B9" s="57" t="e">
        <f>'Stay&amp;Get 4=3 | FIT18+25'!#REF!</f>
        <v>#REF!</v>
      </c>
      <c r="C9" s="57" t="e">
        <f>'Stay&amp;Get 4=3 | FIT18+25'!#REF!</f>
        <v>#REF!</v>
      </c>
    </row>
    <row r="10" spans="1:3" s="154" customFormat="1" x14ac:dyDescent="0.2">
      <c r="A10" s="163" t="s">
        <v>175</v>
      </c>
      <c r="B10" s="57"/>
      <c r="C10" s="57"/>
    </row>
    <row r="11" spans="1:3" s="154" customFormat="1" x14ac:dyDescent="0.2">
      <c r="A11" s="163">
        <v>1</v>
      </c>
      <c r="B11" s="57" t="e">
        <f>'Stay&amp;Get 4=3 | FIT18+25'!#REF!</f>
        <v>#REF!</v>
      </c>
      <c r="C11" s="57" t="e">
        <f>'Stay&amp;Get 4=3 | FIT18+25'!#REF!</f>
        <v>#REF!</v>
      </c>
    </row>
    <row r="12" spans="1:3" s="154" customFormat="1" x14ac:dyDescent="0.2">
      <c r="A12" s="163">
        <v>2</v>
      </c>
      <c r="B12" s="57" t="e">
        <f>'Stay&amp;Get 4=3 | FIT18+25'!#REF!</f>
        <v>#REF!</v>
      </c>
      <c r="C12" s="57" t="e">
        <f>'Stay&amp;Get 4=3 | FIT18+25'!#REF!</f>
        <v>#REF!</v>
      </c>
    </row>
    <row r="13" spans="1:3" s="154" customFormat="1" x14ac:dyDescent="0.2">
      <c r="A13" s="163" t="s">
        <v>176</v>
      </c>
      <c r="B13" s="57"/>
      <c r="C13" s="57"/>
    </row>
    <row r="14" spans="1:3" s="154" customFormat="1" x14ac:dyDescent="0.2">
      <c r="A14" s="163">
        <v>1</v>
      </c>
      <c r="B14" s="57" t="e">
        <f>'Stay&amp;Get 4=3 | FIT18+25'!#REF!</f>
        <v>#REF!</v>
      </c>
      <c r="C14" s="57" t="e">
        <f>'Stay&amp;Get 4=3 | FIT18+25'!#REF!</f>
        <v>#REF!</v>
      </c>
    </row>
    <row r="15" spans="1:3" s="154" customFormat="1" x14ac:dyDescent="0.2">
      <c r="A15" s="163">
        <v>2</v>
      </c>
      <c r="B15" s="57" t="e">
        <f>'Stay&amp;Get 4=3 | FIT18+25'!#REF!</f>
        <v>#REF!</v>
      </c>
      <c r="C15" s="57" t="e">
        <f>'Stay&amp;Get 4=3 | FIT18+25'!#REF!</f>
        <v>#REF!</v>
      </c>
    </row>
    <row r="16" spans="1:3" s="154" customFormat="1" x14ac:dyDescent="0.2">
      <c r="A16" s="193"/>
    </row>
    <row r="17" spans="1:1" x14ac:dyDescent="0.2">
      <c r="A17" s="340" t="s">
        <v>172</v>
      </c>
    </row>
    <row r="18" spans="1:1" x14ac:dyDescent="0.2">
      <c r="A18" s="340"/>
    </row>
    <row r="19" spans="1:1" s="154" customFormat="1" ht="12.75" customHeight="1" x14ac:dyDescent="0.2"/>
    <row r="20" spans="1:1" x14ac:dyDescent="0.2">
      <c r="A20" s="190" t="s">
        <v>83</v>
      </c>
    </row>
    <row r="21" spans="1:1" ht="25.5" customHeight="1" x14ac:dyDescent="0.2">
      <c r="A21" s="185" t="s">
        <v>387</v>
      </c>
    </row>
    <row r="22" spans="1:1" ht="24.75" customHeight="1" x14ac:dyDescent="0.2">
      <c r="A22" s="185" t="s">
        <v>388</v>
      </c>
    </row>
    <row r="23" spans="1:1" x14ac:dyDescent="0.2">
      <c r="A23" s="33"/>
    </row>
    <row r="24" spans="1:1" x14ac:dyDescent="0.2">
      <c r="A24" s="174" t="s">
        <v>74</v>
      </c>
    </row>
    <row r="25" spans="1:1" x14ac:dyDescent="0.2">
      <c r="A25" s="178" t="s">
        <v>75</v>
      </c>
    </row>
    <row r="26" spans="1:1" ht="24" x14ac:dyDescent="0.2">
      <c r="A26" s="175" t="s">
        <v>76</v>
      </c>
    </row>
    <row r="27" spans="1:1" ht="24" x14ac:dyDescent="0.2">
      <c r="A27" s="175" t="s">
        <v>89</v>
      </c>
    </row>
    <row r="28" spans="1:1" ht="24" x14ac:dyDescent="0.2">
      <c r="A28" s="175" t="s">
        <v>78</v>
      </c>
    </row>
    <row r="29" spans="1:1" ht="36" x14ac:dyDescent="0.2">
      <c r="A29" s="175" t="s">
        <v>79</v>
      </c>
    </row>
    <row r="30" spans="1:1" ht="24" x14ac:dyDescent="0.2">
      <c r="A30" s="175" t="s">
        <v>187</v>
      </c>
    </row>
    <row r="31" spans="1:1" x14ac:dyDescent="0.2">
      <c r="A31" s="175"/>
    </row>
    <row r="32" spans="1:1" x14ac:dyDescent="0.2">
      <c r="A32" s="6"/>
    </row>
    <row r="33" spans="1:1" x14ac:dyDescent="0.2">
      <c r="A33" s="171" t="s">
        <v>81</v>
      </c>
    </row>
    <row r="34" spans="1:1" ht="130.5" customHeight="1" x14ac:dyDescent="0.2">
      <c r="A34" s="186" t="s">
        <v>363</v>
      </c>
    </row>
    <row r="35" spans="1:1" x14ac:dyDescent="0.2">
      <c r="A35" s="31"/>
    </row>
    <row r="36" spans="1:1" x14ac:dyDescent="0.2">
      <c r="A36" s="171"/>
    </row>
    <row r="37" spans="1:1" ht="26.25" customHeight="1" x14ac:dyDescent="0.2">
      <c r="A37" s="179" t="s">
        <v>215</v>
      </c>
    </row>
    <row r="38" spans="1:1" x14ac:dyDescent="0.2">
      <c r="A38" s="171"/>
    </row>
    <row r="39" spans="1:1" ht="26.25" customHeight="1" x14ac:dyDescent="0.2">
      <c r="A39" s="179" t="s">
        <v>216</v>
      </c>
    </row>
    <row r="40" spans="1:1" x14ac:dyDescent="0.2">
      <c r="A40" s="137"/>
    </row>
    <row r="41" spans="1:1" x14ac:dyDescent="0.2">
      <c r="A41" s="137"/>
    </row>
    <row r="42" spans="1:1" x14ac:dyDescent="0.2">
      <c r="A42" s="137"/>
    </row>
    <row r="43" spans="1:1" x14ac:dyDescent="0.2">
      <c r="A43" s="137"/>
    </row>
    <row r="44" spans="1:1" x14ac:dyDescent="0.2">
      <c r="A44" s="137"/>
    </row>
    <row r="45" spans="1:1" x14ac:dyDescent="0.2">
      <c r="A45" s="137"/>
    </row>
    <row r="46" spans="1:1" x14ac:dyDescent="0.2">
      <c r="A46" s="137"/>
    </row>
    <row r="47" spans="1:1" x14ac:dyDescent="0.2">
      <c r="A47" s="137"/>
    </row>
    <row r="48" spans="1:1" x14ac:dyDescent="0.2">
      <c r="A48" s="137"/>
    </row>
    <row r="49" spans="1:1" x14ac:dyDescent="0.2">
      <c r="A49" s="137"/>
    </row>
    <row r="50" spans="1:1" x14ac:dyDescent="0.2">
      <c r="A50" s="137"/>
    </row>
    <row r="51" spans="1:1" x14ac:dyDescent="0.2">
      <c r="A51" s="137"/>
    </row>
    <row r="52" spans="1:1" x14ac:dyDescent="0.2">
      <c r="A52" s="137"/>
    </row>
    <row r="53" spans="1:1" x14ac:dyDescent="0.2">
      <c r="A53" s="137"/>
    </row>
    <row r="54" spans="1:1" x14ac:dyDescent="0.2">
      <c r="A54" s="137"/>
    </row>
    <row r="55" spans="1:1" x14ac:dyDescent="0.2">
      <c r="A55" s="137"/>
    </row>
    <row r="56" spans="1:1" x14ac:dyDescent="0.2">
      <c r="A56" s="137"/>
    </row>
    <row r="57" spans="1:1" x14ac:dyDescent="0.2">
      <c r="A57" s="137"/>
    </row>
    <row r="58" spans="1:1" x14ac:dyDescent="0.2">
      <c r="A58" s="137"/>
    </row>
    <row r="59" spans="1:1" x14ac:dyDescent="0.2">
      <c r="A59" s="137"/>
    </row>
    <row r="60" spans="1:1" x14ac:dyDescent="0.2">
      <c r="A60" s="137"/>
    </row>
    <row r="61" spans="1:1" x14ac:dyDescent="0.2">
      <c r="A61" s="137"/>
    </row>
    <row r="62" spans="1:1" x14ac:dyDescent="0.2">
      <c r="A62" s="137"/>
    </row>
    <row r="63" spans="1:1" x14ac:dyDescent="0.2">
      <c r="A63" s="137"/>
    </row>
    <row r="64" spans="1:1" x14ac:dyDescent="0.2">
      <c r="A64" s="137"/>
    </row>
    <row r="65" spans="1:1" x14ac:dyDescent="0.2">
      <c r="A65" s="137"/>
    </row>
    <row r="66" spans="1:1" x14ac:dyDescent="0.2">
      <c r="A66" s="137"/>
    </row>
    <row r="67" spans="1:1" x14ac:dyDescent="0.2">
      <c r="A67" s="137"/>
    </row>
    <row r="68" spans="1:1" x14ac:dyDescent="0.2">
      <c r="A68" s="137"/>
    </row>
    <row r="69" spans="1:1" x14ac:dyDescent="0.2">
      <c r="A69" s="137"/>
    </row>
    <row r="70" spans="1:1" x14ac:dyDescent="0.2">
      <c r="A70" s="137"/>
    </row>
    <row r="71" spans="1:1" x14ac:dyDescent="0.2">
      <c r="A71" s="137"/>
    </row>
    <row r="72" spans="1:1" x14ac:dyDescent="0.2">
      <c r="A72" s="137"/>
    </row>
    <row r="73" spans="1:1" x14ac:dyDescent="0.2">
      <c r="A73" s="137"/>
    </row>
    <row r="74" spans="1:1" x14ac:dyDescent="0.2">
      <c r="A74" s="137"/>
    </row>
    <row r="75" spans="1:1" x14ac:dyDescent="0.2">
      <c r="A75" s="137"/>
    </row>
    <row r="76" spans="1:1" x14ac:dyDescent="0.2">
      <c r="A76" s="137"/>
    </row>
    <row r="77" spans="1:1" x14ac:dyDescent="0.2">
      <c r="A77" s="137"/>
    </row>
    <row r="78" spans="1:1" x14ac:dyDescent="0.2">
      <c r="A78" s="13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sheetData>
  <mergeCells count="1">
    <mergeCell ref="A17:A18"/>
  </mergeCells>
  <pageMargins left="0.7" right="0.7" top="0.75" bottom="0.75" header="0.3" footer="0.3"/>
  <pageSetup paperSize="9" orientation="portrait" horizontalDpi="4294967295" verticalDpi="4294967295"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G113"/>
  <sheetViews>
    <sheetView workbookViewId="0">
      <pane xSplit="1" topLeftCell="B1" activePane="topRight" state="frozen"/>
      <selection activeCell="A10" sqref="A10"/>
      <selection pane="topRight" activeCell="B1" sqref="B1:C1048576"/>
    </sheetView>
  </sheetViews>
  <sheetFormatPr defaultColWidth="10" defaultRowHeight="12.75" x14ac:dyDescent="0.2"/>
  <cols>
    <col min="1" max="1" width="38.5703125" style="32" customWidth="1"/>
    <col min="2" max="16384" width="10" style="31"/>
  </cols>
  <sheetData>
    <row r="1" spans="1:7" ht="24" x14ac:dyDescent="0.2">
      <c r="A1" s="180" t="s">
        <v>61</v>
      </c>
    </row>
    <row r="2" spans="1:7" ht="24" x14ac:dyDescent="0.2">
      <c r="A2" s="167" t="s">
        <v>214</v>
      </c>
    </row>
    <row r="3" spans="1:7" x14ac:dyDescent="0.2">
      <c r="A3" s="167" t="s">
        <v>192</v>
      </c>
    </row>
    <row r="4" spans="1:7" s="154" customFormat="1" ht="21.75" customHeight="1" x14ac:dyDescent="0.2">
      <c r="A4" s="88" t="s">
        <v>62</v>
      </c>
      <c r="B4" s="115" t="e">
        <f>'BAR BB| Open rates'!#REF!</f>
        <v>#REF!</v>
      </c>
      <c r="C4" s="115" t="e">
        <f>'BAR BB| Open rates'!#REF!</f>
        <v>#REF!</v>
      </c>
      <c r="D4" s="115" t="e">
        <f>'BAR BB| Open rates'!#REF!</f>
        <v>#REF!</v>
      </c>
      <c r="E4" s="115" t="e">
        <f>'BAR BB| Open rates'!#REF!</f>
        <v>#REF!</v>
      </c>
      <c r="F4" s="115" t="e">
        <f>'BAR BB| Open rates'!#REF!</f>
        <v>#REF!</v>
      </c>
      <c r="G4" s="115" t="e">
        <f>'BAR BB| Open rates'!#REF!</f>
        <v>#REF!</v>
      </c>
    </row>
    <row r="5" spans="1:7" s="154" customFormat="1" ht="21.75" customHeight="1" x14ac:dyDescent="0.2">
      <c r="A5" s="104"/>
      <c r="B5" s="115" t="e">
        <f>'BAR BB| Open rates'!#REF!</f>
        <v>#REF!</v>
      </c>
      <c r="C5" s="115" t="e">
        <f>'BAR BB| Open rates'!#REF!</f>
        <v>#REF!</v>
      </c>
      <c r="D5" s="115" t="e">
        <f>'BAR BB| Open rates'!#REF!</f>
        <v>#REF!</v>
      </c>
      <c r="E5" s="115" t="e">
        <f>'BAR BB| Open rates'!#REF!</f>
        <v>#REF!</v>
      </c>
      <c r="F5" s="115" t="e">
        <f>'BAR BB| Open rates'!#REF!</f>
        <v>#REF!</v>
      </c>
      <c r="G5" s="115" t="e">
        <f>'BAR BB| Open rates'!#REF!</f>
        <v>#REF!</v>
      </c>
    </row>
    <row r="6" spans="1:7" s="154" customFormat="1" x14ac:dyDescent="0.2">
      <c r="A6" s="145" t="s">
        <v>63</v>
      </c>
    </row>
    <row r="7" spans="1:7" s="154" customFormat="1" x14ac:dyDescent="0.2">
      <c r="A7" s="145">
        <v>1</v>
      </c>
      <c r="B7" s="57" t="e">
        <f>'BAR BB| Open rates'!#REF!*0.75</f>
        <v>#REF!</v>
      </c>
      <c r="C7" s="57" t="e">
        <f>'BAR BB| Open rates'!#REF!*0.75</f>
        <v>#REF!</v>
      </c>
      <c r="D7" s="57" t="e">
        <f>'BAR BB| Open rates'!#REF!*0.75</f>
        <v>#REF!</v>
      </c>
      <c r="E7" s="57" t="e">
        <f>'BAR BB| Open rates'!#REF!*0.75</f>
        <v>#REF!</v>
      </c>
      <c r="F7" s="57" t="e">
        <f>'BAR BB| Open rates'!#REF!*0.75</f>
        <v>#REF!</v>
      </c>
      <c r="G7" s="57" t="e">
        <f>'BAR BB| Open rates'!#REF!*0.75</f>
        <v>#REF!</v>
      </c>
    </row>
    <row r="8" spans="1:7" s="154" customFormat="1" x14ac:dyDescent="0.2">
      <c r="A8" s="145">
        <v>2</v>
      </c>
      <c r="B8" s="57" t="e">
        <f>'BAR BB| Open rates'!#REF!*0.75</f>
        <v>#REF!</v>
      </c>
      <c r="C8" s="57" t="e">
        <f>'BAR BB| Open rates'!#REF!*0.75</f>
        <v>#REF!</v>
      </c>
      <c r="D8" s="57" t="e">
        <f>'BAR BB| Open rates'!#REF!*0.75</f>
        <v>#REF!</v>
      </c>
      <c r="E8" s="57" t="e">
        <f>'BAR BB| Open rates'!#REF!*0.75</f>
        <v>#REF!</v>
      </c>
      <c r="F8" s="57" t="e">
        <f>'BAR BB| Open rates'!#REF!*0.75</f>
        <v>#REF!</v>
      </c>
      <c r="G8" s="57" t="e">
        <f>'BAR BB| Open rates'!#REF!*0.75</f>
        <v>#REF!</v>
      </c>
    </row>
    <row r="9" spans="1:7" s="154" customFormat="1" x14ac:dyDescent="0.2">
      <c r="A9" s="145" t="s">
        <v>175</v>
      </c>
      <c r="B9" s="57"/>
      <c r="C9" s="57"/>
      <c r="D9" s="57"/>
      <c r="E9" s="57"/>
      <c r="F9" s="57"/>
      <c r="G9" s="57"/>
    </row>
    <row r="10" spans="1:7" s="154" customFormat="1" x14ac:dyDescent="0.2">
      <c r="A10" s="145">
        <v>1</v>
      </c>
      <c r="B10" s="57" t="e">
        <f>'BAR BB| Open rates'!#REF!*0.75</f>
        <v>#REF!</v>
      </c>
      <c r="C10" s="57" t="e">
        <f>'BAR BB| Open rates'!#REF!*0.75</f>
        <v>#REF!</v>
      </c>
      <c r="D10" s="57" t="e">
        <f>'BAR BB| Open rates'!#REF!*0.75</f>
        <v>#REF!</v>
      </c>
      <c r="E10" s="57" t="e">
        <f>'BAR BB| Open rates'!#REF!*0.75</f>
        <v>#REF!</v>
      </c>
      <c r="F10" s="57" t="e">
        <f>'BAR BB| Open rates'!#REF!*0.75</f>
        <v>#REF!</v>
      </c>
      <c r="G10" s="57" t="e">
        <f>'BAR BB| Open rates'!#REF!*0.75</f>
        <v>#REF!</v>
      </c>
    </row>
    <row r="11" spans="1:7" s="154" customFormat="1" x14ac:dyDescent="0.2">
      <c r="A11" s="145">
        <v>2</v>
      </c>
      <c r="B11" s="57" t="e">
        <f>'BAR BB| Open rates'!#REF!*0.75</f>
        <v>#REF!</v>
      </c>
      <c r="C11" s="57" t="e">
        <f>'BAR BB| Open rates'!#REF!*0.75</f>
        <v>#REF!</v>
      </c>
      <c r="D11" s="57" t="e">
        <f>'BAR BB| Open rates'!#REF!*0.75</f>
        <v>#REF!</v>
      </c>
      <c r="E11" s="57" t="e">
        <f>'BAR BB| Open rates'!#REF!*0.75</f>
        <v>#REF!</v>
      </c>
      <c r="F11" s="57" t="e">
        <f>'BAR BB| Open rates'!#REF!*0.75</f>
        <v>#REF!</v>
      </c>
      <c r="G11" s="57" t="e">
        <f>'BAR BB| Open rates'!#REF!*0.75</f>
        <v>#REF!</v>
      </c>
    </row>
    <row r="12" spans="1:7" s="154" customFormat="1" x14ac:dyDescent="0.2">
      <c r="A12" s="145" t="s">
        <v>176</v>
      </c>
      <c r="B12" s="57"/>
      <c r="C12" s="57"/>
      <c r="D12" s="57"/>
      <c r="E12" s="57"/>
      <c r="F12" s="57"/>
      <c r="G12" s="57"/>
    </row>
    <row r="13" spans="1:7" s="154" customFormat="1" x14ac:dyDescent="0.2">
      <c r="A13" s="145">
        <v>1</v>
      </c>
      <c r="B13" s="57" t="e">
        <f>'BAR BB| Open rates'!#REF!*0.75</f>
        <v>#REF!</v>
      </c>
      <c r="C13" s="57" t="e">
        <f>'BAR BB| Open rates'!#REF!*0.75</f>
        <v>#REF!</v>
      </c>
      <c r="D13" s="57" t="e">
        <f>'BAR BB| Open rates'!#REF!*0.75</f>
        <v>#REF!</v>
      </c>
      <c r="E13" s="57" t="e">
        <f>'BAR BB| Open rates'!#REF!*0.75</f>
        <v>#REF!</v>
      </c>
      <c r="F13" s="57" t="e">
        <f>'BAR BB| Open rates'!#REF!*0.75</f>
        <v>#REF!</v>
      </c>
      <c r="G13" s="57" t="e">
        <f>'BAR BB| Open rates'!#REF!*0.75</f>
        <v>#REF!</v>
      </c>
    </row>
    <row r="14" spans="1:7" s="154" customFormat="1" x14ac:dyDescent="0.2">
      <c r="A14" s="145">
        <v>2</v>
      </c>
      <c r="B14" s="57" t="e">
        <f>'BAR BB| Open rates'!#REF!*0.75</f>
        <v>#REF!</v>
      </c>
      <c r="C14" s="57" t="e">
        <f>'BAR BB| Open rates'!#REF!*0.75</f>
        <v>#REF!</v>
      </c>
      <c r="D14" s="57" t="e">
        <f>'BAR BB| Open rates'!#REF!*0.75</f>
        <v>#REF!</v>
      </c>
      <c r="E14" s="57" t="e">
        <f>'BAR BB| Open rates'!#REF!*0.75</f>
        <v>#REF!</v>
      </c>
      <c r="F14" s="57" t="e">
        <f>'BAR BB| Open rates'!#REF!*0.75</f>
        <v>#REF!</v>
      </c>
      <c r="G14" s="57" t="e">
        <f>'BAR BB| Open rates'!#REF!*0.75</f>
        <v>#REF!</v>
      </c>
    </row>
    <row r="15" spans="1:7" x14ac:dyDescent="0.2">
      <c r="A15" s="89"/>
    </row>
    <row r="16" spans="1:7" x14ac:dyDescent="0.2">
      <c r="A16" s="168"/>
    </row>
    <row r="17" spans="1:1" ht="12.75" customHeight="1" x14ac:dyDescent="0.2">
      <c r="A17" s="340" t="s">
        <v>172</v>
      </c>
    </row>
    <row r="18" spans="1:1" x14ac:dyDescent="0.2">
      <c r="A18" s="340"/>
    </row>
    <row r="19" spans="1:1" s="154" customFormat="1" ht="12.75" customHeight="1" x14ac:dyDescent="0.2"/>
    <row r="20" spans="1:1" x14ac:dyDescent="0.2">
      <c r="A20" s="190" t="s">
        <v>83</v>
      </c>
    </row>
    <row r="21" spans="1:1" ht="25.5" customHeight="1" x14ac:dyDescent="0.2">
      <c r="A21" s="185" t="s">
        <v>427</v>
      </c>
    </row>
    <row r="22" spans="1:1" ht="24.75" customHeight="1" x14ac:dyDescent="0.2">
      <c r="A22" s="185" t="s">
        <v>428</v>
      </c>
    </row>
    <row r="23" spans="1:1" x14ac:dyDescent="0.2">
      <c r="A23" s="33"/>
    </row>
    <row r="24" spans="1:1" x14ac:dyDescent="0.2">
      <c r="A24" s="174" t="s">
        <v>74</v>
      </c>
    </row>
    <row r="25" spans="1:1" x14ac:dyDescent="0.2">
      <c r="A25" s="178" t="s">
        <v>75</v>
      </c>
    </row>
    <row r="26" spans="1:1" ht="24" x14ac:dyDescent="0.2">
      <c r="A26" s="175" t="s">
        <v>76</v>
      </c>
    </row>
    <row r="27" spans="1:1" ht="24" x14ac:dyDescent="0.2">
      <c r="A27" s="175" t="s">
        <v>89</v>
      </c>
    </row>
    <row r="28" spans="1:1" x14ac:dyDescent="0.2">
      <c r="A28" s="175" t="s">
        <v>78</v>
      </c>
    </row>
    <row r="29" spans="1:1" ht="36" x14ac:dyDescent="0.2">
      <c r="A29" s="175" t="s">
        <v>79</v>
      </c>
    </row>
    <row r="30" spans="1:1" ht="24" x14ac:dyDescent="0.2">
      <c r="A30" s="175" t="s">
        <v>187</v>
      </c>
    </row>
    <row r="31" spans="1:1" x14ac:dyDescent="0.2">
      <c r="A31" s="175"/>
    </row>
    <row r="32" spans="1:1" x14ac:dyDescent="0.2">
      <c r="A32" s="6"/>
    </row>
    <row r="33" spans="1:1" x14ac:dyDescent="0.2">
      <c r="A33" s="171" t="s">
        <v>81</v>
      </c>
    </row>
    <row r="34" spans="1:1" ht="130.5" customHeight="1" x14ac:dyDescent="0.2">
      <c r="A34" s="186" t="s">
        <v>429</v>
      </c>
    </row>
    <row r="35" spans="1:1" x14ac:dyDescent="0.2">
      <c r="A35" s="31"/>
    </row>
    <row r="36" spans="1:1" x14ac:dyDescent="0.2">
      <c r="A36" s="171"/>
    </row>
    <row r="37" spans="1:1" ht="26.25" customHeight="1" x14ac:dyDescent="0.2">
      <c r="A37" s="179" t="s">
        <v>215</v>
      </c>
    </row>
    <row r="38" spans="1:1" x14ac:dyDescent="0.2">
      <c r="A38" s="171"/>
    </row>
    <row r="39" spans="1:1" ht="26.25" customHeight="1" x14ac:dyDescent="0.2">
      <c r="A39" s="179" t="s">
        <v>216</v>
      </c>
    </row>
    <row r="40" spans="1:1" x14ac:dyDescent="0.2">
      <c r="A40" s="137"/>
    </row>
    <row r="41" spans="1:1" x14ac:dyDescent="0.2">
      <c r="A41" s="137"/>
    </row>
    <row r="42" spans="1:1" x14ac:dyDescent="0.2">
      <c r="A42" s="137"/>
    </row>
    <row r="43" spans="1:1" x14ac:dyDescent="0.2">
      <c r="A43" s="137"/>
    </row>
    <row r="44" spans="1:1" x14ac:dyDescent="0.2">
      <c r="A44" s="137"/>
    </row>
    <row r="45" spans="1:1" x14ac:dyDescent="0.2">
      <c r="A45" s="137"/>
    </row>
    <row r="46" spans="1:1" x14ac:dyDescent="0.2">
      <c r="A46" s="137"/>
    </row>
    <row r="47" spans="1:1" x14ac:dyDescent="0.2">
      <c r="A47" s="137"/>
    </row>
    <row r="48" spans="1:1" x14ac:dyDescent="0.2">
      <c r="A48" s="137"/>
    </row>
    <row r="49" spans="1:1" x14ac:dyDescent="0.2">
      <c r="A49" s="137"/>
    </row>
    <row r="50" spans="1:1" x14ac:dyDescent="0.2">
      <c r="A50" s="137"/>
    </row>
    <row r="51" spans="1:1" x14ac:dyDescent="0.2">
      <c r="A51" s="137"/>
    </row>
    <row r="52" spans="1:1" x14ac:dyDescent="0.2">
      <c r="A52" s="137"/>
    </row>
    <row r="53" spans="1:1" x14ac:dyDescent="0.2">
      <c r="A53" s="137"/>
    </row>
    <row r="54" spans="1:1" x14ac:dyDescent="0.2">
      <c r="A54" s="137"/>
    </row>
    <row r="55" spans="1:1" x14ac:dyDescent="0.2">
      <c r="A55" s="137"/>
    </row>
    <row r="56" spans="1:1" x14ac:dyDescent="0.2">
      <c r="A56" s="137"/>
    </row>
    <row r="57" spans="1:1" x14ac:dyDescent="0.2">
      <c r="A57" s="137"/>
    </row>
    <row r="58" spans="1:1" x14ac:dyDescent="0.2">
      <c r="A58" s="137"/>
    </row>
    <row r="59" spans="1:1" x14ac:dyDescent="0.2">
      <c r="A59" s="137"/>
    </row>
    <row r="60" spans="1:1" x14ac:dyDescent="0.2">
      <c r="A60" s="137"/>
    </row>
    <row r="61" spans="1:1" x14ac:dyDescent="0.2">
      <c r="A61" s="137"/>
    </row>
    <row r="62" spans="1:1" x14ac:dyDescent="0.2">
      <c r="A62" s="137"/>
    </row>
    <row r="63" spans="1:1" x14ac:dyDescent="0.2">
      <c r="A63" s="137"/>
    </row>
    <row r="64" spans="1:1" x14ac:dyDescent="0.2">
      <c r="A64" s="137"/>
    </row>
    <row r="65" spans="1:1" x14ac:dyDescent="0.2">
      <c r="A65" s="137"/>
    </row>
    <row r="66" spans="1:1" x14ac:dyDescent="0.2">
      <c r="A66" s="137"/>
    </row>
    <row r="67" spans="1:1" x14ac:dyDescent="0.2">
      <c r="A67" s="137"/>
    </row>
    <row r="68" spans="1:1" x14ac:dyDescent="0.2">
      <c r="A68" s="137"/>
    </row>
    <row r="69" spans="1:1" x14ac:dyDescent="0.2">
      <c r="A69" s="137"/>
    </row>
    <row r="70" spans="1:1" x14ac:dyDescent="0.2">
      <c r="A70" s="137"/>
    </row>
    <row r="71" spans="1:1" x14ac:dyDescent="0.2">
      <c r="A71" s="137"/>
    </row>
    <row r="72" spans="1:1" x14ac:dyDescent="0.2">
      <c r="A72" s="137"/>
    </row>
    <row r="73" spans="1:1" x14ac:dyDescent="0.2">
      <c r="A73" s="137"/>
    </row>
    <row r="74" spans="1:1" x14ac:dyDescent="0.2">
      <c r="A74" s="137"/>
    </row>
    <row r="75" spans="1:1" x14ac:dyDescent="0.2">
      <c r="A75" s="137"/>
    </row>
    <row r="76" spans="1:1" x14ac:dyDescent="0.2">
      <c r="A76" s="137"/>
    </row>
    <row r="77" spans="1:1" x14ac:dyDescent="0.2">
      <c r="A77" s="137"/>
    </row>
    <row r="78" spans="1:1" x14ac:dyDescent="0.2">
      <c r="A78" s="13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sheetData>
  <mergeCells count="1">
    <mergeCell ref="A17:A18"/>
  </mergeCells>
  <pageMargins left="0.7" right="0.7" top="0.75" bottom="0.75" header="0.3" footer="0.3"/>
  <pageSetup paperSize="9" orientation="portrait" horizontalDpi="4294967295" verticalDpi="4294967295"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G132"/>
  <sheetViews>
    <sheetView workbookViewId="0">
      <pane xSplit="1" topLeftCell="B1" activePane="topRight" state="frozen"/>
      <selection activeCell="A10" sqref="A10"/>
      <selection pane="topRight" activeCell="B1" sqref="B1:C1048576"/>
    </sheetView>
  </sheetViews>
  <sheetFormatPr defaultColWidth="10" defaultRowHeight="12.75" x14ac:dyDescent="0.2"/>
  <cols>
    <col min="1" max="1" width="37" style="32" customWidth="1"/>
    <col min="2" max="16384" width="10" style="31"/>
  </cols>
  <sheetData>
    <row r="1" spans="1:7" ht="24" x14ac:dyDescent="0.2">
      <c r="A1" s="180" t="s">
        <v>61</v>
      </c>
    </row>
    <row r="2" spans="1:7" ht="24" x14ac:dyDescent="0.2">
      <c r="A2" s="167" t="s">
        <v>214</v>
      </c>
    </row>
    <row r="3" spans="1:7" x14ac:dyDescent="0.2">
      <c r="A3" s="167" t="s">
        <v>276</v>
      </c>
    </row>
    <row r="4" spans="1:7" s="154" customFormat="1" ht="21.75" customHeight="1" x14ac:dyDescent="0.2">
      <c r="A4" s="88" t="s">
        <v>62</v>
      </c>
      <c r="B4" s="115" t="e">
        <f>'Stay&amp;Get 4=3 | COMISS'!B4</f>
        <v>#REF!</v>
      </c>
      <c r="C4" s="115" t="e">
        <f>'Stay&amp;Get 4=3 | COMISS'!C4</f>
        <v>#REF!</v>
      </c>
      <c r="D4" s="115" t="e">
        <f>'Stay&amp;Get 4=3 | COMISS'!D4</f>
        <v>#REF!</v>
      </c>
      <c r="E4" s="115" t="e">
        <f>'Stay&amp;Get 4=3 | COMISS'!E4</f>
        <v>#REF!</v>
      </c>
      <c r="F4" s="115" t="e">
        <f>'Stay&amp;Get 4=3 | COMISS'!F4</f>
        <v>#REF!</v>
      </c>
      <c r="G4" s="115" t="e">
        <f>'Stay&amp;Get 4=3 | COMISS'!G4</f>
        <v>#REF!</v>
      </c>
    </row>
    <row r="5" spans="1:7" s="154" customFormat="1" ht="21.75" customHeight="1" x14ac:dyDescent="0.2">
      <c r="A5" s="104"/>
      <c r="B5" s="115" t="e">
        <f>'Stay&amp;Get 4=3 | COMISS'!B5</f>
        <v>#REF!</v>
      </c>
      <c r="C5" s="115" t="e">
        <f>'Stay&amp;Get 4=3 | COMISS'!C5</f>
        <v>#REF!</v>
      </c>
      <c r="D5" s="115" t="e">
        <f>'Stay&amp;Get 4=3 | COMISS'!D5</f>
        <v>#REF!</v>
      </c>
      <c r="E5" s="115" t="e">
        <f>'Stay&amp;Get 4=3 | COMISS'!E5</f>
        <v>#REF!</v>
      </c>
      <c r="F5" s="115" t="e">
        <f>'Stay&amp;Get 4=3 | COMISS'!F5</f>
        <v>#REF!</v>
      </c>
      <c r="G5" s="115" t="e">
        <f>'Stay&amp;Get 4=3 | COMISS'!G5</f>
        <v>#REF!</v>
      </c>
    </row>
    <row r="6" spans="1:7" s="154" customFormat="1" x14ac:dyDescent="0.2">
      <c r="A6" s="163" t="s">
        <v>63</v>
      </c>
    </row>
    <row r="7" spans="1:7" s="154" customFormat="1" x14ac:dyDescent="0.2">
      <c r="A7" s="163">
        <v>1</v>
      </c>
      <c r="B7" s="57" t="e">
        <f>'BAR BB| Open rates'!#REF!*0.75*0.87</f>
        <v>#REF!</v>
      </c>
      <c r="C7" s="57" t="e">
        <f>'BAR BB| Open rates'!#REF!*0.75*0.87</f>
        <v>#REF!</v>
      </c>
      <c r="D7" s="57" t="e">
        <f>'BAR BB| Open rates'!#REF!*0.75*0.87</f>
        <v>#REF!</v>
      </c>
      <c r="E7" s="57" t="e">
        <f>'BAR BB| Open rates'!#REF!*0.75*0.87</f>
        <v>#REF!</v>
      </c>
      <c r="F7" s="57" t="e">
        <f>'BAR BB| Open rates'!#REF!*0.75*0.87</f>
        <v>#REF!</v>
      </c>
      <c r="G7" s="57" t="e">
        <f>'BAR BB| Open rates'!#REF!*0.75*0.87</f>
        <v>#REF!</v>
      </c>
    </row>
    <row r="8" spans="1:7" s="154" customFormat="1" x14ac:dyDescent="0.2">
      <c r="A8" s="163">
        <v>2</v>
      </c>
      <c r="B8" s="57" t="e">
        <f>'BAR BB| Open rates'!#REF!*0.75*0.87</f>
        <v>#REF!</v>
      </c>
      <c r="C8" s="57" t="e">
        <f>'BAR BB| Open rates'!#REF!*0.75*0.87</f>
        <v>#REF!</v>
      </c>
      <c r="D8" s="57" t="e">
        <f>'BAR BB| Open rates'!#REF!*0.75*0.87</f>
        <v>#REF!</v>
      </c>
      <c r="E8" s="57" t="e">
        <f>'BAR BB| Open rates'!#REF!*0.75*0.87</f>
        <v>#REF!</v>
      </c>
      <c r="F8" s="57" t="e">
        <f>'BAR BB| Open rates'!#REF!*0.75*0.87</f>
        <v>#REF!</v>
      </c>
      <c r="G8" s="57" t="e">
        <f>'BAR BB| Open rates'!#REF!*0.75*0.87</f>
        <v>#REF!</v>
      </c>
    </row>
    <row r="9" spans="1:7" s="154" customFormat="1" x14ac:dyDescent="0.2">
      <c r="A9" s="163" t="s">
        <v>175</v>
      </c>
      <c r="B9" s="57"/>
      <c r="C9" s="57"/>
      <c r="D9" s="57"/>
      <c r="E9" s="57"/>
      <c r="F9" s="57"/>
      <c r="G9" s="57"/>
    </row>
    <row r="10" spans="1:7" s="154" customFormat="1" x14ac:dyDescent="0.2">
      <c r="A10" s="163">
        <v>1</v>
      </c>
      <c r="B10" s="57" t="e">
        <f>'BAR BB| Open rates'!#REF!*0.75*0.87</f>
        <v>#REF!</v>
      </c>
      <c r="C10" s="57" t="e">
        <f>'BAR BB| Open rates'!#REF!*0.75*0.87</f>
        <v>#REF!</v>
      </c>
      <c r="D10" s="57" t="e">
        <f>'BAR BB| Open rates'!#REF!*0.75*0.87</f>
        <v>#REF!</v>
      </c>
      <c r="E10" s="57" t="e">
        <f>'BAR BB| Open rates'!#REF!*0.75*0.87</f>
        <v>#REF!</v>
      </c>
      <c r="F10" s="57" t="e">
        <f>'BAR BB| Open rates'!#REF!*0.75*0.87</f>
        <v>#REF!</v>
      </c>
      <c r="G10" s="57" t="e">
        <f>'BAR BB| Open rates'!#REF!*0.75*0.87</f>
        <v>#REF!</v>
      </c>
    </row>
    <row r="11" spans="1:7" s="154" customFormat="1" x14ac:dyDescent="0.2">
      <c r="A11" s="163">
        <v>2</v>
      </c>
      <c r="B11" s="57" t="e">
        <f>'BAR BB| Open rates'!#REF!*0.75*0.87</f>
        <v>#REF!</v>
      </c>
      <c r="C11" s="57" t="e">
        <f>'BAR BB| Open rates'!#REF!*0.75*0.87</f>
        <v>#REF!</v>
      </c>
      <c r="D11" s="57" t="e">
        <f>'BAR BB| Open rates'!#REF!*0.75*0.87</f>
        <v>#REF!</v>
      </c>
      <c r="E11" s="57" t="e">
        <f>'BAR BB| Open rates'!#REF!*0.75*0.87</f>
        <v>#REF!</v>
      </c>
      <c r="F11" s="57" t="e">
        <f>'BAR BB| Open rates'!#REF!*0.75*0.87</f>
        <v>#REF!</v>
      </c>
      <c r="G11" s="57" t="e">
        <f>'BAR BB| Open rates'!#REF!*0.75*0.87</f>
        <v>#REF!</v>
      </c>
    </row>
    <row r="12" spans="1:7" s="154" customFormat="1" x14ac:dyDescent="0.2">
      <c r="A12" s="163" t="s">
        <v>176</v>
      </c>
      <c r="B12" s="57"/>
      <c r="C12" s="57"/>
      <c r="D12" s="57"/>
      <c r="E12" s="57"/>
      <c r="F12" s="57"/>
      <c r="G12" s="57"/>
    </row>
    <row r="13" spans="1:7" s="154" customFormat="1" x14ac:dyDescent="0.2">
      <c r="A13" s="163">
        <v>1</v>
      </c>
      <c r="B13" s="57" t="e">
        <f>'BAR BB| Open rates'!#REF!*0.75*0.87</f>
        <v>#REF!</v>
      </c>
      <c r="C13" s="57" t="e">
        <f>'BAR BB| Open rates'!#REF!*0.75*0.87</f>
        <v>#REF!</v>
      </c>
      <c r="D13" s="57" t="e">
        <f>'BAR BB| Open rates'!#REF!*0.75*0.87</f>
        <v>#REF!</v>
      </c>
      <c r="E13" s="57" t="e">
        <f>'BAR BB| Open rates'!#REF!*0.75*0.87</f>
        <v>#REF!</v>
      </c>
      <c r="F13" s="57" t="e">
        <f>'BAR BB| Open rates'!#REF!*0.75*0.87</f>
        <v>#REF!</v>
      </c>
      <c r="G13" s="57" t="e">
        <f>'BAR BB| Open rates'!#REF!*0.75*0.87</f>
        <v>#REF!</v>
      </c>
    </row>
    <row r="14" spans="1:7" s="154" customFormat="1" x14ac:dyDescent="0.2">
      <c r="A14" s="163">
        <v>2</v>
      </c>
      <c r="B14" s="57" t="e">
        <f>'BAR BB| Open rates'!#REF!*0.75*0.87</f>
        <v>#REF!</v>
      </c>
      <c r="C14" s="57" t="e">
        <f>'BAR BB| Open rates'!#REF!*0.75*0.87</f>
        <v>#REF!</v>
      </c>
      <c r="D14" s="57" t="e">
        <f>'BAR BB| Open rates'!#REF!*0.75*0.87</f>
        <v>#REF!</v>
      </c>
      <c r="E14" s="57" t="e">
        <f>'BAR BB| Open rates'!#REF!*0.75*0.87</f>
        <v>#REF!</v>
      </c>
      <c r="F14" s="57" t="e">
        <f>'BAR BB| Open rates'!#REF!*0.75*0.87</f>
        <v>#REF!</v>
      </c>
      <c r="G14" s="57" t="e">
        <f>'BAR BB| Open rates'!#REF!*0.75*0.87</f>
        <v>#REF!</v>
      </c>
    </row>
    <row r="15" spans="1:7" s="154" customFormat="1" x14ac:dyDescent="0.2">
      <c r="A15" s="193"/>
    </row>
    <row r="16" spans="1:7" x14ac:dyDescent="0.2">
      <c r="A16" s="340" t="s">
        <v>172</v>
      </c>
    </row>
    <row r="17" spans="1:1" x14ac:dyDescent="0.2">
      <c r="A17" s="340"/>
    </row>
    <row r="18" spans="1:1" s="154" customFormat="1" ht="12.75" customHeight="1" x14ac:dyDescent="0.2"/>
    <row r="19" spans="1:1" x14ac:dyDescent="0.2">
      <c r="A19" s="190" t="s">
        <v>83</v>
      </c>
    </row>
    <row r="20" spans="1:1" ht="25.5" customHeight="1" x14ac:dyDescent="0.2">
      <c r="A20" s="185" t="s">
        <v>427</v>
      </c>
    </row>
    <row r="21" spans="1:1" ht="24.75" customHeight="1" x14ac:dyDescent="0.2">
      <c r="A21" s="185" t="s">
        <v>428</v>
      </c>
    </row>
    <row r="22" spans="1:1" x14ac:dyDescent="0.2">
      <c r="A22" s="33"/>
    </row>
    <row r="23" spans="1:1" x14ac:dyDescent="0.2">
      <c r="A23" s="174" t="s">
        <v>74</v>
      </c>
    </row>
    <row r="24" spans="1:1" x14ac:dyDescent="0.2">
      <c r="A24" s="178" t="s">
        <v>75</v>
      </c>
    </row>
    <row r="25" spans="1:1" ht="24" x14ac:dyDescent="0.2">
      <c r="A25" s="175" t="s">
        <v>76</v>
      </c>
    </row>
    <row r="26" spans="1:1" ht="24" x14ac:dyDescent="0.2">
      <c r="A26" s="175" t="s">
        <v>89</v>
      </c>
    </row>
    <row r="27" spans="1:1" ht="24" x14ac:dyDescent="0.2">
      <c r="A27" s="175" t="s">
        <v>78</v>
      </c>
    </row>
    <row r="28" spans="1:1" ht="36" x14ac:dyDescent="0.2">
      <c r="A28" s="175" t="s">
        <v>79</v>
      </c>
    </row>
    <row r="29" spans="1:1" ht="24" x14ac:dyDescent="0.2">
      <c r="A29" s="175" t="s">
        <v>187</v>
      </c>
    </row>
    <row r="30" spans="1:1" x14ac:dyDescent="0.2">
      <c r="A30" s="175"/>
    </row>
    <row r="31" spans="1:1" x14ac:dyDescent="0.2">
      <c r="A31" s="6"/>
    </row>
    <row r="32" spans="1:1" x14ac:dyDescent="0.2">
      <c r="A32" s="171" t="s">
        <v>81</v>
      </c>
    </row>
    <row r="33" spans="1:1" ht="135.75" customHeight="1" x14ac:dyDescent="0.2">
      <c r="A33" s="186" t="s">
        <v>429</v>
      </c>
    </row>
    <row r="34" spans="1:1" x14ac:dyDescent="0.2">
      <c r="A34" s="31"/>
    </row>
    <row r="35" spans="1:1" x14ac:dyDescent="0.2">
      <c r="A35" s="171"/>
    </row>
    <row r="36" spans="1:1" ht="26.25" customHeight="1" x14ac:dyDescent="0.2">
      <c r="A36" s="179" t="s">
        <v>215</v>
      </c>
    </row>
    <row r="37" spans="1:1" x14ac:dyDescent="0.2">
      <c r="A37" s="171"/>
    </row>
    <row r="38" spans="1:1" ht="26.25" customHeight="1" x14ac:dyDescent="0.2">
      <c r="A38" s="179" t="s">
        <v>216</v>
      </c>
    </row>
    <row r="39" spans="1:1" x14ac:dyDescent="0.2">
      <c r="A39" s="137"/>
    </row>
    <row r="40" spans="1:1" x14ac:dyDescent="0.2">
      <c r="A40" s="137"/>
    </row>
    <row r="41" spans="1:1" x14ac:dyDescent="0.2">
      <c r="A41" s="137"/>
    </row>
    <row r="42" spans="1:1" x14ac:dyDescent="0.2">
      <c r="A42" s="137"/>
    </row>
    <row r="43" spans="1:1" x14ac:dyDescent="0.2">
      <c r="A43" s="137"/>
    </row>
    <row r="44" spans="1:1" x14ac:dyDescent="0.2">
      <c r="A44" s="137"/>
    </row>
    <row r="45" spans="1:1" x14ac:dyDescent="0.2">
      <c r="A45" s="137"/>
    </row>
    <row r="46" spans="1:1" x14ac:dyDescent="0.2">
      <c r="A46" s="137"/>
    </row>
    <row r="47" spans="1:1" x14ac:dyDescent="0.2">
      <c r="A47" s="137"/>
    </row>
    <row r="48" spans="1:1" x14ac:dyDescent="0.2">
      <c r="A48" s="137"/>
    </row>
    <row r="49" spans="1:1" x14ac:dyDescent="0.2">
      <c r="A49" s="137"/>
    </row>
    <row r="50" spans="1:1" x14ac:dyDescent="0.2">
      <c r="A50" s="137"/>
    </row>
    <row r="51" spans="1:1" x14ac:dyDescent="0.2">
      <c r="A51" s="137"/>
    </row>
    <row r="52" spans="1:1" x14ac:dyDescent="0.2">
      <c r="A52" s="137"/>
    </row>
    <row r="53" spans="1:1" x14ac:dyDescent="0.2">
      <c r="A53" s="137"/>
    </row>
    <row r="54" spans="1:1" x14ac:dyDescent="0.2">
      <c r="A54" s="137"/>
    </row>
    <row r="55" spans="1:1" x14ac:dyDescent="0.2">
      <c r="A55" s="137"/>
    </row>
    <row r="56" spans="1:1" x14ac:dyDescent="0.2">
      <c r="A56" s="137"/>
    </row>
    <row r="57" spans="1:1" x14ac:dyDescent="0.2">
      <c r="A57" s="137"/>
    </row>
    <row r="58" spans="1:1" x14ac:dyDescent="0.2">
      <c r="A58" s="137"/>
    </row>
    <row r="59" spans="1:1" x14ac:dyDescent="0.2">
      <c r="A59" s="137"/>
    </row>
    <row r="60" spans="1:1" x14ac:dyDescent="0.2">
      <c r="A60" s="137"/>
    </row>
    <row r="61" spans="1:1" x14ac:dyDescent="0.2">
      <c r="A61" s="137"/>
    </row>
    <row r="62" spans="1:1" x14ac:dyDescent="0.2">
      <c r="A62" s="137"/>
    </row>
    <row r="63" spans="1:1" x14ac:dyDescent="0.2">
      <c r="A63" s="137"/>
    </row>
    <row r="64" spans="1:1" x14ac:dyDescent="0.2">
      <c r="A64" s="137"/>
    </row>
    <row r="65" spans="1:1" x14ac:dyDescent="0.2">
      <c r="A65" s="137"/>
    </row>
    <row r="66" spans="1:1" x14ac:dyDescent="0.2">
      <c r="A66" s="137"/>
    </row>
    <row r="67" spans="1:1" x14ac:dyDescent="0.2">
      <c r="A67" s="137"/>
    </row>
    <row r="68" spans="1:1" x14ac:dyDescent="0.2">
      <c r="A68" s="137"/>
    </row>
    <row r="69" spans="1:1" x14ac:dyDescent="0.2">
      <c r="A69" s="137"/>
    </row>
    <row r="70" spans="1:1" x14ac:dyDescent="0.2">
      <c r="A70" s="137"/>
    </row>
    <row r="71" spans="1:1" x14ac:dyDescent="0.2">
      <c r="A71" s="137"/>
    </row>
    <row r="72" spans="1:1" x14ac:dyDescent="0.2">
      <c r="A72" s="137"/>
    </row>
    <row r="73" spans="1:1" x14ac:dyDescent="0.2">
      <c r="A73" s="137"/>
    </row>
    <row r="74" spans="1:1" x14ac:dyDescent="0.2">
      <c r="A74" s="137"/>
    </row>
    <row r="75" spans="1:1" x14ac:dyDescent="0.2">
      <c r="A75" s="137"/>
    </row>
    <row r="76" spans="1:1" x14ac:dyDescent="0.2">
      <c r="A76" s="137"/>
    </row>
    <row r="77" spans="1:1" x14ac:dyDescent="0.2">
      <c r="A77" s="137"/>
    </row>
    <row r="78" spans="1:1" x14ac:dyDescent="0.2">
      <c r="A78" s="13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sheetData>
  <mergeCells count="1">
    <mergeCell ref="A16:A17"/>
  </mergeCells>
  <pageMargins left="0.7" right="0.7" top="0.75" bottom="0.75" header="0.3" footer="0.3"/>
  <pageSetup paperSize="9" orientation="portrait" horizontalDpi="4294967295" verticalDpi="4294967295"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G100"/>
  <sheetViews>
    <sheetView workbookViewId="0">
      <pane xSplit="1" topLeftCell="B1" activePane="topRight" state="frozen"/>
      <selection activeCell="A10" sqref="A10"/>
      <selection pane="topRight" activeCell="B1" sqref="B1:C1048576"/>
    </sheetView>
  </sheetViews>
  <sheetFormatPr defaultColWidth="10" defaultRowHeight="12.75" x14ac:dyDescent="0.2"/>
  <cols>
    <col min="1" max="1" width="36.85546875" style="32" customWidth="1"/>
    <col min="2" max="16384" width="10" style="31"/>
  </cols>
  <sheetData>
    <row r="1" spans="1:7" ht="24" x14ac:dyDescent="0.2">
      <c r="A1" s="180" t="s">
        <v>61</v>
      </c>
    </row>
    <row r="2" spans="1:7" x14ac:dyDescent="0.2">
      <c r="A2" s="89"/>
    </row>
    <row r="3" spans="1:7" ht="24" x14ac:dyDescent="0.2">
      <c r="A3" s="167" t="s">
        <v>214</v>
      </c>
    </row>
    <row r="4" spans="1:7" x14ac:dyDescent="0.2">
      <c r="A4" s="167" t="s">
        <v>305</v>
      </c>
    </row>
    <row r="5" spans="1:7" s="154" customFormat="1" ht="21.75" customHeight="1" x14ac:dyDescent="0.2">
      <c r="A5" s="88" t="s">
        <v>62</v>
      </c>
      <c r="B5" s="115" t="e">
        <f>'Stay&amp;Get 4=3 | FIT18'!B4</f>
        <v>#REF!</v>
      </c>
      <c r="C5" s="115" t="e">
        <f>'Stay&amp;Get 4=3 | FIT18'!C4</f>
        <v>#REF!</v>
      </c>
      <c r="D5" s="115" t="e">
        <f>'Stay&amp;Get 4=3 | FIT18'!D4</f>
        <v>#REF!</v>
      </c>
      <c r="E5" s="115" t="e">
        <f>'Stay&amp;Get 4=3 | FIT18'!E4</f>
        <v>#REF!</v>
      </c>
      <c r="F5" s="115" t="e">
        <f>'Stay&amp;Get 4=3 | FIT18'!F4</f>
        <v>#REF!</v>
      </c>
      <c r="G5" s="115" t="e">
        <f>'Stay&amp;Get 4=3 | FIT18'!G4</f>
        <v>#REF!</v>
      </c>
    </row>
    <row r="6" spans="1:7" s="154" customFormat="1" ht="21.75" customHeight="1" x14ac:dyDescent="0.2">
      <c r="A6" s="104"/>
      <c r="B6" s="115" t="e">
        <f>'Stay&amp;Get 4=3 | FIT18'!B5</f>
        <v>#REF!</v>
      </c>
      <c r="C6" s="115" t="e">
        <f>'Stay&amp;Get 4=3 | FIT18'!C5</f>
        <v>#REF!</v>
      </c>
      <c r="D6" s="115" t="e">
        <f>'Stay&amp;Get 4=3 | FIT18'!D5</f>
        <v>#REF!</v>
      </c>
      <c r="E6" s="115" t="e">
        <f>'Stay&amp;Get 4=3 | FIT18'!E5</f>
        <v>#REF!</v>
      </c>
      <c r="F6" s="115" t="e">
        <f>'Stay&amp;Get 4=3 | FIT18'!F5</f>
        <v>#REF!</v>
      </c>
      <c r="G6" s="115" t="e">
        <f>'Stay&amp;Get 4=3 | FIT18'!G5</f>
        <v>#REF!</v>
      </c>
    </row>
    <row r="7" spans="1:7" s="154" customFormat="1" x14ac:dyDescent="0.2">
      <c r="A7" s="163" t="s">
        <v>63</v>
      </c>
    </row>
    <row r="8" spans="1:7" s="154" customFormat="1" x14ac:dyDescent="0.2">
      <c r="A8" s="163">
        <v>1</v>
      </c>
      <c r="B8" s="57" t="e">
        <f>'Stay&amp;Get 4=3 | FIT18'!B7+25</f>
        <v>#REF!</v>
      </c>
      <c r="C8" s="57" t="e">
        <f>'Stay&amp;Get 4=3 | FIT18'!C7+25</f>
        <v>#REF!</v>
      </c>
      <c r="D8" s="57" t="e">
        <f>'Stay&amp;Get 4=3 | FIT18'!D7+25</f>
        <v>#REF!</v>
      </c>
      <c r="E8" s="57" t="e">
        <f>'Stay&amp;Get 4=3 | FIT18'!E7+25</f>
        <v>#REF!</v>
      </c>
      <c r="F8" s="57" t="e">
        <f>'Stay&amp;Get 4=3 | FIT18'!F7+25</f>
        <v>#REF!</v>
      </c>
      <c r="G8" s="57" t="e">
        <f>'Stay&amp;Get 4=3 | FIT18'!G7+25</f>
        <v>#REF!</v>
      </c>
    </row>
    <row r="9" spans="1:7" s="154" customFormat="1" x14ac:dyDescent="0.2">
      <c r="A9" s="163">
        <v>2</v>
      </c>
      <c r="B9" s="57" t="e">
        <f>'Stay&amp;Get 4=3 | FIT18'!B8+25</f>
        <v>#REF!</v>
      </c>
      <c r="C9" s="57" t="e">
        <f>'Stay&amp;Get 4=3 | FIT18'!C8+25</f>
        <v>#REF!</v>
      </c>
      <c r="D9" s="57" t="e">
        <f>'Stay&amp;Get 4=3 | FIT18'!D8+25</f>
        <v>#REF!</v>
      </c>
      <c r="E9" s="57" t="e">
        <f>'Stay&amp;Get 4=3 | FIT18'!E8+25</f>
        <v>#REF!</v>
      </c>
      <c r="F9" s="57" t="e">
        <f>'Stay&amp;Get 4=3 | FIT18'!F8+25</f>
        <v>#REF!</v>
      </c>
      <c r="G9" s="57" t="e">
        <f>'Stay&amp;Get 4=3 | FIT18'!G8+25</f>
        <v>#REF!</v>
      </c>
    </row>
    <row r="10" spans="1:7" s="154" customFormat="1" x14ac:dyDescent="0.2">
      <c r="A10" s="163" t="s">
        <v>175</v>
      </c>
      <c r="B10" s="57"/>
      <c r="C10" s="57"/>
      <c r="D10" s="57"/>
      <c r="E10" s="57"/>
      <c r="F10" s="57"/>
      <c r="G10" s="57"/>
    </row>
    <row r="11" spans="1:7" s="154" customFormat="1" x14ac:dyDescent="0.2">
      <c r="A11" s="163">
        <v>1</v>
      </c>
      <c r="B11" s="57" t="e">
        <f>'Stay&amp;Get 4=3 | FIT18'!B10+25</f>
        <v>#REF!</v>
      </c>
      <c r="C11" s="57" t="e">
        <f>'Stay&amp;Get 4=3 | FIT18'!C10+25</f>
        <v>#REF!</v>
      </c>
      <c r="D11" s="57" t="e">
        <f>'Stay&amp;Get 4=3 | FIT18'!D10+25</f>
        <v>#REF!</v>
      </c>
      <c r="E11" s="57" t="e">
        <f>'Stay&amp;Get 4=3 | FIT18'!E10+25</f>
        <v>#REF!</v>
      </c>
      <c r="F11" s="57" t="e">
        <f>'Stay&amp;Get 4=3 | FIT18'!F10+25</f>
        <v>#REF!</v>
      </c>
      <c r="G11" s="57" t="e">
        <f>'Stay&amp;Get 4=3 | FIT18'!G10+25</f>
        <v>#REF!</v>
      </c>
    </row>
    <row r="12" spans="1:7" s="154" customFormat="1" x14ac:dyDescent="0.2">
      <c r="A12" s="163">
        <v>2</v>
      </c>
      <c r="B12" s="57" t="e">
        <f>'Stay&amp;Get 4=3 | FIT18'!B11+25</f>
        <v>#REF!</v>
      </c>
      <c r="C12" s="57" t="e">
        <f>'Stay&amp;Get 4=3 | FIT18'!C11+25</f>
        <v>#REF!</v>
      </c>
      <c r="D12" s="57" t="e">
        <f>'Stay&amp;Get 4=3 | FIT18'!D11+25</f>
        <v>#REF!</v>
      </c>
      <c r="E12" s="57" t="e">
        <f>'Stay&amp;Get 4=3 | FIT18'!E11+25</f>
        <v>#REF!</v>
      </c>
      <c r="F12" s="57" t="e">
        <f>'Stay&amp;Get 4=3 | FIT18'!F11+25</f>
        <v>#REF!</v>
      </c>
      <c r="G12" s="57" t="e">
        <f>'Stay&amp;Get 4=3 | FIT18'!G11+25</f>
        <v>#REF!</v>
      </c>
    </row>
    <row r="13" spans="1:7" s="154" customFormat="1" x14ac:dyDescent="0.2">
      <c r="A13" s="163" t="s">
        <v>176</v>
      </c>
      <c r="B13" s="57"/>
      <c r="C13" s="57"/>
      <c r="D13" s="57"/>
      <c r="E13" s="57"/>
      <c r="F13" s="57"/>
      <c r="G13" s="57"/>
    </row>
    <row r="14" spans="1:7" s="154" customFormat="1" x14ac:dyDescent="0.2">
      <c r="A14" s="163">
        <v>1</v>
      </c>
      <c r="B14" s="57" t="e">
        <f>'Stay&amp;Get 4=3 | FIT18'!B13+25</f>
        <v>#REF!</v>
      </c>
      <c r="C14" s="57" t="e">
        <f>'Stay&amp;Get 4=3 | FIT18'!C13+25</f>
        <v>#REF!</v>
      </c>
      <c r="D14" s="57" t="e">
        <f>'Stay&amp;Get 4=3 | FIT18'!D13+25</f>
        <v>#REF!</v>
      </c>
      <c r="E14" s="57" t="e">
        <f>'Stay&amp;Get 4=3 | FIT18'!E13+25</f>
        <v>#REF!</v>
      </c>
      <c r="F14" s="57" t="e">
        <f>'Stay&amp;Get 4=3 | FIT18'!F13+25</f>
        <v>#REF!</v>
      </c>
      <c r="G14" s="57" t="e">
        <f>'Stay&amp;Get 4=3 | FIT18'!G13+25</f>
        <v>#REF!</v>
      </c>
    </row>
    <row r="15" spans="1:7" s="154" customFormat="1" x14ac:dyDescent="0.2">
      <c r="A15" s="163">
        <v>2</v>
      </c>
      <c r="B15" s="57" t="e">
        <f>'Stay&amp;Get 4=3 | FIT18'!B14+25</f>
        <v>#REF!</v>
      </c>
      <c r="C15" s="57" t="e">
        <f>'Stay&amp;Get 4=3 | FIT18'!C14+25</f>
        <v>#REF!</v>
      </c>
      <c r="D15" s="57" t="e">
        <f>'Stay&amp;Get 4=3 | FIT18'!D14+25</f>
        <v>#REF!</v>
      </c>
      <c r="E15" s="57" t="e">
        <f>'Stay&amp;Get 4=3 | FIT18'!E14+25</f>
        <v>#REF!</v>
      </c>
      <c r="F15" s="57" t="e">
        <f>'Stay&amp;Get 4=3 | FIT18'!F14+25</f>
        <v>#REF!</v>
      </c>
      <c r="G15" s="57" t="e">
        <f>'Stay&amp;Get 4=3 | FIT18'!G14+25</f>
        <v>#REF!</v>
      </c>
    </row>
    <row r="16" spans="1:7" s="154" customFormat="1" x14ac:dyDescent="0.2">
      <c r="A16" s="193"/>
    </row>
    <row r="17" spans="1:1" ht="12.75" customHeight="1" x14ac:dyDescent="0.2">
      <c r="A17" s="340" t="s">
        <v>172</v>
      </c>
    </row>
    <row r="18" spans="1:1" x14ac:dyDescent="0.2">
      <c r="A18" s="340"/>
    </row>
    <row r="19" spans="1:1" s="154" customFormat="1" ht="12.75" customHeight="1" x14ac:dyDescent="0.2"/>
    <row r="20" spans="1:1" x14ac:dyDescent="0.2">
      <c r="A20" s="190" t="s">
        <v>83</v>
      </c>
    </row>
    <row r="21" spans="1:1" ht="25.5" customHeight="1" x14ac:dyDescent="0.2">
      <c r="A21" s="185" t="s">
        <v>427</v>
      </c>
    </row>
    <row r="22" spans="1:1" ht="24.75" customHeight="1" x14ac:dyDescent="0.2">
      <c r="A22" s="185" t="s">
        <v>428</v>
      </c>
    </row>
    <row r="23" spans="1:1" x14ac:dyDescent="0.2">
      <c r="A23" s="33"/>
    </row>
    <row r="24" spans="1:1" x14ac:dyDescent="0.2">
      <c r="A24" s="174" t="s">
        <v>74</v>
      </c>
    </row>
    <row r="25" spans="1:1" x14ac:dyDescent="0.2">
      <c r="A25" s="178" t="s">
        <v>75</v>
      </c>
    </row>
    <row r="26" spans="1:1" ht="24" x14ac:dyDescent="0.2">
      <c r="A26" s="175" t="s">
        <v>76</v>
      </c>
    </row>
    <row r="27" spans="1:1" ht="24" x14ac:dyDescent="0.2">
      <c r="A27" s="175" t="s">
        <v>89</v>
      </c>
    </row>
    <row r="28" spans="1:1" ht="24" x14ac:dyDescent="0.2">
      <c r="A28" s="175" t="s">
        <v>78</v>
      </c>
    </row>
    <row r="29" spans="1:1" ht="36" x14ac:dyDescent="0.2">
      <c r="A29" s="175" t="s">
        <v>79</v>
      </c>
    </row>
    <row r="30" spans="1:1" ht="24" x14ac:dyDescent="0.2">
      <c r="A30" s="175" t="s">
        <v>187</v>
      </c>
    </row>
    <row r="31" spans="1:1" x14ac:dyDescent="0.2">
      <c r="A31" s="175"/>
    </row>
    <row r="32" spans="1:1" x14ac:dyDescent="0.2">
      <c r="A32" s="6"/>
    </row>
    <row r="33" spans="1:1" x14ac:dyDescent="0.2">
      <c r="A33" s="171" t="s">
        <v>81</v>
      </c>
    </row>
    <row r="34" spans="1:1" ht="130.5" customHeight="1" x14ac:dyDescent="0.2">
      <c r="A34" s="186" t="s">
        <v>429</v>
      </c>
    </row>
    <row r="35" spans="1:1" x14ac:dyDescent="0.2">
      <c r="A35" s="31"/>
    </row>
    <row r="36" spans="1:1" x14ac:dyDescent="0.2">
      <c r="A36" s="171"/>
    </row>
    <row r="37" spans="1:1" ht="26.25" customHeight="1" x14ac:dyDescent="0.2">
      <c r="A37" s="179" t="s">
        <v>215</v>
      </c>
    </row>
    <row r="38" spans="1:1" x14ac:dyDescent="0.2">
      <c r="A38" s="171"/>
    </row>
    <row r="39" spans="1:1" ht="26.25" customHeight="1" x14ac:dyDescent="0.2">
      <c r="A39" s="179" t="s">
        <v>216</v>
      </c>
    </row>
    <row r="40" spans="1:1" x14ac:dyDescent="0.2">
      <c r="A40" s="137"/>
    </row>
    <row r="41" spans="1:1" x14ac:dyDescent="0.2">
      <c r="A41" s="137"/>
    </row>
    <row r="42" spans="1:1" x14ac:dyDescent="0.2">
      <c r="A42" s="137"/>
    </row>
    <row r="43" spans="1:1" x14ac:dyDescent="0.2">
      <c r="A43" s="137"/>
    </row>
    <row r="44" spans="1:1" x14ac:dyDescent="0.2">
      <c r="A44" s="137"/>
    </row>
    <row r="45" spans="1:1" x14ac:dyDescent="0.2">
      <c r="A45" s="137"/>
    </row>
    <row r="46" spans="1:1" x14ac:dyDescent="0.2">
      <c r="A46" s="137"/>
    </row>
    <row r="47" spans="1:1" x14ac:dyDescent="0.2">
      <c r="A47" s="137"/>
    </row>
    <row r="48" spans="1:1" x14ac:dyDescent="0.2">
      <c r="A48" s="137"/>
    </row>
    <row r="49" spans="1:1" x14ac:dyDescent="0.2">
      <c r="A49" s="137"/>
    </row>
    <row r="50" spans="1:1" x14ac:dyDescent="0.2">
      <c r="A50" s="137"/>
    </row>
    <row r="51" spans="1:1" x14ac:dyDescent="0.2">
      <c r="A51" s="137"/>
    </row>
    <row r="52" spans="1:1" x14ac:dyDescent="0.2">
      <c r="A52" s="137"/>
    </row>
    <row r="53" spans="1:1" x14ac:dyDescent="0.2">
      <c r="A53" s="137"/>
    </row>
    <row r="54" spans="1:1" x14ac:dyDescent="0.2">
      <c r="A54" s="137"/>
    </row>
    <row r="55" spans="1:1" x14ac:dyDescent="0.2">
      <c r="A55" s="137"/>
    </row>
    <row r="56" spans="1:1" x14ac:dyDescent="0.2">
      <c r="A56" s="137"/>
    </row>
    <row r="57" spans="1:1" x14ac:dyDescent="0.2">
      <c r="A57" s="137"/>
    </row>
    <row r="58" spans="1:1" x14ac:dyDescent="0.2">
      <c r="A58" s="137"/>
    </row>
    <row r="59" spans="1:1" x14ac:dyDescent="0.2">
      <c r="A59" s="137"/>
    </row>
    <row r="60" spans="1:1" x14ac:dyDescent="0.2">
      <c r="A60" s="137"/>
    </row>
    <row r="61" spans="1:1" x14ac:dyDescent="0.2">
      <c r="A61" s="137"/>
    </row>
    <row r="62" spans="1:1" x14ac:dyDescent="0.2">
      <c r="A62" s="137"/>
    </row>
    <row r="63" spans="1:1" x14ac:dyDescent="0.2">
      <c r="A63" s="137"/>
    </row>
    <row r="64" spans="1:1" x14ac:dyDescent="0.2">
      <c r="A64" s="137"/>
    </row>
    <row r="65" spans="1:1" x14ac:dyDescent="0.2">
      <c r="A65" s="137"/>
    </row>
    <row r="66" spans="1:1" x14ac:dyDescent="0.2">
      <c r="A66" s="137"/>
    </row>
    <row r="67" spans="1:1" x14ac:dyDescent="0.2">
      <c r="A67" s="137"/>
    </row>
    <row r="68" spans="1:1" x14ac:dyDescent="0.2">
      <c r="A68" s="137"/>
    </row>
    <row r="69" spans="1:1" x14ac:dyDescent="0.2">
      <c r="A69" s="137"/>
    </row>
    <row r="70" spans="1:1" x14ac:dyDescent="0.2">
      <c r="A70" s="137"/>
    </row>
    <row r="71" spans="1:1" x14ac:dyDescent="0.2">
      <c r="A71" s="137"/>
    </row>
    <row r="72" spans="1:1" x14ac:dyDescent="0.2">
      <c r="A72" s="137"/>
    </row>
    <row r="73" spans="1:1" x14ac:dyDescent="0.2">
      <c r="A73" s="137"/>
    </row>
    <row r="74" spans="1:1" x14ac:dyDescent="0.2">
      <c r="A74" s="137"/>
    </row>
    <row r="75" spans="1:1" x14ac:dyDescent="0.2">
      <c r="A75" s="137"/>
    </row>
    <row r="76" spans="1:1" x14ac:dyDescent="0.2">
      <c r="A76" s="137"/>
    </row>
    <row r="77" spans="1:1" x14ac:dyDescent="0.2">
      <c r="A77" s="137"/>
    </row>
    <row r="78" spans="1:1" x14ac:dyDescent="0.2">
      <c r="A78" s="13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sheetData>
  <mergeCells count="1">
    <mergeCell ref="A17:A18"/>
  </mergeCells>
  <pageMargins left="0.7" right="0.7" top="0.75" bottom="0.75" header="0.3" footer="0.3"/>
  <pageSetup paperSize="9" orientation="portrait" horizontalDpi="4294967295" verticalDpi="4294967295"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G75"/>
  <sheetViews>
    <sheetView workbookViewId="0">
      <pane xSplit="1" topLeftCell="B1" activePane="topRight" state="frozen"/>
      <selection activeCell="A10" sqref="A10"/>
      <selection pane="topRight" activeCell="B1" sqref="B1:C1048576"/>
    </sheetView>
  </sheetViews>
  <sheetFormatPr defaultColWidth="10" defaultRowHeight="12.75" x14ac:dyDescent="0.2"/>
  <cols>
    <col min="1" max="1" width="37.42578125" style="32" customWidth="1"/>
    <col min="2" max="16384" width="10" style="31"/>
  </cols>
  <sheetData>
    <row r="1" spans="1:7" ht="24" x14ac:dyDescent="0.2">
      <c r="A1" s="180" t="s">
        <v>61</v>
      </c>
    </row>
    <row r="2" spans="1:7" ht="24" x14ac:dyDescent="0.2">
      <c r="A2" s="167" t="s">
        <v>214</v>
      </c>
    </row>
    <row r="3" spans="1:7" x14ac:dyDescent="0.2">
      <c r="A3" s="167" t="s">
        <v>199</v>
      </c>
    </row>
    <row r="4" spans="1:7" s="154" customFormat="1" ht="21.75" customHeight="1" x14ac:dyDescent="0.2">
      <c r="A4" s="88" t="s">
        <v>62</v>
      </c>
      <c r="B4" s="115" t="e">
        <f>'Stay&amp;Get 4=3 | COMISS'!B4</f>
        <v>#REF!</v>
      </c>
      <c r="C4" s="115" t="e">
        <f>'Stay&amp;Get 4=3 | COMISS'!C4</f>
        <v>#REF!</v>
      </c>
      <c r="D4" s="115" t="e">
        <f>'Stay&amp;Get 4=3 | COMISS'!D4</f>
        <v>#REF!</v>
      </c>
      <c r="E4" s="115" t="e">
        <f>'Stay&amp;Get 4=3 | COMISS'!E4</f>
        <v>#REF!</v>
      </c>
      <c r="F4" s="115" t="e">
        <f>'Stay&amp;Get 4=3 | COMISS'!F4</f>
        <v>#REF!</v>
      </c>
      <c r="G4" s="115" t="e">
        <f>'Stay&amp;Get 4=3 | COMISS'!G4</f>
        <v>#REF!</v>
      </c>
    </row>
    <row r="5" spans="1:7" s="154" customFormat="1" ht="21.75" customHeight="1" x14ac:dyDescent="0.2">
      <c r="A5" s="104"/>
      <c r="B5" s="115" t="e">
        <f>'Stay&amp;Get 4=3 | COMISS'!B5</f>
        <v>#REF!</v>
      </c>
      <c r="C5" s="115" t="e">
        <f>'Stay&amp;Get 4=3 | COMISS'!C5</f>
        <v>#REF!</v>
      </c>
      <c r="D5" s="115" t="e">
        <f>'Stay&amp;Get 4=3 | COMISS'!D5</f>
        <v>#REF!</v>
      </c>
      <c r="E5" s="115" t="e">
        <f>'Stay&amp;Get 4=3 | COMISS'!E5</f>
        <v>#REF!</v>
      </c>
      <c r="F5" s="115" t="e">
        <f>'Stay&amp;Get 4=3 | COMISS'!F5</f>
        <v>#REF!</v>
      </c>
      <c r="G5" s="115" t="e">
        <f>'Stay&amp;Get 4=3 | COMISS'!G5</f>
        <v>#REF!</v>
      </c>
    </row>
    <row r="6" spans="1:7" s="154" customFormat="1" x14ac:dyDescent="0.2">
      <c r="A6" s="163" t="s">
        <v>63</v>
      </c>
    </row>
    <row r="7" spans="1:7" s="154" customFormat="1" x14ac:dyDescent="0.2">
      <c r="A7" s="163">
        <v>1</v>
      </c>
      <c r="B7" s="57" t="e">
        <f>'BAR BB| Open rates'!#REF!*0.75*0.9</f>
        <v>#REF!</v>
      </c>
      <c r="C7" s="57" t="e">
        <f>'BAR BB| Open rates'!#REF!*0.75*0.9</f>
        <v>#REF!</v>
      </c>
      <c r="D7" s="57" t="e">
        <f>'BAR BB| Open rates'!#REF!*0.75*0.9</f>
        <v>#REF!</v>
      </c>
      <c r="E7" s="57" t="e">
        <f>'BAR BB| Open rates'!#REF!*0.75*0.9</f>
        <v>#REF!</v>
      </c>
      <c r="F7" s="57" t="e">
        <f>'BAR BB| Open rates'!#REF!*0.75*0.9</f>
        <v>#REF!</v>
      </c>
      <c r="G7" s="57" t="e">
        <f>'BAR BB| Open rates'!#REF!*0.75*0.9</f>
        <v>#REF!</v>
      </c>
    </row>
    <row r="8" spans="1:7" s="154" customFormat="1" x14ac:dyDescent="0.2">
      <c r="A8" s="163">
        <v>2</v>
      </c>
      <c r="B8" s="57" t="e">
        <f>'BAR BB| Open rates'!#REF!*0.75*0.9</f>
        <v>#REF!</v>
      </c>
      <c r="C8" s="57" t="e">
        <f>'BAR BB| Open rates'!#REF!*0.75*0.9</f>
        <v>#REF!</v>
      </c>
      <c r="D8" s="57" t="e">
        <f>'BAR BB| Open rates'!#REF!*0.75*0.9</f>
        <v>#REF!</v>
      </c>
      <c r="E8" s="57" t="e">
        <f>'BAR BB| Open rates'!#REF!*0.75*0.9</f>
        <v>#REF!</v>
      </c>
      <c r="F8" s="57" t="e">
        <f>'BAR BB| Open rates'!#REF!*0.75*0.9</f>
        <v>#REF!</v>
      </c>
      <c r="G8" s="57" t="e">
        <f>'BAR BB| Open rates'!#REF!*0.75*0.9</f>
        <v>#REF!</v>
      </c>
    </row>
    <row r="9" spans="1:7" s="154" customFormat="1" x14ac:dyDescent="0.2">
      <c r="A9" s="163" t="s">
        <v>175</v>
      </c>
      <c r="B9" s="57"/>
      <c r="C9" s="57"/>
      <c r="D9" s="57"/>
      <c r="E9" s="57"/>
      <c r="F9" s="57"/>
      <c r="G9" s="57"/>
    </row>
    <row r="10" spans="1:7" s="154" customFormat="1" x14ac:dyDescent="0.2">
      <c r="A10" s="163">
        <v>1</v>
      </c>
      <c r="B10" s="57" t="e">
        <f>'BAR BB| Open rates'!#REF!*0.75*0.9</f>
        <v>#REF!</v>
      </c>
      <c r="C10" s="57" t="e">
        <f>'BAR BB| Open rates'!#REF!*0.75*0.9</f>
        <v>#REF!</v>
      </c>
      <c r="D10" s="57" t="e">
        <f>'BAR BB| Open rates'!#REF!*0.75*0.9</f>
        <v>#REF!</v>
      </c>
      <c r="E10" s="57" t="e">
        <f>'BAR BB| Open rates'!#REF!*0.75*0.9</f>
        <v>#REF!</v>
      </c>
      <c r="F10" s="57" t="e">
        <f>'BAR BB| Open rates'!#REF!*0.75*0.9</f>
        <v>#REF!</v>
      </c>
      <c r="G10" s="57" t="e">
        <f>'BAR BB| Open rates'!#REF!*0.75*0.9</f>
        <v>#REF!</v>
      </c>
    </row>
    <row r="11" spans="1:7" s="154" customFormat="1" x14ac:dyDescent="0.2">
      <c r="A11" s="163">
        <v>2</v>
      </c>
      <c r="B11" s="57" t="e">
        <f>'BAR BB| Open rates'!#REF!*0.75*0.9</f>
        <v>#REF!</v>
      </c>
      <c r="C11" s="57" t="e">
        <f>'BAR BB| Open rates'!#REF!*0.75*0.9</f>
        <v>#REF!</v>
      </c>
      <c r="D11" s="57" t="e">
        <f>'BAR BB| Open rates'!#REF!*0.75*0.9</f>
        <v>#REF!</v>
      </c>
      <c r="E11" s="57" t="e">
        <f>'BAR BB| Open rates'!#REF!*0.75*0.9</f>
        <v>#REF!</v>
      </c>
      <c r="F11" s="57" t="e">
        <f>'BAR BB| Open rates'!#REF!*0.75*0.9</f>
        <v>#REF!</v>
      </c>
      <c r="G11" s="57" t="e">
        <f>'BAR BB| Open rates'!#REF!*0.75*0.9</f>
        <v>#REF!</v>
      </c>
    </row>
    <row r="12" spans="1:7" s="154" customFormat="1" x14ac:dyDescent="0.2">
      <c r="A12" s="163" t="s">
        <v>176</v>
      </c>
      <c r="B12" s="57"/>
      <c r="C12" s="57"/>
      <c r="D12" s="57"/>
      <c r="E12" s="57"/>
      <c r="F12" s="57"/>
      <c r="G12" s="57"/>
    </row>
    <row r="13" spans="1:7" s="154" customFormat="1" x14ac:dyDescent="0.2">
      <c r="A13" s="163">
        <v>1</v>
      </c>
      <c r="B13" s="57" t="e">
        <f>'BAR BB| Open rates'!#REF!*0.75*0.9</f>
        <v>#REF!</v>
      </c>
      <c r="C13" s="57" t="e">
        <f>'BAR BB| Open rates'!#REF!*0.75*0.9</f>
        <v>#REF!</v>
      </c>
      <c r="D13" s="57" t="e">
        <f>'BAR BB| Open rates'!#REF!*0.75*0.9</f>
        <v>#REF!</v>
      </c>
      <c r="E13" s="57" t="e">
        <f>'BAR BB| Open rates'!#REF!*0.75*0.9</f>
        <v>#REF!</v>
      </c>
      <c r="F13" s="57" t="e">
        <f>'BAR BB| Open rates'!#REF!*0.75*0.9</f>
        <v>#REF!</v>
      </c>
      <c r="G13" s="57" t="e">
        <f>'BAR BB| Open rates'!#REF!*0.75*0.9</f>
        <v>#REF!</v>
      </c>
    </row>
    <row r="14" spans="1:7" s="154" customFormat="1" x14ac:dyDescent="0.2">
      <c r="A14" s="163">
        <v>2</v>
      </c>
      <c r="B14" s="57" t="e">
        <f>'BAR BB| Open rates'!#REF!*0.75*0.9</f>
        <v>#REF!</v>
      </c>
      <c r="C14" s="57" t="e">
        <f>'BAR BB| Open rates'!#REF!*0.75*0.9</f>
        <v>#REF!</v>
      </c>
      <c r="D14" s="57" t="e">
        <f>'BAR BB| Open rates'!#REF!*0.75*0.9</f>
        <v>#REF!</v>
      </c>
      <c r="E14" s="57" t="e">
        <f>'BAR BB| Open rates'!#REF!*0.75*0.9</f>
        <v>#REF!</v>
      </c>
      <c r="F14" s="57" t="e">
        <f>'BAR BB| Open rates'!#REF!*0.75*0.9</f>
        <v>#REF!</v>
      </c>
      <c r="G14" s="57" t="e">
        <f>'BAR BB| Open rates'!#REF!*0.75*0.9</f>
        <v>#REF!</v>
      </c>
    </row>
    <row r="15" spans="1:7" x14ac:dyDescent="0.2">
      <c r="A15" s="89"/>
    </row>
    <row r="16" spans="1:7" ht="12.75" customHeight="1" x14ac:dyDescent="0.2">
      <c r="A16" s="340" t="s">
        <v>172</v>
      </c>
    </row>
    <row r="17" spans="1:1" x14ac:dyDescent="0.2">
      <c r="A17" s="340"/>
    </row>
    <row r="18" spans="1:1" s="154" customFormat="1" ht="12.75" customHeight="1" x14ac:dyDescent="0.2"/>
    <row r="19" spans="1:1" x14ac:dyDescent="0.2">
      <c r="A19" s="190" t="s">
        <v>83</v>
      </c>
    </row>
    <row r="20" spans="1:1" ht="25.5" customHeight="1" x14ac:dyDescent="0.2">
      <c r="A20" s="185" t="s">
        <v>427</v>
      </c>
    </row>
    <row r="21" spans="1:1" ht="24.75" customHeight="1" x14ac:dyDescent="0.2">
      <c r="A21" s="185" t="s">
        <v>428</v>
      </c>
    </row>
    <row r="22" spans="1:1" x14ac:dyDescent="0.2">
      <c r="A22" s="33"/>
    </row>
    <row r="23" spans="1:1" x14ac:dyDescent="0.2">
      <c r="A23" s="174" t="s">
        <v>74</v>
      </c>
    </row>
    <row r="24" spans="1:1" x14ac:dyDescent="0.2">
      <c r="A24" s="178" t="s">
        <v>75</v>
      </c>
    </row>
    <row r="25" spans="1:1" ht="24" x14ac:dyDescent="0.2">
      <c r="A25" s="175" t="s">
        <v>76</v>
      </c>
    </row>
    <row r="26" spans="1:1" ht="24" x14ac:dyDescent="0.2">
      <c r="A26" s="175" t="s">
        <v>89</v>
      </c>
    </row>
    <row r="27" spans="1:1" ht="24" x14ac:dyDescent="0.2">
      <c r="A27" s="175" t="s">
        <v>78</v>
      </c>
    </row>
    <row r="28" spans="1:1" ht="36" x14ac:dyDescent="0.2">
      <c r="A28" s="175" t="s">
        <v>79</v>
      </c>
    </row>
    <row r="29" spans="1:1" ht="24" x14ac:dyDescent="0.2">
      <c r="A29" s="175" t="s">
        <v>187</v>
      </c>
    </row>
    <row r="30" spans="1:1" x14ac:dyDescent="0.2">
      <c r="A30" s="175"/>
    </row>
    <row r="31" spans="1:1" x14ac:dyDescent="0.2">
      <c r="A31" s="6"/>
    </row>
    <row r="32" spans="1:1" x14ac:dyDescent="0.2">
      <c r="A32" s="171" t="s">
        <v>81</v>
      </c>
    </row>
    <row r="33" spans="1:1" ht="130.5" customHeight="1" x14ac:dyDescent="0.2">
      <c r="A33" s="186" t="s">
        <v>429</v>
      </c>
    </row>
    <row r="34" spans="1:1" x14ac:dyDescent="0.2">
      <c r="A34" s="31"/>
    </row>
    <row r="35" spans="1:1" x14ac:dyDescent="0.2">
      <c r="A35" s="171"/>
    </row>
    <row r="36" spans="1:1" ht="26.25" customHeight="1" x14ac:dyDescent="0.2">
      <c r="A36" s="179" t="s">
        <v>215</v>
      </c>
    </row>
    <row r="37" spans="1:1" x14ac:dyDescent="0.2">
      <c r="A37" s="171"/>
    </row>
    <row r="38" spans="1:1" ht="26.25" customHeight="1" x14ac:dyDescent="0.2">
      <c r="A38" s="179" t="s">
        <v>216</v>
      </c>
    </row>
    <row r="39" spans="1:1" x14ac:dyDescent="0.2">
      <c r="A39" s="137"/>
    </row>
    <row r="40" spans="1:1" x14ac:dyDescent="0.2">
      <c r="A40" s="137"/>
    </row>
    <row r="41" spans="1:1" x14ac:dyDescent="0.2">
      <c r="A41" s="137"/>
    </row>
    <row r="42" spans="1:1" x14ac:dyDescent="0.2">
      <c r="A42" s="137"/>
    </row>
    <row r="43" spans="1:1" x14ac:dyDescent="0.2">
      <c r="A43" s="137"/>
    </row>
    <row r="44" spans="1:1" x14ac:dyDescent="0.2">
      <c r="A44" s="137"/>
    </row>
    <row r="45" spans="1:1" x14ac:dyDescent="0.2">
      <c r="A45" s="137"/>
    </row>
    <row r="46" spans="1:1" x14ac:dyDescent="0.2">
      <c r="A46" s="137"/>
    </row>
    <row r="47" spans="1:1" x14ac:dyDescent="0.2">
      <c r="A47" s="137"/>
    </row>
    <row r="48" spans="1:1" x14ac:dyDescent="0.2">
      <c r="A48" s="137"/>
    </row>
    <row r="49" spans="1:1" x14ac:dyDescent="0.2">
      <c r="A49" s="137"/>
    </row>
    <row r="50" spans="1:1" x14ac:dyDescent="0.2">
      <c r="A50" s="137"/>
    </row>
    <row r="51" spans="1:1" x14ac:dyDescent="0.2">
      <c r="A51" s="137"/>
    </row>
    <row r="52" spans="1:1" x14ac:dyDescent="0.2">
      <c r="A52" s="137"/>
    </row>
    <row r="53" spans="1:1" x14ac:dyDescent="0.2">
      <c r="A53" s="137"/>
    </row>
    <row r="54" spans="1:1" x14ac:dyDescent="0.2">
      <c r="A54" s="137"/>
    </row>
    <row r="55" spans="1:1" x14ac:dyDescent="0.2">
      <c r="A55" s="137"/>
    </row>
    <row r="56" spans="1:1" x14ac:dyDescent="0.2">
      <c r="A56" s="137"/>
    </row>
    <row r="57" spans="1:1" x14ac:dyDescent="0.2">
      <c r="A57" s="137"/>
    </row>
    <row r="58" spans="1:1" x14ac:dyDescent="0.2">
      <c r="A58" s="137"/>
    </row>
    <row r="59" spans="1:1" x14ac:dyDescent="0.2">
      <c r="A59" s="137"/>
    </row>
    <row r="60" spans="1:1" x14ac:dyDescent="0.2">
      <c r="A60" s="137"/>
    </row>
    <row r="61" spans="1:1" x14ac:dyDescent="0.2">
      <c r="A61" s="137"/>
    </row>
    <row r="62" spans="1:1" x14ac:dyDescent="0.2">
      <c r="A62" s="137"/>
    </row>
    <row r="63" spans="1:1" x14ac:dyDescent="0.2">
      <c r="A63" s="137"/>
    </row>
    <row r="64" spans="1:1" x14ac:dyDescent="0.2">
      <c r="A64" s="137"/>
    </row>
    <row r="65" spans="1:1" x14ac:dyDescent="0.2">
      <c r="A65" s="137"/>
    </row>
    <row r="66" spans="1:1" x14ac:dyDescent="0.2">
      <c r="A66" s="137"/>
    </row>
    <row r="67" spans="1:1" x14ac:dyDescent="0.2">
      <c r="A67" s="137"/>
    </row>
    <row r="68" spans="1:1" x14ac:dyDescent="0.2">
      <c r="A68" s="137"/>
    </row>
    <row r="69" spans="1:1" x14ac:dyDescent="0.2">
      <c r="A69" s="137"/>
    </row>
    <row r="70" spans="1:1" x14ac:dyDescent="0.2">
      <c r="A70" s="137"/>
    </row>
    <row r="71" spans="1:1" x14ac:dyDescent="0.2">
      <c r="A71" s="137"/>
    </row>
    <row r="72" spans="1:1" x14ac:dyDescent="0.2">
      <c r="A72" s="137"/>
    </row>
    <row r="73" spans="1:1" x14ac:dyDescent="0.2">
      <c r="A73" s="137"/>
    </row>
    <row r="74" spans="1:1" x14ac:dyDescent="0.2">
      <c r="A74" s="137"/>
    </row>
    <row r="75" spans="1:1" x14ac:dyDescent="0.2">
      <c r="A75" s="137"/>
    </row>
  </sheetData>
  <mergeCells count="1">
    <mergeCell ref="A16:A17"/>
  </mergeCells>
  <pageMargins left="0.7" right="0.7" top="0.75" bottom="0.75" header="0.3" footer="0.3"/>
  <pageSetup paperSize="9"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FF"/>
  </sheetPr>
  <dimension ref="A1:BZ53"/>
  <sheetViews>
    <sheetView showGridLines="0" zoomScaleNormal="100" workbookViewId="0">
      <pane xSplit="1" ySplit="3" topLeftCell="B4" activePane="bottomRight" state="frozen"/>
      <selection pane="topRight" activeCell="B1" sqref="B1"/>
      <selection pane="bottomLeft" activeCell="A3" sqref="A3"/>
      <selection pane="bottomRight" activeCell="C14" sqref="C14"/>
    </sheetView>
  </sheetViews>
  <sheetFormatPr defaultColWidth="9.140625" defaultRowHeight="12.75" x14ac:dyDescent="0.2"/>
  <cols>
    <col min="1" max="1" width="58" style="32" customWidth="1"/>
    <col min="2" max="10" width="9.7109375" style="32" customWidth="1"/>
    <col min="11" max="11" width="10" style="32" customWidth="1"/>
    <col min="12" max="12" width="9.85546875" style="32" customWidth="1"/>
    <col min="13" max="13" width="9.7109375" style="32" customWidth="1"/>
    <col min="14" max="16" width="10" style="32" customWidth="1"/>
    <col min="17" max="17" width="10.5703125" style="32" customWidth="1"/>
    <col min="18" max="18" width="10.140625" style="32" customWidth="1"/>
    <col min="19" max="22" width="10" style="32" customWidth="1"/>
    <col min="23" max="78" width="9.7109375" style="32" customWidth="1"/>
    <col min="79" max="16384" width="9.140625" style="32"/>
  </cols>
  <sheetData>
    <row r="1" spans="1:78" ht="27" customHeight="1" x14ac:dyDescent="0.2">
      <c r="A1" s="180" t="str">
        <f>'BAR BB| Open rates'!A1</f>
        <v>Сочи Марриотт Красная Поляна 5*/ Sochi Marriott Krasnaya Polyana 5*</v>
      </c>
    </row>
    <row r="2" spans="1:78" x14ac:dyDescent="0.2">
      <c r="A2" s="11" t="s">
        <v>25</v>
      </c>
    </row>
    <row r="3" spans="1:78" s="33" customFormat="1" ht="26.25" customHeight="1" x14ac:dyDescent="0.2">
      <c r="A3" s="64" t="s">
        <v>62</v>
      </c>
      <c r="B3" s="108" t="e">
        <f>'BAR BB| Open rates'!#REF!</f>
        <v>#REF!</v>
      </c>
      <c r="C3" s="108" t="e">
        <f>'BAR BB| Open rates'!#REF!</f>
        <v>#REF!</v>
      </c>
      <c r="D3" s="108" t="e">
        <f>'BAR BB| Open rates'!#REF!</f>
        <v>#REF!</v>
      </c>
      <c r="E3" s="108" t="e">
        <f>'BAR BB| Open rates'!#REF!</f>
        <v>#REF!</v>
      </c>
      <c r="F3" s="108" t="e">
        <f>'BAR BB| Open rates'!#REF!</f>
        <v>#REF!</v>
      </c>
      <c r="G3" s="108" t="e">
        <f>'BAR BB| Open rates'!#REF!</f>
        <v>#REF!</v>
      </c>
      <c r="H3" s="108" t="e">
        <f>'BAR BB| Open rates'!#REF!</f>
        <v>#REF!</v>
      </c>
      <c r="I3" s="108" t="e">
        <f>'BAR BB| Open rates'!#REF!</f>
        <v>#REF!</v>
      </c>
      <c r="J3" s="108" t="e">
        <f>'BAR BB| Open rates'!#REF!</f>
        <v>#REF!</v>
      </c>
      <c r="K3" s="108" t="e">
        <f>'BAR BB| Open rates'!#REF!</f>
        <v>#REF!</v>
      </c>
      <c r="L3" s="108" t="e">
        <f>'BAR BB| Open rates'!#REF!</f>
        <v>#REF!</v>
      </c>
      <c r="M3" s="108" t="e">
        <f>'BAR BB| Open rates'!#REF!</f>
        <v>#REF!</v>
      </c>
      <c r="N3" s="108" t="e">
        <f>'BAR BB| Open rates'!#REF!</f>
        <v>#REF!</v>
      </c>
      <c r="O3" s="108" t="e">
        <f>'BAR BB| Open rates'!#REF!</f>
        <v>#REF!</v>
      </c>
      <c r="P3" s="108" t="e">
        <f>'BAR BB| Open rates'!#REF!</f>
        <v>#REF!</v>
      </c>
      <c r="Q3" s="108" t="e">
        <f>'BAR BB| Open rates'!#REF!</f>
        <v>#REF!</v>
      </c>
      <c r="R3" s="108" t="e">
        <f>'BAR BB| Open rates'!#REF!</f>
        <v>#REF!</v>
      </c>
      <c r="S3" s="108" t="e">
        <f>'BAR BB| Open rates'!#REF!</f>
        <v>#REF!</v>
      </c>
      <c r="T3" s="108" t="e">
        <f>'BAR BB| Open rates'!#REF!</f>
        <v>#REF!</v>
      </c>
      <c r="U3" s="108" t="e">
        <f>'BAR BB| Open rates'!#REF!</f>
        <v>#REF!</v>
      </c>
      <c r="V3" s="108" t="e">
        <f>'BAR BB| Open rates'!#REF!</f>
        <v>#REF!</v>
      </c>
      <c r="W3" s="108" t="e">
        <f>'BAR BB| Open rates'!#REF!</f>
        <v>#REF!</v>
      </c>
      <c r="X3" s="108" t="e">
        <f>'BAR BB| Open rates'!#REF!</f>
        <v>#REF!</v>
      </c>
      <c r="Y3" s="108" t="e">
        <f>'BAR BB| Open rates'!#REF!</f>
        <v>#REF!</v>
      </c>
      <c r="Z3" s="108" t="e">
        <f>'BAR BB| Open rates'!#REF!</f>
        <v>#REF!</v>
      </c>
      <c r="AA3" s="108" t="e">
        <f>'BAR BB| Open rates'!#REF!</f>
        <v>#REF!</v>
      </c>
      <c r="AB3" s="108" t="e">
        <f>'BAR BB| Open rates'!#REF!</f>
        <v>#REF!</v>
      </c>
      <c r="AC3" s="108" t="e">
        <f>'BAR BB| Open rates'!#REF!</f>
        <v>#REF!</v>
      </c>
      <c r="AD3" s="108" t="e">
        <f>'BAR BB| Open rates'!#REF!</f>
        <v>#REF!</v>
      </c>
      <c r="AE3" s="108" t="e">
        <f>'BAR BB| Open rates'!#REF!</f>
        <v>#REF!</v>
      </c>
      <c r="AF3" s="108" t="e">
        <f>'BAR BB| Open rates'!#REF!</f>
        <v>#REF!</v>
      </c>
      <c r="AG3" s="108" t="e">
        <f>'BAR BB| Open rates'!#REF!</f>
        <v>#REF!</v>
      </c>
      <c r="AH3" s="108" t="e">
        <f>'BAR BB| Open rates'!#REF!</f>
        <v>#REF!</v>
      </c>
      <c r="AI3" s="108" t="e">
        <f>'BAR BB| Open rates'!#REF!</f>
        <v>#REF!</v>
      </c>
      <c r="AJ3" s="108" t="e">
        <f>'BAR BB| Open rates'!#REF!</f>
        <v>#REF!</v>
      </c>
      <c r="AK3" s="108" t="e">
        <f>'BAR BB| Open rates'!#REF!</f>
        <v>#REF!</v>
      </c>
      <c r="AL3" s="108" t="e">
        <f>'BAR BB| Open rates'!#REF!</f>
        <v>#REF!</v>
      </c>
      <c r="AM3" s="108" t="e">
        <f>'BAR BB| Open rates'!#REF!</f>
        <v>#REF!</v>
      </c>
      <c r="AN3" s="108" t="e">
        <f>'BAR BB| Open rates'!#REF!</f>
        <v>#REF!</v>
      </c>
      <c r="AO3" s="108" t="e">
        <f>'BAR BB| Open rates'!#REF!</f>
        <v>#REF!</v>
      </c>
      <c r="AP3" s="108" t="e">
        <f>'BAR BB| Open rates'!#REF!</f>
        <v>#REF!</v>
      </c>
      <c r="AQ3" s="108" t="e">
        <f>'BAR BB| Open rates'!#REF!</f>
        <v>#REF!</v>
      </c>
      <c r="AR3" s="108" t="e">
        <f>'BAR BB| Open rates'!#REF!</f>
        <v>#REF!</v>
      </c>
      <c r="AS3" s="108" t="e">
        <f>'BAR BB| Open rates'!#REF!</f>
        <v>#REF!</v>
      </c>
      <c r="AT3" s="108" t="e">
        <f>'BAR BB| Open rates'!#REF!</f>
        <v>#REF!</v>
      </c>
      <c r="AU3" s="108" t="e">
        <f>'BAR BB| Open rates'!#REF!</f>
        <v>#REF!</v>
      </c>
      <c r="AV3" s="108" t="e">
        <f>'BAR BB| Open rates'!#REF!</f>
        <v>#REF!</v>
      </c>
      <c r="AW3" s="108" t="e">
        <f>'BAR BB| Open rates'!#REF!</f>
        <v>#REF!</v>
      </c>
      <c r="AX3" s="108" t="e">
        <f>'BAR BB| Open rates'!#REF!</f>
        <v>#REF!</v>
      </c>
      <c r="AY3" s="108" t="e">
        <f>'BAR BB| Open rates'!#REF!</f>
        <v>#REF!</v>
      </c>
      <c r="AZ3" s="108" t="e">
        <f>'BAR BB| Open rates'!#REF!</f>
        <v>#REF!</v>
      </c>
      <c r="BA3" s="108" t="e">
        <f>'BAR BB| Open rates'!#REF!</f>
        <v>#REF!</v>
      </c>
      <c r="BB3" s="108" t="e">
        <f>'BAR BB| Open rates'!#REF!</f>
        <v>#REF!</v>
      </c>
      <c r="BC3" s="108" t="e">
        <f>'BAR BB| Open rates'!#REF!</f>
        <v>#REF!</v>
      </c>
      <c r="BD3" s="108" t="e">
        <f>'BAR BB| Open rates'!#REF!</f>
        <v>#REF!</v>
      </c>
      <c r="BE3" s="108" t="e">
        <f>'BAR BB| Open rates'!#REF!</f>
        <v>#REF!</v>
      </c>
      <c r="BF3" s="108" t="e">
        <f>'BAR BB| Open rates'!#REF!</f>
        <v>#REF!</v>
      </c>
      <c r="BG3" s="108" t="e">
        <f>'BAR BB| Open rates'!#REF!</f>
        <v>#REF!</v>
      </c>
      <c r="BH3" s="108" t="e">
        <f>'BAR BB| Open rates'!#REF!</f>
        <v>#REF!</v>
      </c>
      <c r="BI3" s="108" t="e">
        <f>'BAR BB| Open rates'!#REF!</f>
        <v>#REF!</v>
      </c>
      <c r="BJ3" s="108" t="e">
        <f>'BAR BB| Open rates'!#REF!</f>
        <v>#REF!</v>
      </c>
      <c r="BK3" s="108" t="e">
        <f>'BAR BB| Open rates'!#REF!</f>
        <v>#REF!</v>
      </c>
      <c r="BL3" s="108" t="e">
        <f>'BAR BB| Open rates'!#REF!</f>
        <v>#REF!</v>
      </c>
      <c r="BM3" s="108" t="e">
        <f>'BAR BB| Open rates'!#REF!</f>
        <v>#REF!</v>
      </c>
      <c r="BN3" s="108" t="e">
        <f>'BAR BB| Open rates'!#REF!</f>
        <v>#REF!</v>
      </c>
      <c r="BO3" s="108" t="e">
        <f>'BAR BB| Open rates'!#REF!</f>
        <v>#REF!</v>
      </c>
      <c r="BP3" s="108" t="e">
        <f>'BAR BB| Open rates'!#REF!</f>
        <v>#REF!</v>
      </c>
      <c r="BQ3" s="108" t="e">
        <f>'BAR BB| Open rates'!#REF!</f>
        <v>#REF!</v>
      </c>
      <c r="BR3" s="108" t="e">
        <f>'BAR BB| Open rates'!#REF!</f>
        <v>#REF!</v>
      </c>
      <c r="BS3" s="108" t="e">
        <f>'BAR BB| Open rates'!#REF!</f>
        <v>#REF!</v>
      </c>
      <c r="BT3" s="108" t="e">
        <f>'BAR BB| Open rates'!#REF!</f>
        <v>#REF!</v>
      </c>
      <c r="BU3" s="108" t="e">
        <f>'BAR BB| Open rates'!#REF!</f>
        <v>#REF!</v>
      </c>
      <c r="BV3" s="108" t="e">
        <f>'BAR BB| Open rates'!#REF!</f>
        <v>#REF!</v>
      </c>
      <c r="BW3" s="108" t="e">
        <f>'BAR BB| Open rates'!#REF!</f>
        <v>#REF!</v>
      </c>
      <c r="BX3" s="108" t="e">
        <f>'BAR BB| Open rates'!#REF!</f>
        <v>#REF!</v>
      </c>
      <c r="BY3" s="108" t="e">
        <f>'BAR BB| Open rates'!#REF!</f>
        <v>#REF!</v>
      </c>
      <c r="BZ3" s="108" t="e">
        <f>'BAR BB| Open rates'!#REF!</f>
        <v>#REF!</v>
      </c>
    </row>
    <row r="4" spans="1:78" s="33" customFormat="1" ht="26.25" customHeight="1" x14ac:dyDescent="0.2">
      <c r="A4" s="49"/>
      <c r="B4" s="108" t="e">
        <f>'BAR BB| Open rates'!#REF!</f>
        <v>#REF!</v>
      </c>
      <c r="C4" s="108" t="e">
        <f>'BAR BB| Open rates'!#REF!</f>
        <v>#REF!</v>
      </c>
      <c r="D4" s="108" t="e">
        <f>'BAR BB| Open rates'!#REF!</f>
        <v>#REF!</v>
      </c>
      <c r="E4" s="108" t="e">
        <f>'BAR BB| Open rates'!#REF!</f>
        <v>#REF!</v>
      </c>
      <c r="F4" s="108" t="e">
        <f>'BAR BB| Open rates'!#REF!</f>
        <v>#REF!</v>
      </c>
      <c r="G4" s="108" t="e">
        <f>'BAR BB| Open rates'!#REF!</f>
        <v>#REF!</v>
      </c>
      <c r="H4" s="108" t="e">
        <f>'BAR BB| Open rates'!#REF!</f>
        <v>#REF!</v>
      </c>
      <c r="I4" s="108" t="e">
        <f>'BAR BB| Open rates'!#REF!</f>
        <v>#REF!</v>
      </c>
      <c r="J4" s="108" t="e">
        <f>'BAR BB| Open rates'!#REF!</f>
        <v>#REF!</v>
      </c>
      <c r="K4" s="108" t="e">
        <f>'BAR BB| Open rates'!#REF!</f>
        <v>#REF!</v>
      </c>
      <c r="L4" s="108" t="e">
        <f>'BAR BB| Open rates'!#REF!</f>
        <v>#REF!</v>
      </c>
      <c r="M4" s="108" t="e">
        <f>'BAR BB| Open rates'!#REF!</f>
        <v>#REF!</v>
      </c>
      <c r="N4" s="108" t="e">
        <f>'BAR BB| Open rates'!#REF!</f>
        <v>#REF!</v>
      </c>
      <c r="O4" s="108" t="e">
        <f>'BAR BB| Open rates'!#REF!</f>
        <v>#REF!</v>
      </c>
      <c r="P4" s="108" t="e">
        <f>'BAR BB| Open rates'!#REF!</f>
        <v>#REF!</v>
      </c>
      <c r="Q4" s="108" t="e">
        <f>'BAR BB| Open rates'!#REF!</f>
        <v>#REF!</v>
      </c>
      <c r="R4" s="108" t="e">
        <f>'BAR BB| Open rates'!#REF!</f>
        <v>#REF!</v>
      </c>
      <c r="S4" s="108" t="e">
        <f>'BAR BB| Open rates'!#REF!</f>
        <v>#REF!</v>
      </c>
      <c r="T4" s="108" t="e">
        <f>'BAR BB| Open rates'!#REF!</f>
        <v>#REF!</v>
      </c>
      <c r="U4" s="108" t="e">
        <f>'BAR BB| Open rates'!#REF!</f>
        <v>#REF!</v>
      </c>
      <c r="V4" s="108" t="e">
        <f>'BAR BB| Open rates'!#REF!</f>
        <v>#REF!</v>
      </c>
      <c r="W4" s="108" t="e">
        <f>'BAR BB| Open rates'!#REF!</f>
        <v>#REF!</v>
      </c>
      <c r="X4" s="108" t="e">
        <f>'BAR BB| Open rates'!#REF!</f>
        <v>#REF!</v>
      </c>
      <c r="Y4" s="108" t="e">
        <f>'BAR BB| Open rates'!#REF!</f>
        <v>#REF!</v>
      </c>
      <c r="Z4" s="108" t="e">
        <f>'BAR BB| Open rates'!#REF!</f>
        <v>#REF!</v>
      </c>
      <c r="AA4" s="108" t="e">
        <f>'BAR BB| Open rates'!#REF!</f>
        <v>#REF!</v>
      </c>
      <c r="AB4" s="108" t="e">
        <f>'BAR BB| Open rates'!#REF!</f>
        <v>#REF!</v>
      </c>
      <c r="AC4" s="108" t="e">
        <f>'BAR BB| Open rates'!#REF!</f>
        <v>#REF!</v>
      </c>
      <c r="AD4" s="108" t="e">
        <f>'BAR BB| Open rates'!#REF!</f>
        <v>#REF!</v>
      </c>
      <c r="AE4" s="108" t="e">
        <f>'BAR BB| Open rates'!#REF!</f>
        <v>#REF!</v>
      </c>
      <c r="AF4" s="108" t="e">
        <f>'BAR BB| Open rates'!#REF!</f>
        <v>#REF!</v>
      </c>
      <c r="AG4" s="108" t="e">
        <f>'BAR BB| Open rates'!#REF!</f>
        <v>#REF!</v>
      </c>
      <c r="AH4" s="108" t="e">
        <f>'BAR BB| Open rates'!#REF!</f>
        <v>#REF!</v>
      </c>
      <c r="AI4" s="108" t="e">
        <f>'BAR BB| Open rates'!#REF!</f>
        <v>#REF!</v>
      </c>
      <c r="AJ4" s="108" t="e">
        <f>'BAR BB| Open rates'!#REF!</f>
        <v>#REF!</v>
      </c>
      <c r="AK4" s="108" t="e">
        <f>'BAR BB| Open rates'!#REF!</f>
        <v>#REF!</v>
      </c>
      <c r="AL4" s="108" t="e">
        <f>'BAR BB| Open rates'!#REF!</f>
        <v>#REF!</v>
      </c>
      <c r="AM4" s="108" t="e">
        <f>'BAR BB| Open rates'!#REF!</f>
        <v>#REF!</v>
      </c>
      <c r="AN4" s="108" t="e">
        <f>'BAR BB| Open rates'!#REF!</f>
        <v>#REF!</v>
      </c>
      <c r="AO4" s="108" t="e">
        <f>'BAR BB| Open rates'!#REF!</f>
        <v>#REF!</v>
      </c>
      <c r="AP4" s="108" t="e">
        <f>'BAR BB| Open rates'!#REF!</f>
        <v>#REF!</v>
      </c>
      <c r="AQ4" s="108" t="e">
        <f>'BAR BB| Open rates'!#REF!</f>
        <v>#REF!</v>
      </c>
      <c r="AR4" s="108" t="e">
        <f>'BAR BB| Open rates'!#REF!</f>
        <v>#REF!</v>
      </c>
      <c r="AS4" s="108" t="e">
        <f>'BAR BB| Open rates'!#REF!</f>
        <v>#REF!</v>
      </c>
      <c r="AT4" s="108" t="e">
        <f>'BAR BB| Open rates'!#REF!</f>
        <v>#REF!</v>
      </c>
      <c r="AU4" s="108" t="e">
        <f>'BAR BB| Open rates'!#REF!</f>
        <v>#REF!</v>
      </c>
      <c r="AV4" s="108" t="e">
        <f>'BAR BB| Open rates'!#REF!</f>
        <v>#REF!</v>
      </c>
      <c r="AW4" s="108" t="e">
        <f>'BAR BB| Open rates'!#REF!</f>
        <v>#REF!</v>
      </c>
      <c r="AX4" s="108" t="e">
        <f>'BAR BB| Open rates'!#REF!</f>
        <v>#REF!</v>
      </c>
      <c r="AY4" s="108" t="e">
        <f>'BAR BB| Open rates'!#REF!</f>
        <v>#REF!</v>
      </c>
      <c r="AZ4" s="108" t="e">
        <f>'BAR BB| Open rates'!#REF!</f>
        <v>#REF!</v>
      </c>
      <c r="BA4" s="108" t="e">
        <f>'BAR BB| Open rates'!#REF!</f>
        <v>#REF!</v>
      </c>
      <c r="BB4" s="108" t="e">
        <f>'BAR BB| Open rates'!#REF!</f>
        <v>#REF!</v>
      </c>
      <c r="BC4" s="108" t="e">
        <f>'BAR BB| Open rates'!#REF!</f>
        <v>#REF!</v>
      </c>
      <c r="BD4" s="108" t="e">
        <f>'BAR BB| Open rates'!#REF!</f>
        <v>#REF!</v>
      </c>
      <c r="BE4" s="108" t="e">
        <f>'BAR BB| Open rates'!#REF!</f>
        <v>#REF!</v>
      </c>
      <c r="BF4" s="108" t="e">
        <f>'BAR BB| Open rates'!#REF!</f>
        <v>#REF!</v>
      </c>
      <c r="BG4" s="108" t="e">
        <f>'BAR BB| Open rates'!#REF!</f>
        <v>#REF!</v>
      </c>
      <c r="BH4" s="108" t="e">
        <f>'BAR BB| Open rates'!#REF!</f>
        <v>#REF!</v>
      </c>
      <c r="BI4" s="108" t="e">
        <f>'BAR BB| Open rates'!#REF!</f>
        <v>#REF!</v>
      </c>
      <c r="BJ4" s="108" t="e">
        <f>'BAR BB| Open rates'!#REF!</f>
        <v>#REF!</v>
      </c>
      <c r="BK4" s="108" t="e">
        <f>'BAR BB| Open rates'!#REF!</f>
        <v>#REF!</v>
      </c>
      <c r="BL4" s="108" t="e">
        <f>'BAR BB| Open rates'!#REF!</f>
        <v>#REF!</v>
      </c>
      <c r="BM4" s="108" t="e">
        <f>'BAR BB| Open rates'!#REF!</f>
        <v>#REF!</v>
      </c>
      <c r="BN4" s="108" t="e">
        <f>'BAR BB| Open rates'!#REF!</f>
        <v>#REF!</v>
      </c>
      <c r="BO4" s="108" t="e">
        <f>'BAR BB| Open rates'!#REF!</f>
        <v>#REF!</v>
      </c>
      <c r="BP4" s="108" t="e">
        <f>'BAR BB| Open rates'!#REF!</f>
        <v>#REF!</v>
      </c>
      <c r="BQ4" s="108" t="e">
        <f>'BAR BB| Open rates'!#REF!</f>
        <v>#REF!</v>
      </c>
      <c r="BR4" s="108" t="e">
        <f>'BAR BB| Open rates'!#REF!</f>
        <v>#REF!</v>
      </c>
      <c r="BS4" s="108" t="e">
        <f>'BAR BB| Open rates'!#REF!</f>
        <v>#REF!</v>
      </c>
      <c r="BT4" s="108" t="e">
        <f>'BAR BB| Open rates'!#REF!</f>
        <v>#REF!</v>
      </c>
      <c r="BU4" s="108" t="e">
        <f>'BAR BB| Open rates'!#REF!</f>
        <v>#REF!</v>
      </c>
      <c r="BV4" s="108" t="e">
        <f>'BAR BB| Open rates'!#REF!</f>
        <v>#REF!</v>
      </c>
      <c r="BW4" s="108" t="e">
        <f>'BAR BB| Open rates'!#REF!</f>
        <v>#REF!</v>
      </c>
      <c r="BX4" s="108" t="e">
        <f>'BAR BB| Open rates'!#REF!</f>
        <v>#REF!</v>
      </c>
      <c r="BY4" s="108" t="e">
        <f>'BAR BB| Open rates'!#REF!</f>
        <v>#REF!</v>
      </c>
      <c r="BZ4" s="108" t="e">
        <f>'BAR BB| Open rates'!#REF!</f>
        <v>#REF!</v>
      </c>
    </row>
    <row r="5" spans="1:78" s="36" customFormat="1" ht="12" customHeight="1" x14ac:dyDescent="0.2">
      <c r="A5" s="163" t="str">
        <f>'BAR BB| Open rates'!A5</f>
        <v>Делюкс/ Deluxe</v>
      </c>
    </row>
    <row r="6" spans="1:78" s="36" customFormat="1" ht="12" customHeight="1" x14ac:dyDescent="0.2">
      <c r="A6" s="52">
        <f>'BAR BB| Open rates'!A6</f>
        <v>1</v>
      </c>
      <c r="B6" s="43" t="e">
        <f>'BAR BB| Open rates'!#REF!*0.8</f>
        <v>#REF!</v>
      </c>
      <c r="C6" s="43" t="e">
        <f>'BAR BB| Open rates'!#REF!*0.8</f>
        <v>#REF!</v>
      </c>
      <c r="D6" s="43" t="e">
        <f>'BAR BB| Open rates'!#REF!*0.8</f>
        <v>#REF!</v>
      </c>
      <c r="E6" s="43" t="e">
        <f>'BAR BB| Open rates'!#REF!*0.8</f>
        <v>#REF!</v>
      </c>
      <c r="F6" s="43" t="e">
        <f>'BAR BB| Open rates'!#REF!*0.8</f>
        <v>#REF!</v>
      </c>
      <c r="G6" s="43" t="e">
        <f>'BAR BB| Open rates'!#REF!*0.8</f>
        <v>#REF!</v>
      </c>
      <c r="H6" s="43" t="e">
        <f>'BAR BB| Open rates'!#REF!*0.8</f>
        <v>#REF!</v>
      </c>
      <c r="I6" s="43" t="e">
        <f>'BAR BB| Open rates'!#REF!*0.8</f>
        <v>#REF!</v>
      </c>
      <c r="J6" s="43" t="e">
        <f>'BAR BB| Open rates'!#REF!*0.8</f>
        <v>#REF!</v>
      </c>
      <c r="K6" s="43" t="e">
        <f>'BAR BB| Open rates'!#REF!*0.8</f>
        <v>#REF!</v>
      </c>
      <c r="L6" s="43" t="e">
        <f>'BAR BB| Open rates'!#REF!*0.8</f>
        <v>#REF!</v>
      </c>
      <c r="M6" s="43" t="e">
        <f>'BAR BB| Open rates'!#REF!*0.8</f>
        <v>#REF!</v>
      </c>
      <c r="N6" s="43" t="e">
        <f>'BAR BB| Open rates'!#REF!*0.8</f>
        <v>#REF!</v>
      </c>
      <c r="O6" s="43" t="e">
        <f>'BAR BB| Open rates'!#REF!*0.8</f>
        <v>#REF!</v>
      </c>
      <c r="P6" s="43" t="e">
        <f>'BAR BB| Open rates'!#REF!*0.8</f>
        <v>#REF!</v>
      </c>
      <c r="Q6" s="43" t="e">
        <f>'BAR BB| Open rates'!#REF!*0.8</f>
        <v>#REF!</v>
      </c>
      <c r="R6" s="43" t="e">
        <f>'BAR BB| Open rates'!#REF!*0.8</f>
        <v>#REF!</v>
      </c>
      <c r="S6" s="43" t="e">
        <f>'BAR BB| Open rates'!#REF!*0.8</f>
        <v>#REF!</v>
      </c>
      <c r="T6" s="43" t="e">
        <f>'BAR BB| Open rates'!#REF!*0.8</f>
        <v>#REF!</v>
      </c>
      <c r="U6" s="43" t="e">
        <f>'BAR BB| Open rates'!#REF!*0.8</f>
        <v>#REF!</v>
      </c>
      <c r="V6" s="43" t="e">
        <f>'BAR BB| Open rates'!#REF!*0.8</f>
        <v>#REF!</v>
      </c>
      <c r="W6" s="43" t="e">
        <f>'BAR BB| Open rates'!#REF!*0.8</f>
        <v>#REF!</v>
      </c>
      <c r="X6" s="43" t="e">
        <f>'BAR BB| Open rates'!#REF!*0.8</f>
        <v>#REF!</v>
      </c>
      <c r="Y6" s="43" t="e">
        <f>'BAR BB| Open rates'!#REF!*0.8</f>
        <v>#REF!</v>
      </c>
      <c r="Z6" s="43" t="e">
        <f>'BAR BB| Open rates'!#REF!*0.8</f>
        <v>#REF!</v>
      </c>
      <c r="AA6" s="43" t="e">
        <f>'BAR BB| Open rates'!#REF!*0.8</f>
        <v>#REF!</v>
      </c>
      <c r="AB6" s="43" t="e">
        <f>'BAR BB| Open rates'!#REF!*0.8</f>
        <v>#REF!</v>
      </c>
      <c r="AC6" s="43" t="e">
        <f>'BAR BB| Open rates'!#REF!*0.8</f>
        <v>#REF!</v>
      </c>
      <c r="AD6" s="43" t="e">
        <f>'BAR BB| Open rates'!#REF!*0.8</f>
        <v>#REF!</v>
      </c>
      <c r="AE6" s="43" t="e">
        <f>'BAR BB| Open rates'!#REF!*0.8</f>
        <v>#REF!</v>
      </c>
      <c r="AF6" s="43" t="e">
        <f>'BAR BB| Open rates'!#REF!*0.8</f>
        <v>#REF!</v>
      </c>
      <c r="AG6" s="43" t="e">
        <f>'BAR BB| Open rates'!#REF!*0.8</f>
        <v>#REF!</v>
      </c>
      <c r="AH6" s="43" t="e">
        <f>'BAR BB| Open rates'!#REF!*0.8</f>
        <v>#REF!</v>
      </c>
      <c r="AI6" s="43" t="e">
        <f>'BAR BB| Open rates'!#REF!*0.8</f>
        <v>#REF!</v>
      </c>
      <c r="AJ6" s="43" t="e">
        <f>'BAR BB| Open rates'!#REF!*0.8</f>
        <v>#REF!</v>
      </c>
      <c r="AK6" s="43" t="e">
        <f>'BAR BB| Open rates'!#REF!*0.8</f>
        <v>#REF!</v>
      </c>
      <c r="AL6" s="43" t="e">
        <f>'BAR BB| Open rates'!#REF!*0.8</f>
        <v>#REF!</v>
      </c>
      <c r="AM6" s="43" t="e">
        <f>'BAR BB| Open rates'!#REF!*0.8</f>
        <v>#REF!</v>
      </c>
      <c r="AN6" s="43" t="e">
        <f>'BAR BB| Open rates'!#REF!*0.8</f>
        <v>#REF!</v>
      </c>
      <c r="AO6" s="43" t="e">
        <f>'BAR BB| Open rates'!#REF!*0.8</f>
        <v>#REF!</v>
      </c>
      <c r="AP6" s="43" t="e">
        <f>'BAR BB| Open rates'!#REF!*0.8</f>
        <v>#REF!</v>
      </c>
      <c r="AQ6" s="43" t="e">
        <f>'BAR BB| Open rates'!#REF!*0.8</f>
        <v>#REF!</v>
      </c>
      <c r="AR6" s="43" t="e">
        <f>'BAR BB| Open rates'!#REF!*0.8</f>
        <v>#REF!</v>
      </c>
      <c r="AS6" s="43" t="e">
        <f>'BAR BB| Open rates'!#REF!*0.8</f>
        <v>#REF!</v>
      </c>
      <c r="AT6" s="43" t="e">
        <f>'BAR BB| Open rates'!#REF!*0.8</f>
        <v>#REF!</v>
      </c>
      <c r="AU6" s="43" t="e">
        <f>'BAR BB| Open rates'!#REF!*0.8</f>
        <v>#REF!</v>
      </c>
      <c r="AV6" s="43" t="e">
        <f>'BAR BB| Open rates'!#REF!*0.8</f>
        <v>#REF!</v>
      </c>
      <c r="AW6" s="43" t="e">
        <f>'BAR BB| Open rates'!#REF!*0.8</f>
        <v>#REF!</v>
      </c>
      <c r="AX6" s="43" t="e">
        <f>'BAR BB| Open rates'!#REF!*0.8</f>
        <v>#REF!</v>
      </c>
      <c r="AY6" s="43" t="e">
        <f>'BAR BB| Open rates'!#REF!*0.8</f>
        <v>#REF!</v>
      </c>
      <c r="AZ6" s="43" t="e">
        <f>'BAR BB| Open rates'!#REF!*0.8</f>
        <v>#REF!</v>
      </c>
      <c r="BA6" s="43" t="e">
        <f>'BAR BB| Open rates'!#REF!*0.8</f>
        <v>#REF!</v>
      </c>
      <c r="BB6" s="43" t="e">
        <f>'BAR BB| Open rates'!#REF!*0.8</f>
        <v>#REF!</v>
      </c>
      <c r="BC6" s="43" t="e">
        <f>'BAR BB| Open rates'!#REF!*0.8</f>
        <v>#REF!</v>
      </c>
      <c r="BD6" s="43" t="e">
        <f>'BAR BB| Open rates'!#REF!*0.8</f>
        <v>#REF!</v>
      </c>
      <c r="BE6" s="43" t="e">
        <f>'BAR BB| Open rates'!#REF!*0.8</f>
        <v>#REF!</v>
      </c>
      <c r="BF6" s="43" t="e">
        <f>'BAR BB| Open rates'!#REF!*0.8</f>
        <v>#REF!</v>
      </c>
      <c r="BG6" s="43" t="e">
        <f>'BAR BB| Open rates'!#REF!*0.8</f>
        <v>#REF!</v>
      </c>
      <c r="BH6" s="43" t="e">
        <f>'BAR BB| Open rates'!#REF!*0.8</f>
        <v>#REF!</v>
      </c>
      <c r="BI6" s="43" t="e">
        <f>'BAR BB| Open rates'!#REF!*0.8</f>
        <v>#REF!</v>
      </c>
      <c r="BJ6" s="43" t="e">
        <f>'BAR BB| Open rates'!#REF!*0.8</f>
        <v>#REF!</v>
      </c>
      <c r="BK6" s="43" t="e">
        <f>'BAR BB| Open rates'!#REF!*0.8</f>
        <v>#REF!</v>
      </c>
      <c r="BL6" s="43" t="e">
        <f>'BAR BB| Open rates'!#REF!*0.8</f>
        <v>#REF!</v>
      </c>
      <c r="BM6" s="43" t="e">
        <f>'BAR BB| Open rates'!#REF!*0.8</f>
        <v>#REF!</v>
      </c>
      <c r="BN6" s="43" t="e">
        <f>'BAR BB| Open rates'!#REF!*0.8</f>
        <v>#REF!</v>
      </c>
      <c r="BO6" s="43" t="e">
        <f>'BAR BB| Open rates'!#REF!*0.8</f>
        <v>#REF!</v>
      </c>
      <c r="BP6" s="43" t="e">
        <f>'BAR BB| Open rates'!#REF!*0.8</f>
        <v>#REF!</v>
      </c>
      <c r="BQ6" s="43" t="e">
        <f>'BAR BB| Open rates'!#REF!*0.8</f>
        <v>#REF!</v>
      </c>
      <c r="BR6" s="43" t="e">
        <f>'BAR BB| Open rates'!#REF!*0.8</f>
        <v>#REF!</v>
      </c>
      <c r="BS6" s="43" t="e">
        <f>'BAR BB| Open rates'!#REF!*0.8</f>
        <v>#REF!</v>
      </c>
      <c r="BT6" s="43" t="e">
        <f>'BAR BB| Open rates'!#REF!*0.8</f>
        <v>#REF!</v>
      </c>
      <c r="BU6" s="43" t="e">
        <f>'BAR BB| Open rates'!#REF!*0.8</f>
        <v>#REF!</v>
      </c>
      <c r="BV6" s="43" t="e">
        <f>'BAR BB| Open rates'!#REF!*0.8</f>
        <v>#REF!</v>
      </c>
      <c r="BW6" s="43" t="e">
        <f>'BAR BB| Open rates'!#REF!*0.8</f>
        <v>#REF!</v>
      </c>
      <c r="BX6" s="43" t="e">
        <f>'BAR BB| Open rates'!#REF!*0.8</f>
        <v>#REF!</v>
      </c>
      <c r="BY6" s="43" t="e">
        <f>'BAR BB| Open rates'!#REF!*0.8</f>
        <v>#REF!</v>
      </c>
      <c r="BZ6" s="43" t="e">
        <f>'BAR BB| Open rates'!#REF!*0.8</f>
        <v>#REF!</v>
      </c>
    </row>
    <row r="7" spans="1:78" s="36" customFormat="1" ht="12" customHeight="1" x14ac:dyDescent="0.2">
      <c r="A7" s="52">
        <f>'BAR BB| Open rates'!A7</f>
        <v>2</v>
      </c>
      <c r="B7" s="43" t="e">
        <f>'BAR BB| Open rates'!#REF!*0.8</f>
        <v>#REF!</v>
      </c>
      <c r="C7" s="43" t="e">
        <f>'BAR BB| Open rates'!#REF!*0.8</f>
        <v>#REF!</v>
      </c>
      <c r="D7" s="43" t="e">
        <f>'BAR BB| Open rates'!#REF!*0.8</f>
        <v>#REF!</v>
      </c>
      <c r="E7" s="43" t="e">
        <f>'BAR BB| Open rates'!#REF!*0.8</f>
        <v>#REF!</v>
      </c>
      <c r="F7" s="43" t="e">
        <f>'BAR BB| Open rates'!#REF!*0.8</f>
        <v>#REF!</v>
      </c>
      <c r="G7" s="43" t="e">
        <f>'BAR BB| Open rates'!#REF!*0.8</f>
        <v>#REF!</v>
      </c>
      <c r="H7" s="43" t="e">
        <f>'BAR BB| Open rates'!#REF!*0.8</f>
        <v>#REF!</v>
      </c>
      <c r="I7" s="43" t="e">
        <f>'BAR BB| Open rates'!#REF!*0.8</f>
        <v>#REF!</v>
      </c>
      <c r="J7" s="43" t="e">
        <f>'BAR BB| Open rates'!#REF!*0.8</f>
        <v>#REF!</v>
      </c>
      <c r="K7" s="43" t="e">
        <f>'BAR BB| Open rates'!#REF!*0.8</f>
        <v>#REF!</v>
      </c>
      <c r="L7" s="43" t="e">
        <f>'BAR BB| Open rates'!#REF!*0.8</f>
        <v>#REF!</v>
      </c>
      <c r="M7" s="43" t="e">
        <f>'BAR BB| Open rates'!#REF!*0.8</f>
        <v>#REF!</v>
      </c>
      <c r="N7" s="43" t="e">
        <f>'BAR BB| Open rates'!#REF!*0.8</f>
        <v>#REF!</v>
      </c>
      <c r="O7" s="43" t="e">
        <f>'BAR BB| Open rates'!#REF!*0.8</f>
        <v>#REF!</v>
      </c>
      <c r="P7" s="43" t="e">
        <f>'BAR BB| Open rates'!#REF!*0.8</f>
        <v>#REF!</v>
      </c>
      <c r="Q7" s="43" t="e">
        <f>'BAR BB| Open rates'!#REF!*0.8</f>
        <v>#REF!</v>
      </c>
      <c r="R7" s="43" t="e">
        <f>'BAR BB| Open rates'!#REF!*0.8</f>
        <v>#REF!</v>
      </c>
      <c r="S7" s="43" t="e">
        <f>'BAR BB| Open rates'!#REF!*0.8</f>
        <v>#REF!</v>
      </c>
      <c r="T7" s="43" t="e">
        <f>'BAR BB| Open rates'!#REF!*0.8</f>
        <v>#REF!</v>
      </c>
      <c r="U7" s="43" t="e">
        <f>'BAR BB| Open rates'!#REF!*0.8</f>
        <v>#REF!</v>
      </c>
      <c r="V7" s="43" t="e">
        <f>'BAR BB| Open rates'!#REF!*0.8</f>
        <v>#REF!</v>
      </c>
      <c r="W7" s="43" t="e">
        <f>'BAR BB| Open rates'!#REF!*0.8</f>
        <v>#REF!</v>
      </c>
      <c r="X7" s="43" t="e">
        <f>'BAR BB| Open rates'!#REF!*0.8</f>
        <v>#REF!</v>
      </c>
      <c r="Y7" s="43" t="e">
        <f>'BAR BB| Open rates'!#REF!*0.8</f>
        <v>#REF!</v>
      </c>
      <c r="Z7" s="43" t="e">
        <f>'BAR BB| Open rates'!#REF!*0.8</f>
        <v>#REF!</v>
      </c>
      <c r="AA7" s="43" t="e">
        <f>'BAR BB| Open rates'!#REF!*0.8</f>
        <v>#REF!</v>
      </c>
      <c r="AB7" s="43" t="e">
        <f>'BAR BB| Open rates'!#REF!*0.8</f>
        <v>#REF!</v>
      </c>
      <c r="AC7" s="43" t="e">
        <f>'BAR BB| Open rates'!#REF!*0.8</f>
        <v>#REF!</v>
      </c>
      <c r="AD7" s="43" t="e">
        <f>'BAR BB| Open rates'!#REF!*0.8</f>
        <v>#REF!</v>
      </c>
      <c r="AE7" s="43" t="e">
        <f>'BAR BB| Open rates'!#REF!*0.8</f>
        <v>#REF!</v>
      </c>
      <c r="AF7" s="43" t="e">
        <f>'BAR BB| Open rates'!#REF!*0.8</f>
        <v>#REF!</v>
      </c>
      <c r="AG7" s="43" t="e">
        <f>'BAR BB| Open rates'!#REF!*0.8</f>
        <v>#REF!</v>
      </c>
      <c r="AH7" s="43" t="e">
        <f>'BAR BB| Open rates'!#REF!*0.8</f>
        <v>#REF!</v>
      </c>
      <c r="AI7" s="43" t="e">
        <f>'BAR BB| Open rates'!#REF!*0.8</f>
        <v>#REF!</v>
      </c>
      <c r="AJ7" s="43" t="e">
        <f>'BAR BB| Open rates'!#REF!*0.8</f>
        <v>#REF!</v>
      </c>
      <c r="AK7" s="43" t="e">
        <f>'BAR BB| Open rates'!#REF!*0.8</f>
        <v>#REF!</v>
      </c>
      <c r="AL7" s="43" t="e">
        <f>'BAR BB| Open rates'!#REF!*0.8</f>
        <v>#REF!</v>
      </c>
      <c r="AM7" s="43" t="e">
        <f>'BAR BB| Open rates'!#REF!*0.8</f>
        <v>#REF!</v>
      </c>
      <c r="AN7" s="43" t="e">
        <f>'BAR BB| Open rates'!#REF!*0.8</f>
        <v>#REF!</v>
      </c>
      <c r="AO7" s="43" t="e">
        <f>'BAR BB| Open rates'!#REF!*0.8</f>
        <v>#REF!</v>
      </c>
      <c r="AP7" s="43" t="e">
        <f>'BAR BB| Open rates'!#REF!*0.8</f>
        <v>#REF!</v>
      </c>
      <c r="AQ7" s="43" t="e">
        <f>'BAR BB| Open rates'!#REF!*0.8</f>
        <v>#REF!</v>
      </c>
      <c r="AR7" s="43" t="e">
        <f>'BAR BB| Open rates'!#REF!*0.8</f>
        <v>#REF!</v>
      </c>
      <c r="AS7" s="43" t="e">
        <f>'BAR BB| Open rates'!#REF!*0.8</f>
        <v>#REF!</v>
      </c>
      <c r="AT7" s="43" t="e">
        <f>'BAR BB| Open rates'!#REF!*0.8</f>
        <v>#REF!</v>
      </c>
      <c r="AU7" s="43" t="e">
        <f>'BAR BB| Open rates'!#REF!*0.8</f>
        <v>#REF!</v>
      </c>
      <c r="AV7" s="43" t="e">
        <f>'BAR BB| Open rates'!#REF!*0.8</f>
        <v>#REF!</v>
      </c>
      <c r="AW7" s="43" t="e">
        <f>'BAR BB| Open rates'!#REF!*0.8</f>
        <v>#REF!</v>
      </c>
      <c r="AX7" s="43" t="e">
        <f>'BAR BB| Open rates'!#REF!*0.8</f>
        <v>#REF!</v>
      </c>
      <c r="AY7" s="43" t="e">
        <f>'BAR BB| Open rates'!#REF!*0.8</f>
        <v>#REF!</v>
      </c>
      <c r="AZ7" s="43" t="e">
        <f>'BAR BB| Open rates'!#REF!*0.8</f>
        <v>#REF!</v>
      </c>
      <c r="BA7" s="43" t="e">
        <f>'BAR BB| Open rates'!#REF!*0.8</f>
        <v>#REF!</v>
      </c>
      <c r="BB7" s="43" t="e">
        <f>'BAR BB| Open rates'!#REF!*0.8</f>
        <v>#REF!</v>
      </c>
      <c r="BC7" s="43" t="e">
        <f>'BAR BB| Open rates'!#REF!*0.8</f>
        <v>#REF!</v>
      </c>
      <c r="BD7" s="43" t="e">
        <f>'BAR BB| Open rates'!#REF!*0.8</f>
        <v>#REF!</v>
      </c>
      <c r="BE7" s="43" t="e">
        <f>'BAR BB| Open rates'!#REF!*0.8</f>
        <v>#REF!</v>
      </c>
      <c r="BF7" s="43" t="e">
        <f>'BAR BB| Open rates'!#REF!*0.8</f>
        <v>#REF!</v>
      </c>
      <c r="BG7" s="43" t="e">
        <f>'BAR BB| Open rates'!#REF!*0.8</f>
        <v>#REF!</v>
      </c>
      <c r="BH7" s="43" t="e">
        <f>'BAR BB| Open rates'!#REF!*0.8</f>
        <v>#REF!</v>
      </c>
      <c r="BI7" s="43" t="e">
        <f>'BAR BB| Open rates'!#REF!*0.8</f>
        <v>#REF!</v>
      </c>
      <c r="BJ7" s="43" t="e">
        <f>'BAR BB| Open rates'!#REF!*0.8</f>
        <v>#REF!</v>
      </c>
      <c r="BK7" s="43" t="e">
        <f>'BAR BB| Open rates'!#REF!*0.8</f>
        <v>#REF!</v>
      </c>
      <c r="BL7" s="43" t="e">
        <f>'BAR BB| Open rates'!#REF!*0.8</f>
        <v>#REF!</v>
      </c>
      <c r="BM7" s="43" t="e">
        <f>'BAR BB| Open rates'!#REF!*0.8</f>
        <v>#REF!</v>
      </c>
      <c r="BN7" s="43" t="e">
        <f>'BAR BB| Open rates'!#REF!*0.8</f>
        <v>#REF!</v>
      </c>
      <c r="BO7" s="43" t="e">
        <f>'BAR BB| Open rates'!#REF!*0.8</f>
        <v>#REF!</v>
      </c>
      <c r="BP7" s="43" t="e">
        <f>'BAR BB| Open rates'!#REF!*0.8</f>
        <v>#REF!</v>
      </c>
      <c r="BQ7" s="43" t="e">
        <f>'BAR BB| Open rates'!#REF!*0.8</f>
        <v>#REF!</v>
      </c>
      <c r="BR7" s="43" t="e">
        <f>'BAR BB| Open rates'!#REF!*0.8</f>
        <v>#REF!</v>
      </c>
      <c r="BS7" s="43" t="e">
        <f>'BAR BB| Open rates'!#REF!*0.8</f>
        <v>#REF!</v>
      </c>
      <c r="BT7" s="43" t="e">
        <f>'BAR BB| Open rates'!#REF!*0.8</f>
        <v>#REF!</v>
      </c>
      <c r="BU7" s="43" t="e">
        <f>'BAR BB| Open rates'!#REF!*0.8</f>
        <v>#REF!</v>
      </c>
      <c r="BV7" s="43" t="e">
        <f>'BAR BB| Open rates'!#REF!*0.8</f>
        <v>#REF!</v>
      </c>
      <c r="BW7" s="43" t="e">
        <f>'BAR BB| Open rates'!#REF!*0.8</f>
        <v>#REF!</v>
      </c>
      <c r="BX7" s="43" t="e">
        <f>'BAR BB| Open rates'!#REF!*0.8</f>
        <v>#REF!</v>
      </c>
      <c r="BY7" s="43" t="e">
        <f>'BAR BB| Open rates'!#REF!*0.8</f>
        <v>#REF!</v>
      </c>
      <c r="BZ7" s="43" t="e">
        <f>'BAR BB| Open rates'!#REF!*0.8</f>
        <v>#REF!</v>
      </c>
    </row>
    <row r="8" spans="1:78" s="36" customFormat="1" ht="12" customHeight="1" x14ac:dyDescent="0.2">
      <c r="A8" s="145" t="str">
        <f>'BAR BB| Open rates'!A8</f>
        <v>Делюкс с видом на горы / Deluxe Mountain View</v>
      </c>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row>
    <row r="9" spans="1:78" s="36" customFormat="1" ht="12" customHeight="1" x14ac:dyDescent="0.2">
      <c r="A9" s="52">
        <f>'BAR BB| Open rates'!A9</f>
        <v>1</v>
      </c>
      <c r="B9" s="43" t="e">
        <f>'BAR BB| Open rates'!#REF!*0.8</f>
        <v>#REF!</v>
      </c>
      <c r="C9" s="43" t="e">
        <f>'BAR BB| Open rates'!#REF!*0.8</f>
        <v>#REF!</v>
      </c>
      <c r="D9" s="43" t="e">
        <f>'BAR BB| Open rates'!#REF!*0.8</f>
        <v>#REF!</v>
      </c>
      <c r="E9" s="43" t="e">
        <f>'BAR BB| Open rates'!#REF!*0.8</f>
        <v>#REF!</v>
      </c>
      <c r="F9" s="43" t="e">
        <f>'BAR BB| Open rates'!#REF!*0.8</f>
        <v>#REF!</v>
      </c>
      <c r="G9" s="43" t="e">
        <f>'BAR BB| Open rates'!#REF!*0.8</f>
        <v>#REF!</v>
      </c>
      <c r="H9" s="43" t="e">
        <f>'BAR BB| Open rates'!#REF!*0.8</f>
        <v>#REF!</v>
      </c>
      <c r="I9" s="43" t="e">
        <f>'BAR BB| Open rates'!#REF!*0.8</f>
        <v>#REF!</v>
      </c>
      <c r="J9" s="43" t="e">
        <f>'BAR BB| Open rates'!#REF!*0.8</f>
        <v>#REF!</v>
      </c>
      <c r="K9" s="43" t="e">
        <f>'BAR BB| Open rates'!#REF!*0.8</f>
        <v>#REF!</v>
      </c>
      <c r="L9" s="43" t="e">
        <f>'BAR BB| Open rates'!#REF!*0.8</f>
        <v>#REF!</v>
      </c>
      <c r="M9" s="43" t="e">
        <f>'BAR BB| Open rates'!#REF!*0.8</f>
        <v>#REF!</v>
      </c>
      <c r="N9" s="43" t="e">
        <f>'BAR BB| Open rates'!#REF!*0.8</f>
        <v>#REF!</v>
      </c>
      <c r="O9" s="43" t="e">
        <f>'BAR BB| Open rates'!#REF!*0.8</f>
        <v>#REF!</v>
      </c>
      <c r="P9" s="43" t="e">
        <f>'BAR BB| Open rates'!#REF!*0.8</f>
        <v>#REF!</v>
      </c>
      <c r="Q9" s="43" t="e">
        <f>'BAR BB| Open rates'!#REF!*0.8</f>
        <v>#REF!</v>
      </c>
      <c r="R9" s="43" t="e">
        <f>'BAR BB| Open rates'!#REF!*0.8</f>
        <v>#REF!</v>
      </c>
      <c r="S9" s="43" t="e">
        <f>'BAR BB| Open rates'!#REF!*0.8</f>
        <v>#REF!</v>
      </c>
      <c r="T9" s="43" t="e">
        <f>'BAR BB| Open rates'!#REF!*0.8</f>
        <v>#REF!</v>
      </c>
      <c r="U9" s="43" t="e">
        <f>'BAR BB| Open rates'!#REF!*0.8</f>
        <v>#REF!</v>
      </c>
      <c r="V9" s="43" t="e">
        <f>'BAR BB| Open rates'!#REF!*0.8</f>
        <v>#REF!</v>
      </c>
      <c r="W9" s="43" t="e">
        <f>'BAR BB| Open rates'!#REF!*0.8</f>
        <v>#REF!</v>
      </c>
      <c r="X9" s="43" t="e">
        <f>'BAR BB| Open rates'!#REF!*0.8</f>
        <v>#REF!</v>
      </c>
      <c r="Y9" s="43" t="e">
        <f>'BAR BB| Open rates'!#REF!*0.8</f>
        <v>#REF!</v>
      </c>
      <c r="Z9" s="43" t="e">
        <f>'BAR BB| Open rates'!#REF!*0.8</f>
        <v>#REF!</v>
      </c>
      <c r="AA9" s="43" t="e">
        <f>'BAR BB| Open rates'!#REF!*0.8</f>
        <v>#REF!</v>
      </c>
      <c r="AB9" s="43" t="e">
        <f>'BAR BB| Open rates'!#REF!*0.8</f>
        <v>#REF!</v>
      </c>
      <c r="AC9" s="43" t="e">
        <f>'BAR BB| Open rates'!#REF!*0.8</f>
        <v>#REF!</v>
      </c>
      <c r="AD9" s="43" t="e">
        <f>'BAR BB| Open rates'!#REF!*0.8</f>
        <v>#REF!</v>
      </c>
      <c r="AE9" s="43" t="e">
        <f>'BAR BB| Open rates'!#REF!*0.8</f>
        <v>#REF!</v>
      </c>
      <c r="AF9" s="43" t="e">
        <f>'BAR BB| Open rates'!#REF!*0.8</f>
        <v>#REF!</v>
      </c>
      <c r="AG9" s="43" t="e">
        <f>'BAR BB| Open rates'!#REF!*0.8</f>
        <v>#REF!</v>
      </c>
      <c r="AH9" s="43" t="e">
        <f>'BAR BB| Open rates'!#REF!*0.8</f>
        <v>#REF!</v>
      </c>
      <c r="AI9" s="43" t="e">
        <f>'BAR BB| Open rates'!#REF!*0.8</f>
        <v>#REF!</v>
      </c>
      <c r="AJ9" s="43" t="e">
        <f>'BAR BB| Open rates'!#REF!*0.8</f>
        <v>#REF!</v>
      </c>
      <c r="AK9" s="43" t="e">
        <f>'BAR BB| Open rates'!#REF!*0.8</f>
        <v>#REF!</v>
      </c>
      <c r="AL9" s="43" t="e">
        <f>'BAR BB| Open rates'!#REF!*0.8</f>
        <v>#REF!</v>
      </c>
      <c r="AM9" s="43" t="e">
        <f>'BAR BB| Open rates'!#REF!*0.8</f>
        <v>#REF!</v>
      </c>
      <c r="AN9" s="43" t="e">
        <f>'BAR BB| Open rates'!#REF!*0.8</f>
        <v>#REF!</v>
      </c>
      <c r="AO9" s="43" t="e">
        <f>'BAR BB| Open rates'!#REF!*0.8</f>
        <v>#REF!</v>
      </c>
      <c r="AP9" s="43" t="e">
        <f>'BAR BB| Open rates'!#REF!*0.8</f>
        <v>#REF!</v>
      </c>
      <c r="AQ9" s="43" t="e">
        <f>'BAR BB| Open rates'!#REF!*0.8</f>
        <v>#REF!</v>
      </c>
      <c r="AR9" s="43" t="e">
        <f>'BAR BB| Open rates'!#REF!*0.8</f>
        <v>#REF!</v>
      </c>
      <c r="AS9" s="43" t="e">
        <f>'BAR BB| Open rates'!#REF!*0.8</f>
        <v>#REF!</v>
      </c>
      <c r="AT9" s="43" t="e">
        <f>'BAR BB| Open rates'!#REF!*0.8</f>
        <v>#REF!</v>
      </c>
      <c r="AU9" s="43" t="e">
        <f>'BAR BB| Open rates'!#REF!*0.8</f>
        <v>#REF!</v>
      </c>
      <c r="AV9" s="43" t="e">
        <f>'BAR BB| Open rates'!#REF!*0.8</f>
        <v>#REF!</v>
      </c>
      <c r="AW9" s="43" t="e">
        <f>'BAR BB| Open rates'!#REF!*0.8</f>
        <v>#REF!</v>
      </c>
      <c r="AX9" s="43" t="e">
        <f>'BAR BB| Open rates'!#REF!*0.8</f>
        <v>#REF!</v>
      </c>
      <c r="AY9" s="43" t="e">
        <f>'BAR BB| Open rates'!#REF!*0.8</f>
        <v>#REF!</v>
      </c>
      <c r="AZ9" s="43" t="e">
        <f>'BAR BB| Open rates'!#REF!*0.8</f>
        <v>#REF!</v>
      </c>
      <c r="BA9" s="43" t="e">
        <f>'BAR BB| Open rates'!#REF!*0.8</f>
        <v>#REF!</v>
      </c>
      <c r="BB9" s="43" t="e">
        <f>'BAR BB| Open rates'!#REF!*0.8</f>
        <v>#REF!</v>
      </c>
      <c r="BC9" s="43" t="e">
        <f>'BAR BB| Open rates'!#REF!*0.8</f>
        <v>#REF!</v>
      </c>
      <c r="BD9" s="43" t="e">
        <f>'BAR BB| Open rates'!#REF!*0.8</f>
        <v>#REF!</v>
      </c>
      <c r="BE9" s="43" t="e">
        <f>'BAR BB| Open rates'!#REF!*0.8</f>
        <v>#REF!</v>
      </c>
      <c r="BF9" s="43" t="e">
        <f>'BAR BB| Open rates'!#REF!*0.8</f>
        <v>#REF!</v>
      </c>
      <c r="BG9" s="43" t="e">
        <f>'BAR BB| Open rates'!#REF!*0.8</f>
        <v>#REF!</v>
      </c>
      <c r="BH9" s="43" t="e">
        <f>'BAR BB| Open rates'!#REF!*0.8</f>
        <v>#REF!</v>
      </c>
      <c r="BI9" s="43" t="e">
        <f>'BAR BB| Open rates'!#REF!*0.8</f>
        <v>#REF!</v>
      </c>
      <c r="BJ9" s="43" t="e">
        <f>'BAR BB| Open rates'!#REF!*0.8</f>
        <v>#REF!</v>
      </c>
      <c r="BK9" s="43" t="e">
        <f>'BAR BB| Open rates'!#REF!*0.8</f>
        <v>#REF!</v>
      </c>
      <c r="BL9" s="43" t="e">
        <f>'BAR BB| Open rates'!#REF!*0.8</f>
        <v>#REF!</v>
      </c>
      <c r="BM9" s="43" t="e">
        <f>'BAR BB| Open rates'!#REF!*0.8</f>
        <v>#REF!</v>
      </c>
      <c r="BN9" s="43" t="e">
        <f>'BAR BB| Open rates'!#REF!*0.8</f>
        <v>#REF!</v>
      </c>
      <c r="BO9" s="43" t="e">
        <f>'BAR BB| Open rates'!#REF!*0.8</f>
        <v>#REF!</v>
      </c>
      <c r="BP9" s="43" t="e">
        <f>'BAR BB| Open rates'!#REF!*0.8</f>
        <v>#REF!</v>
      </c>
      <c r="BQ9" s="43" t="e">
        <f>'BAR BB| Open rates'!#REF!*0.8</f>
        <v>#REF!</v>
      </c>
      <c r="BR9" s="43" t="e">
        <f>'BAR BB| Open rates'!#REF!*0.8</f>
        <v>#REF!</v>
      </c>
      <c r="BS9" s="43" t="e">
        <f>'BAR BB| Open rates'!#REF!*0.8</f>
        <v>#REF!</v>
      </c>
      <c r="BT9" s="43" t="e">
        <f>'BAR BB| Open rates'!#REF!*0.8</f>
        <v>#REF!</v>
      </c>
      <c r="BU9" s="43" t="e">
        <f>'BAR BB| Open rates'!#REF!*0.8</f>
        <v>#REF!</v>
      </c>
      <c r="BV9" s="43" t="e">
        <f>'BAR BB| Open rates'!#REF!*0.8</f>
        <v>#REF!</v>
      </c>
      <c r="BW9" s="43" t="e">
        <f>'BAR BB| Open rates'!#REF!*0.8</f>
        <v>#REF!</v>
      </c>
      <c r="BX9" s="43" t="e">
        <f>'BAR BB| Open rates'!#REF!*0.8</f>
        <v>#REF!</v>
      </c>
      <c r="BY9" s="43" t="e">
        <f>'BAR BB| Open rates'!#REF!*0.8</f>
        <v>#REF!</v>
      </c>
      <c r="BZ9" s="43" t="e">
        <f>'BAR BB| Open rates'!#REF!*0.8</f>
        <v>#REF!</v>
      </c>
    </row>
    <row r="10" spans="1:78" s="36" customFormat="1" ht="12" customHeight="1" x14ac:dyDescent="0.2">
      <c r="A10" s="52">
        <f>'BAR BB| Open rates'!A10</f>
        <v>2</v>
      </c>
      <c r="B10" s="43" t="e">
        <f>'BAR BB| Open rates'!#REF!*0.8</f>
        <v>#REF!</v>
      </c>
      <c r="C10" s="43" t="e">
        <f>'BAR BB| Open rates'!#REF!*0.8</f>
        <v>#REF!</v>
      </c>
      <c r="D10" s="43" t="e">
        <f>'BAR BB| Open rates'!#REF!*0.8</f>
        <v>#REF!</v>
      </c>
      <c r="E10" s="43" t="e">
        <f>'BAR BB| Open rates'!#REF!*0.8</f>
        <v>#REF!</v>
      </c>
      <c r="F10" s="43" t="e">
        <f>'BAR BB| Open rates'!#REF!*0.8</f>
        <v>#REF!</v>
      </c>
      <c r="G10" s="43" t="e">
        <f>'BAR BB| Open rates'!#REF!*0.8</f>
        <v>#REF!</v>
      </c>
      <c r="H10" s="43" t="e">
        <f>'BAR BB| Open rates'!#REF!*0.8</f>
        <v>#REF!</v>
      </c>
      <c r="I10" s="43" t="e">
        <f>'BAR BB| Open rates'!#REF!*0.8</f>
        <v>#REF!</v>
      </c>
      <c r="J10" s="43" t="e">
        <f>'BAR BB| Open rates'!#REF!*0.8</f>
        <v>#REF!</v>
      </c>
      <c r="K10" s="43" t="e">
        <f>'BAR BB| Open rates'!#REF!*0.8</f>
        <v>#REF!</v>
      </c>
      <c r="L10" s="43" t="e">
        <f>'BAR BB| Open rates'!#REF!*0.8</f>
        <v>#REF!</v>
      </c>
      <c r="M10" s="43" t="e">
        <f>'BAR BB| Open rates'!#REF!*0.8</f>
        <v>#REF!</v>
      </c>
      <c r="N10" s="43" t="e">
        <f>'BAR BB| Open rates'!#REF!*0.8</f>
        <v>#REF!</v>
      </c>
      <c r="O10" s="43" t="e">
        <f>'BAR BB| Open rates'!#REF!*0.8</f>
        <v>#REF!</v>
      </c>
      <c r="P10" s="43" t="e">
        <f>'BAR BB| Open rates'!#REF!*0.8</f>
        <v>#REF!</v>
      </c>
      <c r="Q10" s="43" t="e">
        <f>'BAR BB| Open rates'!#REF!*0.8</f>
        <v>#REF!</v>
      </c>
      <c r="R10" s="43" t="e">
        <f>'BAR BB| Open rates'!#REF!*0.8</f>
        <v>#REF!</v>
      </c>
      <c r="S10" s="43" t="e">
        <f>'BAR BB| Open rates'!#REF!*0.8</f>
        <v>#REF!</v>
      </c>
      <c r="T10" s="43" t="e">
        <f>'BAR BB| Open rates'!#REF!*0.8</f>
        <v>#REF!</v>
      </c>
      <c r="U10" s="43" t="e">
        <f>'BAR BB| Open rates'!#REF!*0.8</f>
        <v>#REF!</v>
      </c>
      <c r="V10" s="43" t="e">
        <f>'BAR BB| Open rates'!#REF!*0.8</f>
        <v>#REF!</v>
      </c>
      <c r="W10" s="43" t="e">
        <f>'BAR BB| Open rates'!#REF!*0.8</f>
        <v>#REF!</v>
      </c>
      <c r="X10" s="43" t="e">
        <f>'BAR BB| Open rates'!#REF!*0.8</f>
        <v>#REF!</v>
      </c>
      <c r="Y10" s="43" t="e">
        <f>'BAR BB| Open rates'!#REF!*0.8</f>
        <v>#REF!</v>
      </c>
      <c r="Z10" s="43" t="e">
        <f>'BAR BB| Open rates'!#REF!*0.8</f>
        <v>#REF!</v>
      </c>
      <c r="AA10" s="43" t="e">
        <f>'BAR BB| Open rates'!#REF!*0.8</f>
        <v>#REF!</v>
      </c>
      <c r="AB10" s="43" t="e">
        <f>'BAR BB| Open rates'!#REF!*0.8</f>
        <v>#REF!</v>
      </c>
      <c r="AC10" s="43" t="e">
        <f>'BAR BB| Open rates'!#REF!*0.8</f>
        <v>#REF!</v>
      </c>
      <c r="AD10" s="43" t="e">
        <f>'BAR BB| Open rates'!#REF!*0.8</f>
        <v>#REF!</v>
      </c>
      <c r="AE10" s="43" t="e">
        <f>'BAR BB| Open rates'!#REF!*0.8</f>
        <v>#REF!</v>
      </c>
      <c r="AF10" s="43" t="e">
        <f>'BAR BB| Open rates'!#REF!*0.8</f>
        <v>#REF!</v>
      </c>
      <c r="AG10" s="43" t="e">
        <f>'BAR BB| Open rates'!#REF!*0.8</f>
        <v>#REF!</v>
      </c>
      <c r="AH10" s="43" t="e">
        <f>'BAR BB| Open rates'!#REF!*0.8</f>
        <v>#REF!</v>
      </c>
      <c r="AI10" s="43" t="e">
        <f>'BAR BB| Open rates'!#REF!*0.8</f>
        <v>#REF!</v>
      </c>
      <c r="AJ10" s="43" t="e">
        <f>'BAR BB| Open rates'!#REF!*0.8</f>
        <v>#REF!</v>
      </c>
      <c r="AK10" s="43" t="e">
        <f>'BAR BB| Open rates'!#REF!*0.8</f>
        <v>#REF!</v>
      </c>
      <c r="AL10" s="43" t="e">
        <f>'BAR BB| Open rates'!#REF!*0.8</f>
        <v>#REF!</v>
      </c>
      <c r="AM10" s="43" t="e">
        <f>'BAR BB| Open rates'!#REF!*0.8</f>
        <v>#REF!</v>
      </c>
      <c r="AN10" s="43" t="e">
        <f>'BAR BB| Open rates'!#REF!*0.8</f>
        <v>#REF!</v>
      </c>
      <c r="AO10" s="43" t="e">
        <f>'BAR BB| Open rates'!#REF!*0.8</f>
        <v>#REF!</v>
      </c>
      <c r="AP10" s="43" t="e">
        <f>'BAR BB| Open rates'!#REF!*0.8</f>
        <v>#REF!</v>
      </c>
      <c r="AQ10" s="43" t="e">
        <f>'BAR BB| Open rates'!#REF!*0.8</f>
        <v>#REF!</v>
      </c>
      <c r="AR10" s="43" t="e">
        <f>'BAR BB| Open rates'!#REF!*0.8</f>
        <v>#REF!</v>
      </c>
      <c r="AS10" s="43" t="e">
        <f>'BAR BB| Open rates'!#REF!*0.8</f>
        <v>#REF!</v>
      </c>
      <c r="AT10" s="43" t="e">
        <f>'BAR BB| Open rates'!#REF!*0.8</f>
        <v>#REF!</v>
      </c>
      <c r="AU10" s="43" t="e">
        <f>'BAR BB| Open rates'!#REF!*0.8</f>
        <v>#REF!</v>
      </c>
      <c r="AV10" s="43" t="e">
        <f>'BAR BB| Open rates'!#REF!*0.8</f>
        <v>#REF!</v>
      </c>
      <c r="AW10" s="43" t="e">
        <f>'BAR BB| Open rates'!#REF!*0.8</f>
        <v>#REF!</v>
      </c>
      <c r="AX10" s="43" t="e">
        <f>'BAR BB| Open rates'!#REF!*0.8</f>
        <v>#REF!</v>
      </c>
      <c r="AY10" s="43" t="e">
        <f>'BAR BB| Open rates'!#REF!*0.8</f>
        <v>#REF!</v>
      </c>
      <c r="AZ10" s="43" t="e">
        <f>'BAR BB| Open rates'!#REF!*0.8</f>
        <v>#REF!</v>
      </c>
      <c r="BA10" s="43" t="e">
        <f>'BAR BB| Open rates'!#REF!*0.8</f>
        <v>#REF!</v>
      </c>
      <c r="BB10" s="43" t="e">
        <f>'BAR BB| Open rates'!#REF!*0.8</f>
        <v>#REF!</v>
      </c>
      <c r="BC10" s="43" t="e">
        <f>'BAR BB| Open rates'!#REF!*0.8</f>
        <v>#REF!</v>
      </c>
      <c r="BD10" s="43" t="e">
        <f>'BAR BB| Open rates'!#REF!*0.8</f>
        <v>#REF!</v>
      </c>
      <c r="BE10" s="43" t="e">
        <f>'BAR BB| Open rates'!#REF!*0.8</f>
        <v>#REF!</v>
      </c>
      <c r="BF10" s="43" t="e">
        <f>'BAR BB| Open rates'!#REF!*0.8</f>
        <v>#REF!</v>
      </c>
      <c r="BG10" s="43" t="e">
        <f>'BAR BB| Open rates'!#REF!*0.8</f>
        <v>#REF!</v>
      </c>
      <c r="BH10" s="43" t="e">
        <f>'BAR BB| Open rates'!#REF!*0.8</f>
        <v>#REF!</v>
      </c>
      <c r="BI10" s="43" t="e">
        <f>'BAR BB| Open rates'!#REF!*0.8</f>
        <v>#REF!</v>
      </c>
      <c r="BJ10" s="43" t="e">
        <f>'BAR BB| Open rates'!#REF!*0.8</f>
        <v>#REF!</v>
      </c>
      <c r="BK10" s="43" t="e">
        <f>'BAR BB| Open rates'!#REF!*0.8</f>
        <v>#REF!</v>
      </c>
      <c r="BL10" s="43" t="e">
        <f>'BAR BB| Open rates'!#REF!*0.8</f>
        <v>#REF!</v>
      </c>
      <c r="BM10" s="43" t="e">
        <f>'BAR BB| Open rates'!#REF!*0.8</f>
        <v>#REF!</v>
      </c>
      <c r="BN10" s="43" t="e">
        <f>'BAR BB| Open rates'!#REF!*0.8</f>
        <v>#REF!</v>
      </c>
      <c r="BO10" s="43" t="e">
        <f>'BAR BB| Open rates'!#REF!*0.8</f>
        <v>#REF!</v>
      </c>
      <c r="BP10" s="43" t="e">
        <f>'BAR BB| Open rates'!#REF!*0.8</f>
        <v>#REF!</v>
      </c>
      <c r="BQ10" s="43" t="e">
        <f>'BAR BB| Open rates'!#REF!*0.8</f>
        <v>#REF!</v>
      </c>
      <c r="BR10" s="43" t="e">
        <f>'BAR BB| Open rates'!#REF!*0.8</f>
        <v>#REF!</v>
      </c>
      <c r="BS10" s="43" t="e">
        <f>'BAR BB| Open rates'!#REF!*0.8</f>
        <v>#REF!</v>
      </c>
      <c r="BT10" s="43" t="e">
        <f>'BAR BB| Open rates'!#REF!*0.8</f>
        <v>#REF!</v>
      </c>
      <c r="BU10" s="43" t="e">
        <f>'BAR BB| Open rates'!#REF!*0.8</f>
        <v>#REF!</v>
      </c>
      <c r="BV10" s="43" t="e">
        <f>'BAR BB| Open rates'!#REF!*0.8</f>
        <v>#REF!</v>
      </c>
      <c r="BW10" s="43" t="e">
        <f>'BAR BB| Open rates'!#REF!*0.8</f>
        <v>#REF!</v>
      </c>
      <c r="BX10" s="43" t="e">
        <f>'BAR BB| Open rates'!#REF!*0.8</f>
        <v>#REF!</v>
      </c>
      <c r="BY10" s="43" t="e">
        <f>'BAR BB| Open rates'!#REF!*0.8</f>
        <v>#REF!</v>
      </c>
      <c r="BZ10" s="43" t="e">
        <f>'BAR BB| Open rates'!#REF!*0.8</f>
        <v>#REF!</v>
      </c>
    </row>
    <row r="11" spans="1:78" s="36" customFormat="1" ht="12" customHeight="1" x14ac:dyDescent="0.2">
      <c r="A11" s="145" t="str">
        <f>'BAR BB| Open rates'!A11</f>
        <v>Люкс/ Suite</v>
      </c>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c r="BT11" s="43"/>
      <c r="BU11" s="43"/>
      <c r="BV11" s="43"/>
      <c r="BW11" s="43"/>
      <c r="BX11" s="43"/>
      <c r="BY11" s="43"/>
      <c r="BZ11" s="43"/>
    </row>
    <row r="12" spans="1:78" s="36" customFormat="1" ht="12" customHeight="1" x14ac:dyDescent="0.2">
      <c r="A12" s="52">
        <f>'BAR BB| Open rates'!A12</f>
        <v>1</v>
      </c>
      <c r="B12" s="43" t="e">
        <f>'BAR BB| Open rates'!#REF!*0.8</f>
        <v>#REF!</v>
      </c>
      <c r="C12" s="43" t="e">
        <f>'BAR BB| Open rates'!#REF!*0.8</f>
        <v>#REF!</v>
      </c>
      <c r="D12" s="43" t="e">
        <f>'BAR BB| Open rates'!#REF!*0.8</f>
        <v>#REF!</v>
      </c>
      <c r="E12" s="43" t="e">
        <f>'BAR BB| Open rates'!#REF!*0.8</f>
        <v>#REF!</v>
      </c>
      <c r="F12" s="43" t="e">
        <f>'BAR BB| Open rates'!#REF!*0.8</f>
        <v>#REF!</v>
      </c>
      <c r="G12" s="43" t="e">
        <f>'BAR BB| Open rates'!#REF!*0.8</f>
        <v>#REF!</v>
      </c>
      <c r="H12" s="43" t="e">
        <f>'BAR BB| Open rates'!#REF!*0.8</f>
        <v>#REF!</v>
      </c>
      <c r="I12" s="43" t="e">
        <f>'BAR BB| Open rates'!#REF!*0.8</f>
        <v>#REF!</v>
      </c>
      <c r="J12" s="43" t="e">
        <f>'BAR BB| Open rates'!#REF!*0.8</f>
        <v>#REF!</v>
      </c>
      <c r="K12" s="43" t="e">
        <f>'BAR BB| Open rates'!#REF!*0.8</f>
        <v>#REF!</v>
      </c>
      <c r="L12" s="43" t="e">
        <f>'BAR BB| Open rates'!#REF!*0.8</f>
        <v>#REF!</v>
      </c>
      <c r="M12" s="43" t="e">
        <f>'BAR BB| Open rates'!#REF!*0.8</f>
        <v>#REF!</v>
      </c>
      <c r="N12" s="43" t="e">
        <f>'BAR BB| Open rates'!#REF!*0.8</f>
        <v>#REF!</v>
      </c>
      <c r="O12" s="43" t="e">
        <f>'BAR BB| Open rates'!#REF!*0.8</f>
        <v>#REF!</v>
      </c>
      <c r="P12" s="43" t="e">
        <f>'BAR BB| Open rates'!#REF!*0.8</f>
        <v>#REF!</v>
      </c>
      <c r="Q12" s="43" t="e">
        <f>'BAR BB| Open rates'!#REF!*0.8</f>
        <v>#REF!</v>
      </c>
      <c r="R12" s="43" t="e">
        <f>'BAR BB| Open rates'!#REF!*0.8</f>
        <v>#REF!</v>
      </c>
      <c r="S12" s="43" t="e">
        <f>'BAR BB| Open rates'!#REF!*0.8</f>
        <v>#REF!</v>
      </c>
      <c r="T12" s="43" t="e">
        <f>'BAR BB| Open rates'!#REF!*0.8</f>
        <v>#REF!</v>
      </c>
      <c r="U12" s="43" t="e">
        <f>'BAR BB| Open rates'!#REF!*0.8</f>
        <v>#REF!</v>
      </c>
      <c r="V12" s="43" t="e">
        <f>'BAR BB| Open rates'!#REF!*0.8</f>
        <v>#REF!</v>
      </c>
      <c r="W12" s="43" t="e">
        <f>'BAR BB| Open rates'!#REF!*0.8</f>
        <v>#REF!</v>
      </c>
      <c r="X12" s="43" t="e">
        <f>'BAR BB| Open rates'!#REF!*0.8</f>
        <v>#REF!</v>
      </c>
      <c r="Y12" s="43" t="e">
        <f>'BAR BB| Open rates'!#REF!*0.8</f>
        <v>#REF!</v>
      </c>
      <c r="Z12" s="43" t="e">
        <f>'BAR BB| Open rates'!#REF!*0.8</f>
        <v>#REF!</v>
      </c>
      <c r="AA12" s="43" t="e">
        <f>'BAR BB| Open rates'!#REF!*0.8</f>
        <v>#REF!</v>
      </c>
      <c r="AB12" s="43" t="e">
        <f>'BAR BB| Open rates'!#REF!*0.8</f>
        <v>#REF!</v>
      </c>
      <c r="AC12" s="43" t="e">
        <f>'BAR BB| Open rates'!#REF!*0.8</f>
        <v>#REF!</v>
      </c>
      <c r="AD12" s="43" t="e">
        <f>'BAR BB| Open rates'!#REF!*0.8</f>
        <v>#REF!</v>
      </c>
      <c r="AE12" s="43" t="e">
        <f>'BAR BB| Open rates'!#REF!*0.8</f>
        <v>#REF!</v>
      </c>
      <c r="AF12" s="43" t="e">
        <f>'BAR BB| Open rates'!#REF!*0.8</f>
        <v>#REF!</v>
      </c>
      <c r="AG12" s="43" t="e">
        <f>'BAR BB| Open rates'!#REF!*0.8</f>
        <v>#REF!</v>
      </c>
      <c r="AH12" s="43" t="e">
        <f>'BAR BB| Open rates'!#REF!*0.8</f>
        <v>#REF!</v>
      </c>
      <c r="AI12" s="43" t="e">
        <f>'BAR BB| Open rates'!#REF!*0.8</f>
        <v>#REF!</v>
      </c>
      <c r="AJ12" s="43" t="e">
        <f>'BAR BB| Open rates'!#REF!*0.8</f>
        <v>#REF!</v>
      </c>
      <c r="AK12" s="43" t="e">
        <f>'BAR BB| Open rates'!#REF!*0.8</f>
        <v>#REF!</v>
      </c>
      <c r="AL12" s="43" t="e">
        <f>'BAR BB| Open rates'!#REF!*0.8</f>
        <v>#REF!</v>
      </c>
      <c r="AM12" s="43" t="e">
        <f>'BAR BB| Open rates'!#REF!*0.8</f>
        <v>#REF!</v>
      </c>
      <c r="AN12" s="43" t="e">
        <f>'BAR BB| Open rates'!#REF!*0.8</f>
        <v>#REF!</v>
      </c>
      <c r="AO12" s="43" t="e">
        <f>'BAR BB| Open rates'!#REF!*0.8</f>
        <v>#REF!</v>
      </c>
      <c r="AP12" s="43" t="e">
        <f>'BAR BB| Open rates'!#REF!*0.8</f>
        <v>#REF!</v>
      </c>
      <c r="AQ12" s="43" t="e">
        <f>'BAR BB| Open rates'!#REF!*0.8</f>
        <v>#REF!</v>
      </c>
      <c r="AR12" s="43" t="e">
        <f>'BAR BB| Open rates'!#REF!*0.8</f>
        <v>#REF!</v>
      </c>
      <c r="AS12" s="43" t="e">
        <f>'BAR BB| Open rates'!#REF!*0.8</f>
        <v>#REF!</v>
      </c>
      <c r="AT12" s="43" t="e">
        <f>'BAR BB| Open rates'!#REF!*0.8</f>
        <v>#REF!</v>
      </c>
      <c r="AU12" s="43" t="e">
        <f>'BAR BB| Open rates'!#REF!*0.8</f>
        <v>#REF!</v>
      </c>
      <c r="AV12" s="43" t="e">
        <f>'BAR BB| Open rates'!#REF!*0.8</f>
        <v>#REF!</v>
      </c>
      <c r="AW12" s="43" t="e">
        <f>'BAR BB| Open rates'!#REF!*0.8</f>
        <v>#REF!</v>
      </c>
      <c r="AX12" s="43" t="e">
        <f>'BAR BB| Open rates'!#REF!*0.8</f>
        <v>#REF!</v>
      </c>
      <c r="AY12" s="43" t="e">
        <f>'BAR BB| Open rates'!#REF!*0.8</f>
        <v>#REF!</v>
      </c>
      <c r="AZ12" s="43" t="e">
        <f>'BAR BB| Open rates'!#REF!*0.8</f>
        <v>#REF!</v>
      </c>
      <c r="BA12" s="43" t="e">
        <f>'BAR BB| Open rates'!#REF!*0.8</f>
        <v>#REF!</v>
      </c>
      <c r="BB12" s="43" t="e">
        <f>'BAR BB| Open rates'!#REF!*0.8</f>
        <v>#REF!</v>
      </c>
      <c r="BC12" s="43" t="e">
        <f>'BAR BB| Open rates'!#REF!*0.8</f>
        <v>#REF!</v>
      </c>
      <c r="BD12" s="43" t="e">
        <f>'BAR BB| Open rates'!#REF!*0.8</f>
        <v>#REF!</v>
      </c>
      <c r="BE12" s="43" t="e">
        <f>'BAR BB| Open rates'!#REF!*0.8</f>
        <v>#REF!</v>
      </c>
      <c r="BF12" s="43" t="e">
        <f>'BAR BB| Open rates'!#REF!*0.8</f>
        <v>#REF!</v>
      </c>
      <c r="BG12" s="43" t="e">
        <f>'BAR BB| Open rates'!#REF!*0.8</f>
        <v>#REF!</v>
      </c>
      <c r="BH12" s="43" t="e">
        <f>'BAR BB| Open rates'!#REF!*0.8</f>
        <v>#REF!</v>
      </c>
      <c r="BI12" s="43" t="e">
        <f>'BAR BB| Open rates'!#REF!*0.8</f>
        <v>#REF!</v>
      </c>
      <c r="BJ12" s="43" t="e">
        <f>'BAR BB| Open rates'!#REF!*0.8</f>
        <v>#REF!</v>
      </c>
      <c r="BK12" s="43" t="e">
        <f>'BAR BB| Open rates'!#REF!*0.8</f>
        <v>#REF!</v>
      </c>
      <c r="BL12" s="43" t="e">
        <f>'BAR BB| Open rates'!#REF!*0.8</f>
        <v>#REF!</v>
      </c>
      <c r="BM12" s="43" t="e">
        <f>'BAR BB| Open rates'!#REF!*0.8</f>
        <v>#REF!</v>
      </c>
      <c r="BN12" s="43" t="e">
        <f>'BAR BB| Open rates'!#REF!*0.8</f>
        <v>#REF!</v>
      </c>
      <c r="BO12" s="43" t="e">
        <f>'BAR BB| Open rates'!#REF!*0.8</f>
        <v>#REF!</v>
      </c>
      <c r="BP12" s="43" t="e">
        <f>'BAR BB| Open rates'!#REF!*0.8</f>
        <v>#REF!</v>
      </c>
      <c r="BQ12" s="43" t="e">
        <f>'BAR BB| Open rates'!#REF!*0.8</f>
        <v>#REF!</v>
      </c>
      <c r="BR12" s="43" t="e">
        <f>'BAR BB| Open rates'!#REF!*0.8</f>
        <v>#REF!</v>
      </c>
      <c r="BS12" s="43" t="e">
        <f>'BAR BB| Open rates'!#REF!*0.8</f>
        <v>#REF!</v>
      </c>
      <c r="BT12" s="43" t="e">
        <f>'BAR BB| Open rates'!#REF!*0.8</f>
        <v>#REF!</v>
      </c>
      <c r="BU12" s="43" t="e">
        <f>'BAR BB| Open rates'!#REF!*0.8</f>
        <v>#REF!</v>
      </c>
      <c r="BV12" s="43" t="e">
        <f>'BAR BB| Open rates'!#REF!*0.8</f>
        <v>#REF!</v>
      </c>
      <c r="BW12" s="43" t="e">
        <f>'BAR BB| Open rates'!#REF!*0.8</f>
        <v>#REF!</v>
      </c>
      <c r="BX12" s="43" t="e">
        <f>'BAR BB| Open rates'!#REF!*0.8</f>
        <v>#REF!</v>
      </c>
      <c r="BY12" s="43" t="e">
        <f>'BAR BB| Open rates'!#REF!*0.8</f>
        <v>#REF!</v>
      </c>
      <c r="BZ12" s="43" t="e">
        <f>'BAR BB| Open rates'!#REF!*0.8</f>
        <v>#REF!</v>
      </c>
    </row>
    <row r="13" spans="1:78" s="36" customFormat="1" ht="12" customHeight="1" x14ac:dyDescent="0.2">
      <c r="A13" s="52">
        <f>'BAR BB| Open rates'!A13</f>
        <v>2</v>
      </c>
      <c r="B13" s="43" t="e">
        <f>'BAR BB| Open rates'!#REF!*0.8</f>
        <v>#REF!</v>
      </c>
      <c r="C13" s="43" t="e">
        <f>'BAR BB| Open rates'!#REF!*0.8</f>
        <v>#REF!</v>
      </c>
      <c r="D13" s="43" t="e">
        <f>'BAR BB| Open rates'!#REF!*0.8</f>
        <v>#REF!</v>
      </c>
      <c r="E13" s="43" t="e">
        <f>'BAR BB| Open rates'!#REF!*0.8</f>
        <v>#REF!</v>
      </c>
      <c r="F13" s="43" t="e">
        <f>'BAR BB| Open rates'!#REF!*0.8</f>
        <v>#REF!</v>
      </c>
      <c r="G13" s="43" t="e">
        <f>'BAR BB| Open rates'!#REF!*0.8</f>
        <v>#REF!</v>
      </c>
      <c r="H13" s="43" t="e">
        <f>'BAR BB| Open rates'!#REF!*0.8</f>
        <v>#REF!</v>
      </c>
      <c r="I13" s="43" t="e">
        <f>'BAR BB| Open rates'!#REF!*0.8</f>
        <v>#REF!</v>
      </c>
      <c r="J13" s="43" t="e">
        <f>'BAR BB| Open rates'!#REF!*0.8</f>
        <v>#REF!</v>
      </c>
      <c r="K13" s="43" t="e">
        <f>'BAR BB| Open rates'!#REF!*0.8</f>
        <v>#REF!</v>
      </c>
      <c r="L13" s="43" t="e">
        <f>'BAR BB| Open rates'!#REF!*0.8</f>
        <v>#REF!</v>
      </c>
      <c r="M13" s="43" t="e">
        <f>'BAR BB| Open rates'!#REF!*0.8</f>
        <v>#REF!</v>
      </c>
      <c r="N13" s="43" t="e">
        <f>'BAR BB| Open rates'!#REF!*0.8</f>
        <v>#REF!</v>
      </c>
      <c r="O13" s="43" t="e">
        <f>'BAR BB| Open rates'!#REF!*0.8</f>
        <v>#REF!</v>
      </c>
      <c r="P13" s="43" t="e">
        <f>'BAR BB| Open rates'!#REF!*0.8</f>
        <v>#REF!</v>
      </c>
      <c r="Q13" s="43" t="e">
        <f>'BAR BB| Open rates'!#REF!*0.8</f>
        <v>#REF!</v>
      </c>
      <c r="R13" s="43" t="e">
        <f>'BAR BB| Open rates'!#REF!*0.8</f>
        <v>#REF!</v>
      </c>
      <c r="S13" s="43" t="e">
        <f>'BAR BB| Open rates'!#REF!*0.8</f>
        <v>#REF!</v>
      </c>
      <c r="T13" s="43" t="e">
        <f>'BAR BB| Open rates'!#REF!*0.8</f>
        <v>#REF!</v>
      </c>
      <c r="U13" s="43" t="e">
        <f>'BAR BB| Open rates'!#REF!*0.8</f>
        <v>#REF!</v>
      </c>
      <c r="V13" s="43" t="e">
        <f>'BAR BB| Open rates'!#REF!*0.8</f>
        <v>#REF!</v>
      </c>
      <c r="W13" s="43" t="e">
        <f>'BAR BB| Open rates'!#REF!*0.8</f>
        <v>#REF!</v>
      </c>
      <c r="X13" s="43" t="e">
        <f>'BAR BB| Open rates'!#REF!*0.8</f>
        <v>#REF!</v>
      </c>
      <c r="Y13" s="43" t="e">
        <f>'BAR BB| Open rates'!#REF!*0.8</f>
        <v>#REF!</v>
      </c>
      <c r="Z13" s="43" t="e">
        <f>'BAR BB| Open rates'!#REF!*0.8</f>
        <v>#REF!</v>
      </c>
      <c r="AA13" s="43" t="e">
        <f>'BAR BB| Open rates'!#REF!*0.8</f>
        <v>#REF!</v>
      </c>
      <c r="AB13" s="43" t="e">
        <f>'BAR BB| Open rates'!#REF!*0.8</f>
        <v>#REF!</v>
      </c>
      <c r="AC13" s="43" t="e">
        <f>'BAR BB| Open rates'!#REF!*0.8</f>
        <v>#REF!</v>
      </c>
      <c r="AD13" s="43" t="e">
        <f>'BAR BB| Open rates'!#REF!*0.8</f>
        <v>#REF!</v>
      </c>
      <c r="AE13" s="43" t="e">
        <f>'BAR BB| Open rates'!#REF!*0.8</f>
        <v>#REF!</v>
      </c>
      <c r="AF13" s="43" t="e">
        <f>'BAR BB| Open rates'!#REF!*0.8</f>
        <v>#REF!</v>
      </c>
      <c r="AG13" s="43" t="e">
        <f>'BAR BB| Open rates'!#REF!*0.8</f>
        <v>#REF!</v>
      </c>
      <c r="AH13" s="43" t="e">
        <f>'BAR BB| Open rates'!#REF!*0.8</f>
        <v>#REF!</v>
      </c>
      <c r="AI13" s="43" t="e">
        <f>'BAR BB| Open rates'!#REF!*0.8</f>
        <v>#REF!</v>
      </c>
      <c r="AJ13" s="43" t="e">
        <f>'BAR BB| Open rates'!#REF!*0.8</f>
        <v>#REF!</v>
      </c>
      <c r="AK13" s="43" t="e">
        <f>'BAR BB| Open rates'!#REF!*0.8</f>
        <v>#REF!</v>
      </c>
      <c r="AL13" s="43" t="e">
        <f>'BAR BB| Open rates'!#REF!*0.8</f>
        <v>#REF!</v>
      </c>
      <c r="AM13" s="43" t="e">
        <f>'BAR BB| Open rates'!#REF!*0.8</f>
        <v>#REF!</v>
      </c>
      <c r="AN13" s="43" t="e">
        <f>'BAR BB| Open rates'!#REF!*0.8</f>
        <v>#REF!</v>
      </c>
      <c r="AO13" s="43" t="e">
        <f>'BAR BB| Open rates'!#REF!*0.8</f>
        <v>#REF!</v>
      </c>
      <c r="AP13" s="43" t="e">
        <f>'BAR BB| Open rates'!#REF!*0.8</f>
        <v>#REF!</v>
      </c>
      <c r="AQ13" s="43" t="e">
        <f>'BAR BB| Open rates'!#REF!*0.8</f>
        <v>#REF!</v>
      </c>
      <c r="AR13" s="43" t="e">
        <f>'BAR BB| Open rates'!#REF!*0.8</f>
        <v>#REF!</v>
      </c>
      <c r="AS13" s="43" t="e">
        <f>'BAR BB| Open rates'!#REF!*0.8</f>
        <v>#REF!</v>
      </c>
      <c r="AT13" s="43" t="e">
        <f>'BAR BB| Open rates'!#REF!*0.8</f>
        <v>#REF!</v>
      </c>
      <c r="AU13" s="43" t="e">
        <f>'BAR BB| Open rates'!#REF!*0.8</f>
        <v>#REF!</v>
      </c>
      <c r="AV13" s="43" t="e">
        <f>'BAR BB| Open rates'!#REF!*0.8</f>
        <v>#REF!</v>
      </c>
      <c r="AW13" s="43" t="e">
        <f>'BAR BB| Open rates'!#REF!*0.8</f>
        <v>#REF!</v>
      </c>
      <c r="AX13" s="43" t="e">
        <f>'BAR BB| Open rates'!#REF!*0.8</f>
        <v>#REF!</v>
      </c>
      <c r="AY13" s="43" t="e">
        <f>'BAR BB| Open rates'!#REF!*0.8</f>
        <v>#REF!</v>
      </c>
      <c r="AZ13" s="43" t="e">
        <f>'BAR BB| Open rates'!#REF!*0.8</f>
        <v>#REF!</v>
      </c>
      <c r="BA13" s="43" t="e">
        <f>'BAR BB| Open rates'!#REF!*0.8</f>
        <v>#REF!</v>
      </c>
      <c r="BB13" s="43" t="e">
        <f>'BAR BB| Open rates'!#REF!*0.8</f>
        <v>#REF!</v>
      </c>
      <c r="BC13" s="43" t="e">
        <f>'BAR BB| Open rates'!#REF!*0.8</f>
        <v>#REF!</v>
      </c>
      <c r="BD13" s="43" t="e">
        <f>'BAR BB| Open rates'!#REF!*0.8</f>
        <v>#REF!</v>
      </c>
      <c r="BE13" s="43" t="e">
        <f>'BAR BB| Open rates'!#REF!*0.8</f>
        <v>#REF!</v>
      </c>
      <c r="BF13" s="43" t="e">
        <f>'BAR BB| Open rates'!#REF!*0.8</f>
        <v>#REF!</v>
      </c>
      <c r="BG13" s="43" t="e">
        <f>'BAR BB| Open rates'!#REF!*0.8</f>
        <v>#REF!</v>
      </c>
      <c r="BH13" s="43" t="e">
        <f>'BAR BB| Open rates'!#REF!*0.8</f>
        <v>#REF!</v>
      </c>
      <c r="BI13" s="43" t="e">
        <f>'BAR BB| Open rates'!#REF!*0.8</f>
        <v>#REF!</v>
      </c>
      <c r="BJ13" s="43" t="e">
        <f>'BAR BB| Open rates'!#REF!*0.8</f>
        <v>#REF!</v>
      </c>
      <c r="BK13" s="43" t="e">
        <f>'BAR BB| Open rates'!#REF!*0.8</f>
        <v>#REF!</v>
      </c>
      <c r="BL13" s="43" t="e">
        <f>'BAR BB| Open rates'!#REF!*0.8</f>
        <v>#REF!</v>
      </c>
      <c r="BM13" s="43" t="e">
        <f>'BAR BB| Open rates'!#REF!*0.8</f>
        <v>#REF!</v>
      </c>
      <c r="BN13" s="43" t="e">
        <f>'BAR BB| Open rates'!#REF!*0.8</f>
        <v>#REF!</v>
      </c>
      <c r="BO13" s="43" t="e">
        <f>'BAR BB| Open rates'!#REF!*0.8</f>
        <v>#REF!</v>
      </c>
      <c r="BP13" s="43" t="e">
        <f>'BAR BB| Open rates'!#REF!*0.8</f>
        <v>#REF!</v>
      </c>
      <c r="BQ13" s="43" t="e">
        <f>'BAR BB| Open rates'!#REF!*0.8</f>
        <v>#REF!</v>
      </c>
      <c r="BR13" s="43" t="e">
        <f>'BAR BB| Open rates'!#REF!*0.8</f>
        <v>#REF!</v>
      </c>
      <c r="BS13" s="43" t="e">
        <f>'BAR BB| Open rates'!#REF!*0.8</f>
        <v>#REF!</v>
      </c>
      <c r="BT13" s="43" t="e">
        <f>'BAR BB| Open rates'!#REF!*0.8</f>
        <v>#REF!</v>
      </c>
      <c r="BU13" s="43" t="e">
        <f>'BAR BB| Open rates'!#REF!*0.8</f>
        <v>#REF!</v>
      </c>
      <c r="BV13" s="43" t="e">
        <f>'BAR BB| Open rates'!#REF!*0.8</f>
        <v>#REF!</v>
      </c>
      <c r="BW13" s="43" t="e">
        <f>'BAR BB| Open rates'!#REF!*0.8</f>
        <v>#REF!</v>
      </c>
      <c r="BX13" s="43" t="e">
        <f>'BAR BB| Open rates'!#REF!*0.8</f>
        <v>#REF!</v>
      </c>
      <c r="BY13" s="43" t="e">
        <f>'BAR BB| Open rates'!#REF!*0.8</f>
        <v>#REF!</v>
      </c>
      <c r="BZ13" s="43" t="e">
        <f>'BAR BB| Open rates'!#REF!*0.8</f>
        <v>#REF!</v>
      </c>
    </row>
    <row r="14" spans="1:78" s="36" customFormat="1" ht="12" customHeight="1" x14ac:dyDescent="0.2">
      <c r="A14" s="145" t="str">
        <f>'BAR BB| Open rates'!A14</f>
        <v>Представительский люкс с видом на горы / Executive Suite Mountain View</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c r="BO14" s="43"/>
      <c r="BP14" s="43"/>
      <c r="BQ14" s="43"/>
      <c r="BR14" s="43"/>
      <c r="BS14" s="43"/>
      <c r="BT14" s="43"/>
      <c r="BU14" s="43"/>
      <c r="BV14" s="43"/>
      <c r="BW14" s="43"/>
      <c r="BX14" s="43"/>
      <c r="BY14" s="43"/>
      <c r="BZ14" s="43"/>
    </row>
    <row r="15" spans="1:78" s="36" customFormat="1" ht="12" customHeight="1" x14ac:dyDescent="0.2">
      <c r="A15" s="52">
        <f>'BAR BB| Open rates'!A15</f>
        <v>1</v>
      </c>
      <c r="B15" s="43" t="e">
        <f>'BAR BB| Open rates'!#REF!*0.8</f>
        <v>#REF!</v>
      </c>
      <c r="C15" s="43" t="e">
        <f>'BAR BB| Open rates'!#REF!*0.8</f>
        <v>#REF!</v>
      </c>
      <c r="D15" s="43" t="e">
        <f>'BAR BB| Open rates'!#REF!*0.8</f>
        <v>#REF!</v>
      </c>
      <c r="E15" s="43" t="e">
        <f>'BAR BB| Open rates'!#REF!*0.8</f>
        <v>#REF!</v>
      </c>
      <c r="F15" s="43" t="e">
        <f>'BAR BB| Open rates'!#REF!*0.8</f>
        <v>#REF!</v>
      </c>
      <c r="G15" s="43" t="e">
        <f>'BAR BB| Open rates'!#REF!*0.8</f>
        <v>#REF!</v>
      </c>
      <c r="H15" s="43" t="e">
        <f>'BAR BB| Open rates'!#REF!*0.8</f>
        <v>#REF!</v>
      </c>
      <c r="I15" s="43" t="e">
        <f>'BAR BB| Open rates'!#REF!*0.8</f>
        <v>#REF!</v>
      </c>
      <c r="J15" s="43" t="e">
        <f>'BAR BB| Open rates'!#REF!*0.8</f>
        <v>#REF!</v>
      </c>
      <c r="K15" s="43" t="e">
        <f>'BAR BB| Open rates'!#REF!*0.8</f>
        <v>#REF!</v>
      </c>
      <c r="L15" s="43" t="e">
        <f>'BAR BB| Open rates'!#REF!*0.8</f>
        <v>#REF!</v>
      </c>
      <c r="M15" s="43" t="e">
        <f>'BAR BB| Open rates'!#REF!*0.8</f>
        <v>#REF!</v>
      </c>
      <c r="N15" s="43" t="e">
        <f>'BAR BB| Open rates'!#REF!*0.8</f>
        <v>#REF!</v>
      </c>
      <c r="O15" s="43" t="e">
        <f>'BAR BB| Open rates'!#REF!*0.8</f>
        <v>#REF!</v>
      </c>
      <c r="P15" s="43" t="e">
        <f>'BAR BB| Open rates'!#REF!*0.8</f>
        <v>#REF!</v>
      </c>
      <c r="Q15" s="43" t="e">
        <f>'BAR BB| Open rates'!#REF!*0.8</f>
        <v>#REF!</v>
      </c>
      <c r="R15" s="43" t="e">
        <f>'BAR BB| Open rates'!#REF!*0.8</f>
        <v>#REF!</v>
      </c>
      <c r="S15" s="43" t="e">
        <f>'BAR BB| Open rates'!#REF!*0.8</f>
        <v>#REF!</v>
      </c>
      <c r="T15" s="43" t="e">
        <f>'BAR BB| Open rates'!#REF!*0.8</f>
        <v>#REF!</v>
      </c>
      <c r="U15" s="43" t="e">
        <f>'BAR BB| Open rates'!#REF!*0.8</f>
        <v>#REF!</v>
      </c>
      <c r="V15" s="43" t="e">
        <f>'BAR BB| Open rates'!#REF!*0.8</f>
        <v>#REF!</v>
      </c>
      <c r="W15" s="43" t="e">
        <f>'BAR BB| Open rates'!#REF!*0.8</f>
        <v>#REF!</v>
      </c>
      <c r="X15" s="43" t="e">
        <f>'BAR BB| Open rates'!#REF!*0.8</f>
        <v>#REF!</v>
      </c>
      <c r="Y15" s="43" t="e">
        <f>'BAR BB| Open rates'!#REF!*0.8</f>
        <v>#REF!</v>
      </c>
      <c r="Z15" s="43" t="e">
        <f>'BAR BB| Open rates'!#REF!*0.8</f>
        <v>#REF!</v>
      </c>
      <c r="AA15" s="43" t="e">
        <f>'BAR BB| Open rates'!#REF!*0.8</f>
        <v>#REF!</v>
      </c>
      <c r="AB15" s="43" t="e">
        <f>'BAR BB| Open rates'!#REF!*0.8</f>
        <v>#REF!</v>
      </c>
      <c r="AC15" s="43" t="e">
        <f>'BAR BB| Open rates'!#REF!*0.8</f>
        <v>#REF!</v>
      </c>
      <c r="AD15" s="43" t="e">
        <f>'BAR BB| Open rates'!#REF!*0.8</f>
        <v>#REF!</v>
      </c>
      <c r="AE15" s="43" t="e">
        <f>'BAR BB| Open rates'!#REF!*0.8</f>
        <v>#REF!</v>
      </c>
      <c r="AF15" s="43" t="e">
        <f>'BAR BB| Open rates'!#REF!*0.8</f>
        <v>#REF!</v>
      </c>
      <c r="AG15" s="43" t="e">
        <f>'BAR BB| Open rates'!#REF!*0.8</f>
        <v>#REF!</v>
      </c>
      <c r="AH15" s="43" t="e">
        <f>'BAR BB| Open rates'!#REF!*0.8</f>
        <v>#REF!</v>
      </c>
      <c r="AI15" s="43" t="e">
        <f>'BAR BB| Open rates'!#REF!*0.8</f>
        <v>#REF!</v>
      </c>
      <c r="AJ15" s="43" t="e">
        <f>'BAR BB| Open rates'!#REF!*0.8</f>
        <v>#REF!</v>
      </c>
      <c r="AK15" s="43" t="e">
        <f>'BAR BB| Open rates'!#REF!*0.8</f>
        <v>#REF!</v>
      </c>
      <c r="AL15" s="43" t="e">
        <f>'BAR BB| Open rates'!#REF!*0.8</f>
        <v>#REF!</v>
      </c>
      <c r="AM15" s="43" t="e">
        <f>'BAR BB| Open rates'!#REF!*0.8</f>
        <v>#REF!</v>
      </c>
      <c r="AN15" s="43" t="e">
        <f>'BAR BB| Open rates'!#REF!*0.8</f>
        <v>#REF!</v>
      </c>
      <c r="AO15" s="43" t="e">
        <f>'BAR BB| Open rates'!#REF!*0.8</f>
        <v>#REF!</v>
      </c>
      <c r="AP15" s="43" t="e">
        <f>'BAR BB| Open rates'!#REF!*0.8</f>
        <v>#REF!</v>
      </c>
      <c r="AQ15" s="43" t="e">
        <f>'BAR BB| Open rates'!#REF!*0.8</f>
        <v>#REF!</v>
      </c>
      <c r="AR15" s="43" t="e">
        <f>'BAR BB| Open rates'!#REF!*0.8</f>
        <v>#REF!</v>
      </c>
      <c r="AS15" s="43" t="e">
        <f>'BAR BB| Open rates'!#REF!*0.8</f>
        <v>#REF!</v>
      </c>
      <c r="AT15" s="43" t="e">
        <f>'BAR BB| Open rates'!#REF!*0.8</f>
        <v>#REF!</v>
      </c>
      <c r="AU15" s="43" t="e">
        <f>'BAR BB| Open rates'!#REF!*0.8</f>
        <v>#REF!</v>
      </c>
      <c r="AV15" s="43" t="e">
        <f>'BAR BB| Open rates'!#REF!*0.8</f>
        <v>#REF!</v>
      </c>
      <c r="AW15" s="43" t="e">
        <f>'BAR BB| Open rates'!#REF!*0.8</f>
        <v>#REF!</v>
      </c>
      <c r="AX15" s="43" t="e">
        <f>'BAR BB| Open rates'!#REF!*0.8</f>
        <v>#REF!</v>
      </c>
      <c r="AY15" s="43" t="e">
        <f>'BAR BB| Open rates'!#REF!*0.8</f>
        <v>#REF!</v>
      </c>
      <c r="AZ15" s="43" t="e">
        <f>'BAR BB| Open rates'!#REF!*0.8</f>
        <v>#REF!</v>
      </c>
      <c r="BA15" s="43" t="e">
        <f>'BAR BB| Open rates'!#REF!*0.8</f>
        <v>#REF!</v>
      </c>
      <c r="BB15" s="43" t="e">
        <f>'BAR BB| Open rates'!#REF!*0.8</f>
        <v>#REF!</v>
      </c>
      <c r="BC15" s="43" t="e">
        <f>'BAR BB| Open rates'!#REF!*0.8</f>
        <v>#REF!</v>
      </c>
      <c r="BD15" s="43" t="e">
        <f>'BAR BB| Open rates'!#REF!*0.8</f>
        <v>#REF!</v>
      </c>
      <c r="BE15" s="43" t="e">
        <f>'BAR BB| Open rates'!#REF!*0.8</f>
        <v>#REF!</v>
      </c>
      <c r="BF15" s="43" t="e">
        <f>'BAR BB| Open rates'!#REF!*0.8</f>
        <v>#REF!</v>
      </c>
      <c r="BG15" s="43" t="e">
        <f>'BAR BB| Open rates'!#REF!*0.8</f>
        <v>#REF!</v>
      </c>
      <c r="BH15" s="43" t="e">
        <f>'BAR BB| Open rates'!#REF!*0.8</f>
        <v>#REF!</v>
      </c>
      <c r="BI15" s="43" t="e">
        <f>'BAR BB| Open rates'!#REF!*0.8</f>
        <v>#REF!</v>
      </c>
      <c r="BJ15" s="43" t="e">
        <f>'BAR BB| Open rates'!#REF!*0.8</f>
        <v>#REF!</v>
      </c>
      <c r="BK15" s="43" t="e">
        <f>'BAR BB| Open rates'!#REF!*0.8</f>
        <v>#REF!</v>
      </c>
      <c r="BL15" s="43" t="e">
        <f>'BAR BB| Open rates'!#REF!*0.8</f>
        <v>#REF!</v>
      </c>
      <c r="BM15" s="43" t="e">
        <f>'BAR BB| Open rates'!#REF!*0.8</f>
        <v>#REF!</v>
      </c>
      <c r="BN15" s="43" t="e">
        <f>'BAR BB| Open rates'!#REF!*0.8</f>
        <v>#REF!</v>
      </c>
      <c r="BO15" s="43" t="e">
        <f>'BAR BB| Open rates'!#REF!*0.8</f>
        <v>#REF!</v>
      </c>
      <c r="BP15" s="43" t="e">
        <f>'BAR BB| Open rates'!#REF!*0.8</f>
        <v>#REF!</v>
      </c>
      <c r="BQ15" s="43" t="e">
        <f>'BAR BB| Open rates'!#REF!*0.8</f>
        <v>#REF!</v>
      </c>
      <c r="BR15" s="43" t="e">
        <f>'BAR BB| Open rates'!#REF!*0.8</f>
        <v>#REF!</v>
      </c>
      <c r="BS15" s="43" t="e">
        <f>'BAR BB| Open rates'!#REF!*0.8</f>
        <v>#REF!</v>
      </c>
      <c r="BT15" s="43" t="e">
        <f>'BAR BB| Open rates'!#REF!*0.8</f>
        <v>#REF!</v>
      </c>
      <c r="BU15" s="43" t="e">
        <f>'BAR BB| Open rates'!#REF!*0.8</f>
        <v>#REF!</v>
      </c>
      <c r="BV15" s="43" t="e">
        <f>'BAR BB| Open rates'!#REF!*0.8</f>
        <v>#REF!</v>
      </c>
      <c r="BW15" s="43" t="e">
        <f>'BAR BB| Open rates'!#REF!*0.8</f>
        <v>#REF!</v>
      </c>
      <c r="BX15" s="43" t="e">
        <f>'BAR BB| Open rates'!#REF!*0.8</f>
        <v>#REF!</v>
      </c>
      <c r="BY15" s="43" t="e">
        <f>'BAR BB| Open rates'!#REF!*0.8</f>
        <v>#REF!</v>
      </c>
      <c r="BZ15" s="43" t="e">
        <f>'BAR BB| Open rates'!#REF!*0.8</f>
        <v>#REF!</v>
      </c>
    </row>
    <row r="16" spans="1:78" s="36" customFormat="1" ht="12" customHeight="1" x14ac:dyDescent="0.2">
      <c r="A16" s="52">
        <f>'BAR BB| Open rates'!A16</f>
        <v>2</v>
      </c>
      <c r="B16" s="43" t="e">
        <f>'BAR BB| Open rates'!#REF!*0.8</f>
        <v>#REF!</v>
      </c>
      <c r="C16" s="43" t="e">
        <f>'BAR BB| Open rates'!#REF!*0.8</f>
        <v>#REF!</v>
      </c>
      <c r="D16" s="43" t="e">
        <f>'BAR BB| Open rates'!#REF!*0.8</f>
        <v>#REF!</v>
      </c>
      <c r="E16" s="43" t="e">
        <f>'BAR BB| Open rates'!#REF!*0.8</f>
        <v>#REF!</v>
      </c>
      <c r="F16" s="43" t="e">
        <f>'BAR BB| Open rates'!#REF!*0.8</f>
        <v>#REF!</v>
      </c>
      <c r="G16" s="43" t="e">
        <f>'BAR BB| Open rates'!#REF!*0.8</f>
        <v>#REF!</v>
      </c>
      <c r="H16" s="43" t="e">
        <f>'BAR BB| Open rates'!#REF!*0.8</f>
        <v>#REF!</v>
      </c>
      <c r="I16" s="43" t="e">
        <f>'BAR BB| Open rates'!#REF!*0.8</f>
        <v>#REF!</v>
      </c>
      <c r="J16" s="43" t="e">
        <f>'BAR BB| Open rates'!#REF!*0.8</f>
        <v>#REF!</v>
      </c>
      <c r="K16" s="43" t="e">
        <f>'BAR BB| Open rates'!#REF!*0.8</f>
        <v>#REF!</v>
      </c>
      <c r="L16" s="43" t="e">
        <f>'BAR BB| Open rates'!#REF!*0.8</f>
        <v>#REF!</v>
      </c>
      <c r="M16" s="43" t="e">
        <f>'BAR BB| Open rates'!#REF!*0.8</f>
        <v>#REF!</v>
      </c>
      <c r="N16" s="43" t="e">
        <f>'BAR BB| Open rates'!#REF!*0.8</f>
        <v>#REF!</v>
      </c>
      <c r="O16" s="43" t="e">
        <f>'BAR BB| Open rates'!#REF!*0.8</f>
        <v>#REF!</v>
      </c>
      <c r="P16" s="43" t="e">
        <f>'BAR BB| Open rates'!#REF!*0.8</f>
        <v>#REF!</v>
      </c>
      <c r="Q16" s="43" t="e">
        <f>'BAR BB| Open rates'!#REF!*0.8</f>
        <v>#REF!</v>
      </c>
      <c r="R16" s="43" t="e">
        <f>'BAR BB| Open rates'!#REF!*0.8</f>
        <v>#REF!</v>
      </c>
      <c r="S16" s="43" t="e">
        <f>'BAR BB| Open rates'!#REF!*0.8</f>
        <v>#REF!</v>
      </c>
      <c r="T16" s="43" t="e">
        <f>'BAR BB| Open rates'!#REF!*0.8</f>
        <v>#REF!</v>
      </c>
      <c r="U16" s="43" t="e">
        <f>'BAR BB| Open rates'!#REF!*0.8</f>
        <v>#REF!</v>
      </c>
      <c r="V16" s="43" t="e">
        <f>'BAR BB| Open rates'!#REF!*0.8</f>
        <v>#REF!</v>
      </c>
      <c r="W16" s="43" t="e">
        <f>'BAR BB| Open rates'!#REF!*0.8</f>
        <v>#REF!</v>
      </c>
      <c r="X16" s="43" t="e">
        <f>'BAR BB| Open rates'!#REF!*0.8</f>
        <v>#REF!</v>
      </c>
      <c r="Y16" s="43" t="e">
        <f>'BAR BB| Open rates'!#REF!*0.8</f>
        <v>#REF!</v>
      </c>
      <c r="Z16" s="43" t="e">
        <f>'BAR BB| Open rates'!#REF!*0.8</f>
        <v>#REF!</v>
      </c>
      <c r="AA16" s="43" t="e">
        <f>'BAR BB| Open rates'!#REF!*0.8</f>
        <v>#REF!</v>
      </c>
      <c r="AB16" s="43" t="e">
        <f>'BAR BB| Open rates'!#REF!*0.8</f>
        <v>#REF!</v>
      </c>
      <c r="AC16" s="43" t="e">
        <f>'BAR BB| Open rates'!#REF!*0.8</f>
        <v>#REF!</v>
      </c>
      <c r="AD16" s="43" t="e">
        <f>'BAR BB| Open rates'!#REF!*0.8</f>
        <v>#REF!</v>
      </c>
      <c r="AE16" s="43" t="e">
        <f>'BAR BB| Open rates'!#REF!*0.8</f>
        <v>#REF!</v>
      </c>
      <c r="AF16" s="43" t="e">
        <f>'BAR BB| Open rates'!#REF!*0.8</f>
        <v>#REF!</v>
      </c>
      <c r="AG16" s="43" t="e">
        <f>'BAR BB| Open rates'!#REF!*0.8</f>
        <v>#REF!</v>
      </c>
      <c r="AH16" s="43" t="e">
        <f>'BAR BB| Open rates'!#REF!*0.8</f>
        <v>#REF!</v>
      </c>
      <c r="AI16" s="43" t="e">
        <f>'BAR BB| Open rates'!#REF!*0.8</f>
        <v>#REF!</v>
      </c>
      <c r="AJ16" s="43" t="e">
        <f>'BAR BB| Open rates'!#REF!*0.8</f>
        <v>#REF!</v>
      </c>
      <c r="AK16" s="43" t="e">
        <f>'BAR BB| Open rates'!#REF!*0.8</f>
        <v>#REF!</v>
      </c>
      <c r="AL16" s="43" t="e">
        <f>'BAR BB| Open rates'!#REF!*0.8</f>
        <v>#REF!</v>
      </c>
      <c r="AM16" s="43" t="e">
        <f>'BAR BB| Open rates'!#REF!*0.8</f>
        <v>#REF!</v>
      </c>
      <c r="AN16" s="43" t="e">
        <f>'BAR BB| Open rates'!#REF!*0.8</f>
        <v>#REF!</v>
      </c>
      <c r="AO16" s="43" t="e">
        <f>'BAR BB| Open rates'!#REF!*0.8</f>
        <v>#REF!</v>
      </c>
      <c r="AP16" s="43" t="e">
        <f>'BAR BB| Open rates'!#REF!*0.8</f>
        <v>#REF!</v>
      </c>
      <c r="AQ16" s="43" t="e">
        <f>'BAR BB| Open rates'!#REF!*0.8</f>
        <v>#REF!</v>
      </c>
      <c r="AR16" s="43" t="e">
        <f>'BAR BB| Open rates'!#REF!*0.8</f>
        <v>#REF!</v>
      </c>
      <c r="AS16" s="43" t="e">
        <f>'BAR BB| Open rates'!#REF!*0.8</f>
        <v>#REF!</v>
      </c>
      <c r="AT16" s="43" t="e">
        <f>'BAR BB| Open rates'!#REF!*0.8</f>
        <v>#REF!</v>
      </c>
      <c r="AU16" s="43" t="e">
        <f>'BAR BB| Open rates'!#REF!*0.8</f>
        <v>#REF!</v>
      </c>
      <c r="AV16" s="43" t="e">
        <f>'BAR BB| Open rates'!#REF!*0.8</f>
        <v>#REF!</v>
      </c>
      <c r="AW16" s="43" t="e">
        <f>'BAR BB| Open rates'!#REF!*0.8</f>
        <v>#REF!</v>
      </c>
      <c r="AX16" s="43" t="e">
        <f>'BAR BB| Open rates'!#REF!*0.8</f>
        <v>#REF!</v>
      </c>
      <c r="AY16" s="43" t="e">
        <f>'BAR BB| Open rates'!#REF!*0.8</f>
        <v>#REF!</v>
      </c>
      <c r="AZ16" s="43" t="e">
        <f>'BAR BB| Open rates'!#REF!*0.8</f>
        <v>#REF!</v>
      </c>
      <c r="BA16" s="43" t="e">
        <f>'BAR BB| Open rates'!#REF!*0.8</f>
        <v>#REF!</v>
      </c>
      <c r="BB16" s="43" t="e">
        <f>'BAR BB| Open rates'!#REF!*0.8</f>
        <v>#REF!</v>
      </c>
      <c r="BC16" s="43" t="e">
        <f>'BAR BB| Open rates'!#REF!*0.8</f>
        <v>#REF!</v>
      </c>
      <c r="BD16" s="43" t="e">
        <f>'BAR BB| Open rates'!#REF!*0.8</f>
        <v>#REF!</v>
      </c>
      <c r="BE16" s="43" t="e">
        <f>'BAR BB| Open rates'!#REF!*0.8</f>
        <v>#REF!</v>
      </c>
      <c r="BF16" s="43" t="e">
        <f>'BAR BB| Open rates'!#REF!*0.8</f>
        <v>#REF!</v>
      </c>
      <c r="BG16" s="43" t="e">
        <f>'BAR BB| Open rates'!#REF!*0.8</f>
        <v>#REF!</v>
      </c>
      <c r="BH16" s="43" t="e">
        <f>'BAR BB| Open rates'!#REF!*0.8</f>
        <v>#REF!</v>
      </c>
      <c r="BI16" s="43" t="e">
        <f>'BAR BB| Open rates'!#REF!*0.8</f>
        <v>#REF!</v>
      </c>
      <c r="BJ16" s="43" t="e">
        <f>'BAR BB| Open rates'!#REF!*0.8</f>
        <v>#REF!</v>
      </c>
      <c r="BK16" s="43" t="e">
        <f>'BAR BB| Open rates'!#REF!*0.8</f>
        <v>#REF!</v>
      </c>
      <c r="BL16" s="43" t="e">
        <f>'BAR BB| Open rates'!#REF!*0.8</f>
        <v>#REF!</v>
      </c>
      <c r="BM16" s="43" t="e">
        <f>'BAR BB| Open rates'!#REF!*0.8</f>
        <v>#REF!</v>
      </c>
      <c r="BN16" s="43" t="e">
        <f>'BAR BB| Open rates'!#REF!*0.8</f>
        <v>#REF!</v>
      </c>
      <c r="BO16" s="43" t="e">
        <f>'BAR BB| Open rates'!#REF!*0.8</f>
        <v>#REF!</v>
      </c>
      <c r="BP16" s="43" t="e">
        <f>'BAR BB| Open rates'!#REF!*0.8</f>
        <v>#REF!</v>
      </c>
      <c r="BQ16" s="43" t="e">
        <f>'BAR BB| Open rates'!#REF!*0.8</f>
        <v>#REF!</v>
      </c>
      <c r="BR16" s="43" t="e">
        <f>'BAR BB| Open rates'!#REF!*0.8</f>
        <v>#REF!</v>
      </c>
      <c r="BS16" s="43" t="e">
        <f>'BAR BB| Open rates'!#REF!*0.8</f>
        <v>#REF!</v>
      </c>
      <c r="BT16" s="43" t="e">
        <f>'BAR BB| Open rates'!#REF!*0.8</f>
        <v>#REF!</v>
      </c>
      <c r="BU16" s="43" t="e">
        <f>'BAR BB| Open rates'!#REF!*0.8</f>
        <v>#REF!</v>
      </c>
      <c r="BV16" s="43" t="e">
        <f>'BAR BB| Open rates'!#REF!*0.8</f>
        <v>#REF!</v>
      </c>
      <c r="BW16" s="43" t="e">
        <f>'BAR BB| Open rates'!#REF!*0.8</f>
        <v>#REF!</v>
      </c>
      <c r="BX16" s="43" t="e">
        <f>'BAR BB| Open rates'!#REF!*0.8</f>
        <v>#REF!</v>
      </c>
      <c r="BY16" s="43" t="e">
        <f>'BAR BB| Open rates'!#REF!*0.8</f>
        <v>#REF!</v>
      </c>
      <c r="BZ16" s="43" t="e">
        <f>'BAR BB| Open rates'!#REF!*0.8</f>
        <v>#REF!</v>
      </c>
    </row>
    <row r="17" spans="1:78" s="36" customFormat="1" ht="12" customHeight="1" x14ac:dyDescent="0.2">
      <c r="A17" s="145" t="str">
        <f>'BAR BB| Open rates'!A17</f>
        <v xml:space="preserve">Апартаменты с одной спальней / 1 Bedroom Apartments </v>
      </c>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c r="BM17" s="43"/>
      <c r="BN17" s="43"/>
      <c r="BO17" s="43"/>
      <c r="BP17" s="43"/>
      <c r="BQ17" s="43"/>
      <c r="BR17" s="43"/>
      <c r="BS17" s="43"/>
      <c r="BT17" s="43"/>
      <c r="BU17" s="43"/>
      <c r="BV17" s="43"/>
      <c r="BW17" s="43"/>
      <c r="BX17" s="43"/>
      <c r="BY17" s="43"/>
      <c r="BZ17" s="43"/>
    </row>
    <row r="18" spans="1:78" s="36" customFormat="1" ht="12" customHeight="1" x14ac:dyDescent="0.2">
      <c r="A18" s="52">
        <f>'BAR BB| Open rates'!A18</f>
        <v>1</v>
      </c>
      <c r="B18" s="43" t="e">
        <f>'BAR BB| Open rates'!#REF!*0.8</f>
        <v>#REF!</v>
      </c>
      <c r="C18" s="43" t="e">
        <f>'BAR BB| Open rates'!#REF!*0.8</f>
        <v>#REF!</v>
      </c>
      <c r="D18" s="43" t="e">
        <f>'BAR BB| Open rates'!#REF!*0.8</f>
        <v>#REF!</v>
      </c>
      <c r="E18" s="43" t="e">
        <f>'BAR BB| Open rates'!#REF!*0.8</f>
        <v>#REF!</v>
      </c>
      <c r="F18" s="43" t="e">
        <f>'BAR BB| Open rates'!#REF!*0.8</f>
        <v>#REF!</v>
      </c>
      <c r="G18" s="43" t="e">
        <f>'BAR BB| Open rates'!#REF!*0.8</f>
        <v>#REF!</v>
      </c>
      <c r="H18" s="43" t="e">
        <f>'BAR BB| Open rates'!#REF!*0.8</f>
        <v>#REF!</v>
      </c>
      <c r="I18" s="43" t="e">
        <f>'BAR BB| Open rates'!#REF!*0.8</f>
        <v>#REF!</v>
      </c>
      <c r="J18" s="43" t="e">
        <f>'BAR BB| Open rates'!#REF!*0.8</f>
        <v>#REF!</v>
      </c>
      <c r="K18" s="43" t="e">
        <f>'BAR BB| Open rates'!#REF!*0.8</f>
        <v>#REF!</v>
      </c>
      <c r="L18" s="43" t="e">
        <f>'BAR BB| Open rates'!#REF!*0.8</f>
        <v>#REF!</v>
      </c>
      <c r="M18" s="43" t="e">
        <f>'BAR BB| Open rates'!#REF!*0.8</f>
        <v>#REF!</v>
      </c>
      <c r="N18" s="43" t="e">
        <f>'BAR BB| Open rates'!#REF!*0.8</f>
        <v>#REF!</v>
      </c>
      <c r="O18" s="43" t="e">
        <f>'BAR BB| Open rates'!#REF!*0.8</f>
        <v>#REF!</v>
      </c>
      <c r="P18" s="43" t="e">
        <f>'BAR BB| Open rates'!#REF!*0.8</f>
        <v>#REF!</v>
      </c>
      <c r="Q18" s="43" t="e">
        <f>'BAR BB| Open rates'!#REF!*0.8</f>
        <v>#REF!</v>
      </c>
      <c r="R18" s="43" t="e">
        <f>'BAR BB| Open rates'!#REF!*0.8</f>
        <v>#REF!</v>
      </c>
      <c r="S18" s="43" t="e">
        <f>'BAR BB| Open rates'!#REF!*0.8</f>
        <v>#REF!</v>
      </c>
      <c r="T18" s="43" t="e">
        <f>'BAR BB| Open rates'!#REF!*0.8</f>
        <v>#REF!</v>
      </c>
      <c r="U18" s="43" t="e">
        <f>'BAR BB| Open rates'!#REF!*0.8</f>
        <v>#REF!</v>
      </c>
      <c r="V18" s="43" t="e">
        <f>'BAR BB| Open rates'!#REF!*0.8</f>
        <v>#REF!</v>
      </c>
      <c r="W18" s="43" t="e">
        <f>'BAR BB| Open rates'!#REF!*0.8</f>
        <v>#REF!</v>
      </c>
      <c r="X18" s="43" t="e">
        <f>'BAR BB| Open rates'!#REF!*0.8</f>
        <v>#REF!</v>
      </c>
      <c r="Y18" s="43" t="e">
        <f>'BAR BB| Open rates'!#REF!*0.8</f>
        <v>#REF!</v>
      </c>
      <c r="Z18" s="43" t="e">
        <f>'BAR BB| Open rates'!#REF!*0.8</f>
        <v>#REF!</v>
      </c>
      <c r="AA18" s="43" t="e">
        <f>'BAR BB| Open rates'!#REF!*0.8</f>
        <v>#REF!</v>
      </c>
      <c r="AB18" s="43" t="e">
        <f>'BAR BB| Open rates'!#REF!*0.8</f>
        <v>#REF!</v>
      </c>
      <c r="AC18" s="43" t="e">
        <f>'BAR BB| Open rates'!#REF!*0.8</f>
        <v>#REF!</v>
      </c>
      <c r="AD18" s="43" t="e">
        <f>'BAR BB| Open rates'!#REF!*0.8</f>
        <v>#REF!</v>
      </c>
      <c r="AE18" s="43" t="e">
        <f>'BAR BB| Open rates'!#REF!*0.8</f>
        <v>#REF!</v>
      </c>
      <c r="AF18" s="43" t="e">
        <f>'BAR BB| Open rates'!#REF!*0.8</f>
        <v>#REF!</v>
      </c>
      <c r="AG18" s="43" t="e">
        <f>'BAR BB| Open rates'!#REF!*0.8</f>
        <v>#REF!</v>
      </c>
      <c r="AH18" s="43" t="e">
        <f>'BAR BB| Open rates'!#REF!*0.8</f>
        <v>#REF!</v>
      </c>
      <c r="AI18" s="43" t="e">
        <f>'BAR BB| Open rates'!#REF!*0.8</f>
        <v>#REF!</v>
      </c>
      <c r="AJ18" s="43" t="e">
        <f>'BAR BB| Open rates'!#REF!*0.8</f>
        <v>#REF!</v>
      </c>
      <c r="AK18" s="43" t="e">
        <f>'BAR BB| Open rates'!#REF!*0.8</f>
        <v>#REF!</v>
      </c>
      <c r="AL18" s="43" t="e">
        <f>'BAR BB| Open rates'!#REF!*0.8</f>
        <v>#REF!</v>
      </c>
      <c r="AM18" s="43" t="e">
        <f>'BAR BB| Open rates'!#REF!*0.8</f>
        <v>#REF!</v>
      </c>
      <c r="AN18" s="43" t="e">
        <f>'BAR BB| Open rates'!#REF!*0.8</f>
        <v>#REF!</v>
      </c>
      <c r="AO18" s="43" t="e">
        <f>'BAR BB| Open rates'!#REF!*0.8</f>
        <v>#REF!</v>
      </c>
      <c r="AP18" s="43" t="e">
        <f>'BAR BB| Open rates'!#REF!*0.8</f>
        <v>#REF!</v>
      </c>
      <c r="AQ18" s="43" t="e">
        <f>'BAR BB| Open rates'!#REF!*0.8</f>
        <v>#REF!</v>
      </c>
      <c r="AR18" s="43" t="e">
        <f>'BAR BB| Open rates'!#REF!*0.8</f>
        <v>#REF!</v>
      </c>
      <c r="AS18" s="43" t="e">
        <f>'BAR BB| Open rates'!#REF!*0.8</f>
        <v>#REF!</v>
      </c>
      <c r="AT18" s="43" t="e">
        <f>'BAR BB| Open rates'!#REF!*0.8</f>
        <v>#REF!</v>
      </c>
      <c r="AU18" s="43" t="e">
        <f>'BAR BB| Open rates'!#REF!*0.8</f>
        <v>#REF!</v>
      </c>
      <c r="AV18" s="43" t="e">
        <f>'BAR BB| Open rates'!#REF!*0.8</f>
        <v>#REF!</v>
      </c>
      <c r="AW18" s="43" t="e">
        <f>'BAR BB| Open rates'!#REF!*0.8</f>
        <v>#REF!</v>
      </c>
      <c r="AX18" s="43" t="e">
        <f>'BAR BB| Open rates'!#REF!*0.8</f>
        <v>#REF!</v>
      </c>
      <c r="AY18" s="43" t="e">
        <f>'BAR BB| Open rates'!#REF!*0.8</f>
        <v>#REF!</v>
      </c>
      <c r="AZ18" s="43" t="e">
        <f>'BAR BB| Open rates'!#REF!*0.8</f>
        <v>#REF!</v>
      </c>
      <c r="BA18" s="43" t="e">
        <f>'BAR BB| Open rates'!#REF!*0.8</f>
        <v>#REF!</v>
      </c>
      <c r="BB18" s="43" t="e">
        <f>'BAR BB| Open rates'!#REF!*0.8</f>
        <v>#REF!</v>
      </c>
      <c r="BC18" s="43" t="e">
        <f>'BAR BB| Open rates'!#REF!*0.8</f>
        <v>#REF!</v>
      </c>
      <c r="BD18" s="43" t="e">
        <f>'BAR BB| Open rates'!#REF!*0.8</f>
        <v>#REF!</v>
      </c>
      <c r="BE18" s="43" t="e">
        <f>'BAR BB| Open rates'!#REF!*0.8</f>
        <v>#REF!</v>
      </c>
      <c r="BF18" s="43" t="e">
        <f>'BAR BB| Open rates'!#REF!*0.8</f>
        <v>#REF!</v>
      </c>
      <c r="BG18" s="43" t="e">
        <f>'BAR BB| Open rates'!#REF!*0.8</f>
        <v>#REF!</v>
      </c>
      <c r="BH18" s="43" t="e">
        <f>'BAR BB| Open rates'!#REF!*0.8</f>
        <v>#REF!</v>
      </c>
      <c r="BI18" s="43" t="e">
        <f>'BAR BB| Open rates'!#REF!*0.8</f>
        <v>#REF!</v>
      </c>
      <c r="BJ18" s="43" t="e">
        <f>'BAR BB| Open rates'!#REF!*0.8</f>
        <v>#REF!</v>
      </c>
      <c r="BK18" s="43" t="e">
        <f>'BAR BB| Open rates'!#REF!*0.8</f>
        <v>#REF!</v>
      </c>
      <c r="BL18" s="43" t="e">
        <f>'BAR BB| Open rates'!#REF!*0.8</f>
        <v>#REF!</v>
      </c>
      <c r="BM18" s="43" t="e">
        <f>'BAR BB| Open rates'!#REF!*0.8</f>
        <v>#REF!</v>
      </c>
      <c r="BN18" s="43" t="e">
        <f>'BAR BB| Open rates'!#REF!*0.8</f>
        <v>#REF!</v>
      </c>
      <c r="BO18" s="43" t="e">
        <f>'BAR BB| Open rates'!#REF!*0.8</f>
        <v>#REF!</v>
      </c>
      <c r="BP18" s="43" t="e">
        <f>'BAR BB| Open rates'!#REF!*0.8</f>
        <v>#REF!</v>
      </c>
      <c r="BQ18" s="43" t="e">
        <f>'BAR BB| Open rates'!#REF!*0.8</f>
        <v>#REF!</v>
      </c>
      <c r="BR18" s="43" t="e">
        <f>'BAR BB| Open rates'!#REF!*0.8</f>
        <v>#REF!</v>
      </c>
      <c r="BS18" s="43" t="e">
        <f>'BAR BB| Open rates'!#REF!*0.8</f>
        <v>#REF!</v>
      </c>
      <c r="BT18" s="43" t="e">
        <f>'BAR BB| Open rates'!#REF!*0.8</f>
        <v>#REF!</v>
      </c>
      <c r="BU18" s="43" t="e">
        <f>'BAR BB| Open rates'!#REF!*0.8</f>
        <v>#REF!</v>
      </c>
      <c r="BV18" s="43" t="e">
        <f>'BAR BB| Open rates'!#REF!*0.8</f>
        <v>#REF!</v>
      </c>
      <c r="BW18" s="43" t="e">
        <f>'BAR BB| Open rates'!#REF!*0.8</f>
        <v>#REF!</v>
      </c>
      <c r="BX18" s="43" t="e">
        <f>'BAR BB| Open rates'!#REF!*0.8</f>
        <v>#REF!</v>
      </c>
      <c r="BY18" s="43" t="e">
        <f>'BAR BB| Open rates'!#REF!*0.8</f>
        <v>#REF!</v>
      </c>
      <c r="BZ18" s="43" t="e">
        <f>'BAR BB| Open rates'!#REF!*0.8</f>
        <v>#REF!</v>
      </c>
    </row>
    <row r="19" spans="1:78" s="36" customFormat="1" ht="12" customHeight="1" x14ac:dyDescent="0.2">
      <c r="A19" s="145" t="str">
        <f>'BAR BB| Open rates'!A20</f>
        <v xml:space="preserve">Улучшенные апартаменты с одной спальней / 1 Bedroom Superior Apartments </v>
      </c>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c r="BX19" s="43"/>
      <c r="BY19" s="43"/>
      <c r="BZ19" s="43"/>
    </row>
    <row r="20" spans="1:78" s="36" customFormat="1" ht="12" customHeight="1" x14ac:dyDescent="0.2">
      <c r="A20" s="52">
        <f>'BAR BB| Open rates'!A21</f>
        <v>1</v>
      </c>
      <c r="B20" s="43" t="e">
        <f>'BAR BB| Open rates'!#REF!*0.8</f>
        <v>#REF!</v>
      </c>
      <c r="C20" s="43" t="e">
        <f>'BAR BB| Open rates'!#REF!*0.8</f>
        <v>#REF!</v>
      </c>
      <c r="D20" s="43" t="e">
        <f>'BAR BB| Open rates'!#REF!*0.8</f>
        <v>#REF!</v>
      </c>
      <c r="E20" s="43" t="e">
        <f>'BAR BB| Open rates'!#REF!*0.8</f>
        <v>#REF!</v>
      </c>
      <c r="F20" s="43" t="e">
        <f>'BAR BB| Open rates'!#REF!*0.8</f>
        <v>#REF!</v>
      </c>
      <c r="G20" s="43" t="e">
        <f>'BAR BB| Open rates'!#REF!*0.8</f>
        <v>#REF!</v>
      </c>
      <c r="H20" s="43" t="e">
        <f>'BAR BB| Open rates'!#REF!*0.8</f>
        <v>#REF!</v>
      </c>
      <c r="I20" s="43" t="e">
        <f>'BAR BB| Open rates'!#REF!*0.8</f>
        <v>#REF!</v>
      </c>
      <c r="J20" s="43" t="e">
        <f>'BAR BB| Open rates'!#REF!*0.8</f>
        <v>#REF!</v>
      </c>
      <c r="K20" s="43" t="e">
        <f>'BAR BB| Open rates'!#REF!*0.8</f>
        <v>#REF!</v>
      </c>
      <c r="L20" s="43" t="e">
        <f>'BAR BB| Open rates'!#REF!*0.8</f>
        <v>#REF!</v>
      </c>
      <c r="M20" s="43" t="e">
        <f>'BAR BB| Open rates'!#REF!*0.8</f>
        <v>#REF!</v>
      </c>
      <c r="N20" s="43" t="e">
        <f>'BAR BB| Open rates'!#REF!*0.8</f>
        <v>#REF!</v>
      </c>
      <c r="O20" s="43" t="e">
        <f>'BAR BB| Open rates'!#REF!*0.8</f>
        <v>#REF!</v>
      </c>
      <c r="P20" s="43" t="e">
        <f>'BAR BB| Open rates'!#REF!*0.8</f>
        <v>#REF!</v>
      </c>
      <c r="Q20" s="43" t="e">
        <f>'BAR BB| Open rates'!#REF!*0.8</f>
        <v>#REF!</v>
      </c>
      <c r="R20" s="43" t="e">
        <f>'BAR BB| Open rates'!#REF!*0.8</f>
        <v>#REF!</v>
      </c>
      <c r="S20" s="43" t="e">
        <f>'BAR BB| Open rates'!#REF!*0.8</f>
        <v>#REF!</v>
      </c>
      <c r="T20" s="43" t="e">
        <f>'BAR BB| Open rates'!#REF!*0.8</f>
        <v>#REF!</v>
      </c>
      <c r="U20" s="43" t="e">
        <f>'BAR BB| Open rates'!#REF!*0.8</f>
        <v>#REF!</v>
      </c>
      <c r="V20" s="43" t="e">
        <f>'BAR BB| Open rates'!#REF!*0.8</f>
        <v>#REF!</v>
      </c>
      <c r="W20" s="43" t="e">
        <f>'BAR BB| Open rates'!#REF!*0.8</f>
        <v>#REF!</v>
      </c>
      <c r="X20" s="43" t="e">
        <f>'BAR BB| Open rates'!#REF!*0.8</f>
        <v>#REF!</v>
      </c>
      <c r="Y20" s="43" t="e">
        <f>'BAR BB| Open rates'!#REF!*0.8</f>
        <v>#REF!</v>
      </c>
      <c r="Z20" s="43" t="e">
        <f>'BAR BB| Open rates'!#REF!*0.8</f>
        <v>#REF!</v>
      </c>
      <c r="AA20" s="43" t="e">
        <f>'BAR BB| Open rates'!#REF!*0.8</f>
        <v>#REF!</v>
      </c>
      <c r="AB20" s="43" t="e">
        <f>'BAR BB| Open rates'!#REF!*0.8</f>
        <v>#REF!</v>
      </c>
      <c r="AC20" s="43" t="e">
        <f>'BAR BB| Open rates'!#REF!*0.8</f>
        <v>#REF!</v>
      </c>
      <c r="AD20" s="43" t="e">
        <f>'BAR BB| Open rates'!#REF!*0.8</f>
        <v>#REF!</v>
      </c>
      <c r="AE20" s="43" t="e">
        <f>'BAR BB| Open rates'!#REF!*0.8</f>
        <v>#REF!</v>
      </c>
      <c r="AF20" s="43" t="e">
        <f>'BAR BB| Open rates'!#REF!*0.8</f>
        <v>#REF!</v>
      </c>
      <c r="AG20" s="43" t="e">
        <f>'BAR BB| Open rates'!#REF!*0.8</f>
        <v>#REF!</v>
      </c>
      <c r="AH20" s="43" t="e">
        <f>'BAR BB| Open rates'!#REF!*0.8</f>
        <v>#REF!</v>
      </c>
      <c r="AI20" s="43" t="e">
        <f>'BAR BB| Open rates'!#REF!*0.8</f>
        <v>#REF!</v>
      </c>
      <c r="AJ20" s="43" t="e">
        <f>'BAR BB| Open rates'!#REF!*0.8</f>
        <v>#REF!</v>
      </c>
      <c r="AK20" s="43" t="e">
        <f>'BAR BB| Open rates'!#REF!*0.8</f>
        <v>#REF!</v>
      </c>
      <c r="AL20" s="43" t="e">
        <f>'BAR BB| Open rates'!#REF!*0.8</f>
        <v>#REF!</v>
      </c>
      <c r="AM20" s="43" t="e">
        <f>'BAR BB| Open rates'!#REF!*0.8</f>
        <v>#REF!</v>
      </c>
      <c r="AN20" s="43" t="e">
        <f>'BAR BB| Open rates'!#REF!*0.8</f>
        <v>#REF!</v>
      </c>
      <c r="AO20" s="43" t="e">
        <f>'BAR BB| Open rates'!#REF!*0.8</f>
        <v>#REF!</v>
      </c>
      <c r="AP20" s="43" t="e">
        <f>'BAR BB| Open rates'!#REF!*0.8</f>
        <v>#REF!</v>
      </c>
      <c r="AQ20" s="43" t="e">
        <f>'BAR BB| Open rates'!#REF!*0.8</f>
        <v>#REF!</v>
      </c>
      <c r="AR20" s="43" t="e">
        <f>'BAR BB| Open rates'!#REF!*0.8</f>
        <v>#REF!</v>
      </c>
      <c r="AS20" s="43" t="e">
        <f>'BAR BB| Open rates'!#REF!*0.8</f>
        <v>#REF!</v>
      </c>
      <c r="AT20" s="43" t="e">
        <f>'BAR BB| Open rates'!#REF!*0.8</f>
        <v>#REF!</v>
      </c>
      <c r="AU20" s="43" t="e">
        <f>'BAR BB| Open rates'!#REF!*0.8</f>
        <v>#REF!</v>
      </c>
      <c r="AV20" s="43" t="e">
        <f>'BAR BB| Open rates'!#REF!*0.8</f>
        <v>#REF!</v>
      </c>
      <c r="AW20" s="43" t="e">
        <f>'BAR BB| Open rates'!#REF!*0.8</f>
        <v>#REF!</v>
      </c>
      <c r="AX20" s="43" t="e">
        <f>'BAR BB| Open rates'!#REF!*0.8</f>
        <v>#REF!</v>
      </c>
      <c r="AY20" s="43" t="e">
        <f>'BAR BB| Open rates'!#REF!*0.8</f>
        <v>#REF!</v>
      </c>
      <c r="AZ20" s="43" t="e">
        <f>'BAR BB| Open rates'!#REF!*0.8</f>
        <v>#REF!</v>
      </c>
      <c r="BA20" s="43" t="e">
        <f>'BAR BB| Open rates'!#REF!*0.8</f>
        <v>#REF!</v>
      </c>
      <c r="BB20" s="43" t="e">
        <f>'BAR BB| Open rates'!#REF!*0.8</f>
        <v>#REF!</v>
      </c>
      <c r="BC20" s="43" t="e">
        <f>'BAR BB| Open rates'!#REF!*0.8</f>
        <v>#REF!</v>
      </c>
      <c r="BD20" s="43" t="e">
        <f>'BAR BB| Open rates'!#REF!*0.8</f>
        <v>#REF!</v>
      </c>
      <c r="BE20" s="43" t="e">
        <f>'BAR BB| Open rates'!#REF!*0.8</f>
        <v>#REF!</v>
      </c>
      <c r="BF20" s="43" t="e">
        <f>'BAR BB| Open rates'!#REF!*0.8</f>
        <v>#REF!</v>
      </c>
      <c r="BG20" s="43" t="e">
        <f>'BAR BB| Open rates'!#REF!*0.8</f>
        <v>#REF!</v>
      </c>
      <c r="BH20" s="43" t="e">
        <f>'BAR BB| Open rates'!#REF!*0.8</f>
        <v>#REF!</v>
      </c>
      <c r="BI20" s="43" t="e">
        <f>'BAR BB| Open rates'!#REF!*0.8</f>
        <v>#REF!</v>
      </c>
      <c r="BJ20" s="43" t="e">
        <f>'BAR BB| Open rates'!#REF!*0.8</f>
        <v>#REF!</v>
      </c>
      <c r="BK20" s="43" t="e">
        <f>'BAR BB| Open rates'!#REF!*0.8</f>
        <v>#REF!</v>
      </c>
      <c r="BL20" s="43" t="e">
        <f>'BAR BB| Open rates'!#REF!*0.8</f>
        <v>#REF!</v>
      </c>
      <c r="BM20" s="43" t="e">
        <f>'BAR BB| Open rates'!#REF!*0.8</f>
        <v>#REF!</v>
      </c>
      <c r="BN20" s="43" t="e">
        <f>'BAR BB| Open rates'!#REF!*0.8</f>
        <v>#REF!</v>
      </c>
      <c r="BO20" s="43" t="e">
        <f>'BAR BB| Open rates'!#REF!*0.8</f>
        <v>#REF!</v>
      </c>
      <c r="BP20" s="43" t="e">
        <f>'BAR BB| Open rates'!#REF!*0.8</f>
        <v>#REF!</v>
      </c>
      <c r="BQ20" s="43" t="e">
        <f>'BAR BB| Open rates'!#REF!*0.8</f>
        <v>#REF!</v>
      </c>
      <c r="BR20" s="43" t="e">
        <f>'BAR BB| Open rates'!#REF!*0.8</f>
        <v>#REF!</v>
      </c>
      <c r="BS20" s="43" t="e">
        <f>'BAR BB| Open rates'!#REF!*0.8</f>
        <v>#REF!</v>
      </c>
      <c r="BT20" s="43" t="e">
        <f>'BAR BB| Open rates'!#REF!*0.8</f>
        <v>#REF!</v>
      </c>
      <c r="BU20" s="43" t="e">
        <f>'BAR BB| Open rates'!#REF!*0.8</f>
        <v>#REF!</v>
      </c>
      <c r="BV20" s="43" t="e">
        <f>'BAR BB| Open rates'!#REF!*0.8</f>
        <v>#REF!</v>
      </c>
      <c r="BW20" s="43" t="e">
        <f>'BAR BB| Open rates'!#REF!*0.8</f>
        <v>#REF!</v>
      </c>
      <c r="BX20" s="43" t="e">
        <f>'BAR BB| Open rates'!#REF!*0.8</f>
        <v>#REF!</v>
      </c>
      <c r="BY20" s="43" t="e">
        <f>'BAR BB| Open rates'!#REF!*0.8</f>
        <v>#REF!</v>
      </c>
      <c r="BZ20" s="43" t="e">
        <f>'BAR BB| Open rates'!#REF!*0.8</f>
        <v>#REF!</v>
      </c>
    </row>
    <row r="21" spans="1:78" s="36" customFormat="1" ht="12" customHeight="1" x14ac:dyDescent="0.2">
      <c r="A21" s="145" t="str">
        <f>'BAR BB| Open rates'!A23</f>
        <v xml:space="preserve">Апартаменты с двумя спальнями / 2 Bedroom Apartments </v>
      </c>
      <c r="B21" s="43"/>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
      <c r="BK21" s="43"/>
      <c r="BL21" s="43"/>
      <c r="BM21" s="43"/>
      <c r="BN21" s="43"/>
      <c r="BO21" s="43"/>
      <c r="BP21" s="43"/>
      <c r="BQ21" s="43"/>
      <c r="BR21" s="43"/>
      <c r="BS21" s="43"/>
      <c r="BT21" s="43"/>
      <c r="BU21" s="43"/>
      <c r="BV21" s="43"/>
      <c r="BW21" s="43"/>
      <c r="BX21" s="43"/>
      <c r="BY21" s="43"/>
      <c r="BZ21" s="43"/>
    </row>
    <row r="22" spans="1:78" s="36" customFormat="1" ht="12" customHeight="1" x14ac:dyDescent="0.2">
      <c r="A22" s="52">
        <f>'BAR BB| Open rates'!A24</f>
        <v>1</v>
      </c>
      <c r="B22" s="43" t="e">
        <f>'BAR BB| Open rates'!#REF!*0.8</f>
        <v>#REF!</v>
      </c>
      <c r="C22" s="43" t="e">
        <f>'BAR BB| Open rates'!#REF!*0.8</f>
        <v>#REF!</v>
      </c>
      <c r="D22" s="43" t="e">
        <f>'BAR BB| Open rates'!#REF!*0.8</f>
        <v>#REF!</v>
      </c>
      <c r="E22" s="43" t="e">
        <f>'BAR BB| Open rates'!#REF!*0.8</f>
        <v>#REF!</v>
      </c>
      <c r="F22" s="43" t="e">
        <f>'BAR BB| Open rates'!#REF!*0.8</f>
        <v>#REF!</v>
      </c>
      <c r="G22" s="43" t="e">
        <f>'BAR BB| Open rates'!#REF!*0.8</f>
        <v>#REF!</v>
      </c>
      <c r="H22" s="43" t="e">
        <f>'BAR BB| Open rates'!#REF!*0.8</f>
        <v>#REF!</v>
      </c>
      <c r="I22" s="43" t="e">
        <f>'BAR BB| Open rates'!#REF!*0.8</f>
        <v>#REF!</v>
      </c>
      <c r="J22" s="43" t="e">
        <f>'BAR BB| Open rates'!#REF!*0.8</f>
        <v>#REF!</v>
      </c>
      <c r="K22" s="43" t="e">
        <f>'BAR BB| Open rates'!#REF!*0.8</f>
        <v>#REF!</v>
      </c>
      <c r="L22" s="43" t="e">
        <f>'BAR BB| Open rates'!#REF!*0.8</f>
        <v>#REF!</v>
      </c>
      <c r="M22" s="43" t="e">
        <f>'BAR BB| Open rates'!#REF!*0.8</f>
        <v>#REF!</v>
      </c>
      <c r="N22" s="43" t="e">
        <f>'BAR BB| Open rates'!#REF!*0.8</f>
        <v>#REF!</v>
      </c>
      <c r="O22" s="43" t="e">
        <f>'BAR BB| Open rates'!#REF!*0.8</f>
        <v>#REF!</v>
      </c>
      <c r="P22" s="43" t="e">
        <f>'BAR BB| Open rates'!#REF!*0.8</f>
        <v>#REF!</v>
      </c>
      <c r="Q22" s="43" t="e">
        <f>'BAR BB| Open rates'!#REF!*0.8</f>
        <v>#REF!</v>
      </c>
      <c r="R22" s="43" t="e">
        <f>'BAR BB| Open rates'!#REF!*0.8</f>
        <v>#REF!</v>
      </c>
      <c r="S22" s="43" t="e">
        <f>'BAR BB| Open rates'!#REF!*0.8</f>
        <v>#REF!</v>
      </c>
      <c r="T22" s="43" t="e">
        <f>'BAR BB| Open rates'!#REF!*0.8</f>
        <v>#REF!</v>
      </c>
      <c r="U22" s="43" t="e">
        <f>'BAR BB| Open rates'!#REF!*0.8</f>
        <v>#REF!</v>
      </c>
      <c r="V22" s="43" t="e">
        <f>'BAR BB| Open rates'!#REF!*0.8</f>
        <v>#REF!</v>
      </c>
      <c r="W22" s="43" t="e">
        <f>'BAR BB| Open rates'!#REF!*0.8</f>
        <v>#REF!</v>
      </c>
      <c r="X22" s="43" t="e">
        <f>'BAR BB| Open rates'!#REF!*0.8</f>
        <v>#REF!</v>
      </c>
      <c r="Y22" s="43" t="e">
        <f>'BAR BB| Open rates'!#REF!*0.8</f>
        <v>#REF!</v>
      </c>
      <c r="Z22" s="43" t="e">
        <f>'BAR BB| Open rates'!#REF!*0.8</f>
        <v>#REF!</v>
      </c>
      <c r="AA22" s="43" t="e">
        <f>'BAR BB| Open rates'!#REF!*0.8</f>
        <v>#REF!</v>
      </c>
      <c r="AB22" s="43" t="e">
        <f>'BAR BB| Open rates'!#REF!*0.8</f>
        <v>#REF!</v>
      </c>
      <c r="AC22" s="43" t="e">
        <f>'BAR BB| Open rates'!#REF!*0.8</f>
        <v>#REF!</v>
      </c>
      <c r="AD22" s="43" t="e">
        <f>'BAR BB| Open rates'!#REF!*0.8</f>
        <v>#REF!</v>
      </c>
      <c r="AE22" s="43" t="e">
        <f>'BAR BB| Open rates'!#REF!*0.8</f>
        <v>#REF!</v>
      </c>
      <c r="AF22" s="43" t="e">
        <f>'BAR BB| Open rates'!#REF!*0.8</f>
        <v>#REF!</v>
      </c>
      <c r="AG22" s="43" t="e">
        <f>'BAR BB| Open rates'!#REF!*0.8</f>
        <v>#REF!</v>
      </c>
      <c r="AH22" s="43" t="e">
        <f>'BAR BB| Open rates'!#REF!*0.8</f>
        <v>#REF!</v>
      </c>
      <c r="AI22" s="43" t="e">
        <f>'BAR BB| Open rates'!#REF!*0.8</f>
        <v>#REF!</v>
      </c>
      <c r="AJ22" s="43" t="e">
        <f>'BAR BB| Open rates'!#REF!*0.8</f>
        <v>#REF!</v>
      </c>
      <c r="AK22" s="43" t="e">
        <f>'BAR BB| Open rates'!#REF!*0.8</f>
        <v>#REF!</v>
      </c>
      <c r="AL22" s="43" t="e">
        <f>'BAR BB| Open rates'!#REF!*0.8</f>
        <v>#REF!</v>
      </c>
      <c r="AM22" s="43" t="e">
        <f>'BAR BB| Open rates'!#REF!*0.8</f>
        <v>#REF!</v>
      </c>
      <c r="AN22" s="43" t="e">
        <f>'BAR BB| Open rates'!#REF!*0.8</f>
        <v>#REF!</v>
      </c>
      <c r="AO22" s="43" t="e">
        <f>'BAR BB| Open rates'!#REF!*0.8</f>
        <v>#REF!</v>
      </c>
      <c r="AP22" s="43" t="e">
        <f>'BAR BB| Open rates'!#REF!*0.8</f>
        <v>#REF!</v>
      </c>
      <c r="AQ22" s="43" t="e">
        <f>'BAR BB| Open rates'!#REF!*0.8</f>
        <v>#REF!</v>
      </c>
      <c r="AR22" s="43" t="e">
        <f>'BAR BB| Open rates'!#REF!*0.8</f>
        <v>#REF!</v>
      </c>
      <c r="AS22" s="43" t="e">
        <f>'BAR BB| Open rates'!#REF!*0.8</f>
        <v>#REF!</v>
      </c>
      <c r="AT22" s="43" t="e">
        <f>'BAR BB| Open rates'!#REF!*0.8</f>
        <v>#REF!</v>
      </c>
      <c r="AU22" s="43" t="e">
        <f>'BAR BB| Open rates'!#REF!*0.8</f>
        <v>#REF!</v>
      </c>
      <c r="AV22" s="43" t="e">
        <f>'BAR BB| Open rates'!#REF!*0.8</f>
        <v>#REF!</v>
      </c>
      <c r="AW22" s="43" t="e">
        <f>'BAR BB| Open rates'!#REF!*0.8</f>
        <v>#REF!</v>
      </c>
      <c r="AX22" s="43" t="e">
        <f>'BAR BB| Open rates'!#REF!*0.8</f>
        <v>#REF!</v>
      </c>
      <c r="AY22" s="43" t="e">
        <f>'BAR BB| Open rates'!#REF!*0.8</f>
        <v>#REF!</v>
      </c>
      <c r="AZ22" s="43" t="e">
        <f>'BAR BB| Open rates'!#REF!*0.8</f>
        <v>#REF!</v>
      </c>
      <c r="BA22" s="43" t="e">
        <f>'BAR BB| Open rates'!#REF!*0.8</f>
        <v>#REF!</v>
      </c>
      <c r="BB22" s="43" t="e">
        <f>'BAR BB| Open rates'!#REF!*0.8</f>
        <v>#REF!</v>
      </c>
      <c r="BC22" s="43" t="e">
        <f>'BAR BB| Open rates'!#REF!*0.8</f>
        <v>#REF!</v>
      </c>
      <c r="BD22" s="43" t="e">
        <f>'BAR BB| Open rates'!#REF!*0.8</f>
        <v>#REF!</v>
      </c>
      <c r="BE22" s="43" t="e">
        <f>'BAR BB| Open rates'!#REF!*0.8</f>
        <v>#REF!</v>
      </c>
      <c r="BF22" s="43" t="e">
        <f>'BAR BB| Open rates'!#REF!*0.8</f>
        <v>#REF!</v>
      </c>
      <c r="BG22" s="43" t="e">
        <f>'BAR BB| Open rates'!#REF!*0.8</f>
        <v>#REF!</v>
      </c>
      <c r="BH22" s="43" t="e">
        <f>'BAR BB| Open rates'!#REF!*0.8</f>
        <v>#REF!</v>
      </c>
      <c r="BI22" s="43" t="e">
        <f>'BAR BB| Open rates'!#REF!*0.8</f>
        <v>#REF!</v>
      </c>
      <c r="BJ22" s="43" t="e">
        <f>'BAR BB| Open rates'!#REF!*0.8</f>
        <v>#REF!</v>
      </c>
      <c r="BK22" s="43" t="e">
        <f>'BAR BB| Open rates'!#REF!*0.8</f>
        <v>#REF!</v>
      </c>
      <c r="BL22" s="43" t="e">
        <f>'BAR BB| Open rates'!#REF!*0.8</f>
        <v>#REF!</v>
      </c>
      <c r="BM22" s="43" t="e">
        <f>'BAR BB| Open rates'!#REF!*0.8</f>
        <v>#REF!</v>
      </c>
      <c r="BN22" s="43" t="e">
        <f>'BAR BB| Open rates'!#REF!*0.8</f>
        <v>#REF!</v>
      </c>
      <c r="BO22" s="43" t="e">
        <f>'BAR BB| Open rates'!#REF!*0.8</f>
        <v>#REF!</v>
      </c>
      <c r="BP22" s="43" t="e">
        <f>'BAR BB| Open rates'!#REF!*0.8</f>
        <v>#REF!</v>
      </c>
      <c r="BQ22" s="43" t="e">
        <f>'BAR BB| Open rates'!#REF!*0.8</f>
        <v>#REF!</v>
      </c>
      <c r="BR22" s="43" t="e">
        <f>'BAR BB| Open rates'!#REF!*0.8</f>
        <v>#REF!</v>
      </c>
      <c r="BS22" s="43" t="e">
        <f>'BAR BB| Open rates'!#REF!*0.8</f>
        <v>#REF!</v>
      </c>
      <c r="BT22" s="43" t="e">
        <f>'BAR BB| Open rates'!#REF!*0.8</f>
        <v>#REF!</v>
      </c>
      <c r="BU22" s="43" t="e">
        <f>'BAR BB| Open rates'!#REF!*0.8</f>
        <v>#REF!</v>
      </c>
      <c r="BV22" s="43" t="e">
        <f>'BAR BB| Open rates'!#REF!*0.8</f>
        <v>#REF!</v>
      </c>
      <c r="BW22" s="43" t="e">
        <f>'BAR BB| Open rates'!#REF!*0.8</f>
        <v>#REF!</v>
      </c>
      <c r="BX22" s="43" t="e">
        <f>'BAR BB| Open rates'!#REF!*0.8</f>
        <v>#REF!</v>
      </c>
      <c r="BY22" s="43" t="e">
        <f>'BAR BB| Open rates'!#REF!*0.8</f>
        <v>#REF!</v>
      </c>
      <c r="BZ22" s="43" t="e">
        <f>'BAR BB| Open rates'!#REF!*0.8</f>
        <v>#REF!</v>
      </c>
    </row>
    <row r="23" spans="1:78" s="36" customFormat="1" ht="12" customHeight="1" x14ac:dyDescent="0.2">
      <c r="A23" s="145" t="str">
        <f>'BAR BB| Open rates'!A28</f>
        <v xml:space="preserve">Улучшенные апартаменты с двумя спальнями / 2 Bedroom Superior Apartments </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c r="BX23" s="43"/>
      <c r="BY23" s="43"/>
      <c r="BZ23" s="43"/>
    </row>
    <row r="24" spans="1:78" s="36" customFormat="1" ht="12" customHeight="1" x14ac:dyDescent="0.2">
      <c r="A24" s="52">
        <f>'BAR BB| Open rates'!A29</f>
        <v>1</v>
      </c>
      <c r="B24" s="43" t="e">
        <f>'BAR BB| Open rates'!#REF!*0.8</f>
        <v>#REF!</v>
      </c>
      <c r="C24" s="43" t="e">
        <f>'BAR BB| Open rates'!#REF!*0.8</f>
        <v>#REF!</v>
      </c>
      <c r="D24" s="43" t="e">
        <f>'BAR BB| Open rates'!#REF!*0.8</f>
        <v>#REF!</v>
      </c>
      <c r="E24" s="43" t="e">
        <f>'BAR BB| Open rates'!#REF!*0.8</f>
        <v>#REF!</v>
      </c>
      <c r="F24" s="43" t="e">
        <f>'BAR BB| Open rates'!#REF!*0.8</f>
        <v>#REF!</v>
      </c>
      <c r="G24" s="43" t="e">
        <f>'BAR BB| Open rates'!#REF!*0.8</f>
        <v>#REF!</v>
      </c>
      <c r="H24" s="43" t="e">
        <f>'BAR BB| Open rates'!#REF!*0.8</f>
        <v>#REF!</v>
      </c>
      <c r="I24" s="43" t="e">
        <f>'BAR BB| Open rates'!#REF!*0.8</f>
        <v>#REF!</v>
      </c>
      <c r="J24" s="43" t="e">
        <f>'BAR BB| Open rates'!#REF!*0.8</f>
        <v>#REF!</v>
      </c>
      <c r="K24" s="43" t="e">
        <f>'BAR BB| Open rates'!#REF!*0.8</f>
        <v>#REF!</v>
      </c>
      <c r="L24" s="43" t="e">
        <f>'BAR BB| Open rates'!#REF!*0.8</f>
        <v>#REF!</v>
      </c>
      <c r="M24" s="43" t="e">
        <f>'BAR BB| Open rates'!#REF!*0.8</f>
        <v>#REF!</v>
      </c>
      <c r="N24" s="43" t="e">
        <f>'BAR BB| Open rates'!#REF!*0.8</f>
        <v>#REF!</v>
      </c>
      <c r="O24" s="43" t="e">
        <f>'BAR BB| Open rates'!#REF!*0.8</f>
        <v>#REF!</v>
      </c>
      <c r="P24" s="43" t="e">
        <f>'BAR BB| Open rates'!#REF!*0.8</f>
        <v>#REF!</v>
      </c>
      <c r="Q24" s="43" t="e">
        <f>'BAR BB| Open rates'!#REF!*0.8</f>
        <v>#REF!</v>
      </c>
      <c r="R24" s="43" t="e">
        <f>'BAR BB| Open rates'!#REF!*0.8</f>
        <v>#REF!</v>
      </c>
      <c r="S24" s="43" t="e">
        <f>'BAR BB| Open rates'!#REF!*0.8</f>
        <v>#REF!</v>
      </c>
      <c r="T24" s="43" t="e">
        <f>'BAR BB| Open rates'!#REF!*0.8</f>
        <v>#REF!</v>
      </c>
      <c r="U24" s="43" t="e">
        <f>'BAR BB| Open rates'!#REF!*0.8</f>
        <v>#REF!</v>
      </c>
      <c r="V24" s="43" t="e">
        <f>'BAR BB| Open rates'!#REF!*0.8</f>
        <v>#REF!</v>
      </c>
      <c r="W24" s="43" t="e">
        <f>'BAR BB| Open rates'!#REF!*0.8</f>
        <v>#REF!</v>
      </c>
      <c r="X24" s="43" t="e">
        <f>'BAR BB| Open rates'!#REF!*0.8</f>
        <v>#REF!</v>
      </c>
      <c r="Y24" s="43" t="e">
        <f>'BAR BB| Open rates'!#REF!*0.8</f>
        <v>#REF!</v>
      </c>
      <c r="Z24" s="43" t="e">
        <f>'BAR BB| Open rates'!#REF!*0.8</f>
        <v>#REF!</v>
      </c>
      <c r="AA24" s="43" t="e">
        <f>'BAR BB| Open rates'!#REF!*0.8</f>
        <v>#REF!</v>
      </c>
      <c r="AB24" s="43" t="e">
        <f>'BAR BB| Open rates'!#REF!*0.8</f>
        <v>#REF!</v>
      </c>
      <c r="AC24" s="43" t="e">
        <f>'BAR BB| Open rates'!#REF!*0.8</f>
        <v>#REF!</v>
      </c>
      <c r="AD24" s="43" t="e">
        <f>'BAR BB| Open rates'!#REF!*0.8</f>
        <v>#REF!</v>
      </c>
      <c r="AE24" s="43" t="e">
        <f>'BAR BB| Open rates'!#REF!*0.8</f>
        <v>#REF!</v>
      </c>
      <c r="AF24" s="43" t="e">
        <f>'BAR BB| Open rates'!#REF!*0.8</f>
        <v>#REF!</v>
      </c>
      <c r="AG24" s="43" t="e">
        <f>'BAR BB| Open rates'!#REF!*0.8</f>
        <v>#REF!</v>
      </c>
      <c r="AH24" s="43" t="e">
        <f>'BAR BB| Open rates'!#REF!*0.8</f>
        <v>#REF!</v>
      </c>
      <c r="AI24" s="43" t="e">
        <f>'BAR BB| Open rates'!#REF!*0.8</f>
        <v>#REF!</v>
      </c>
      <c r="AJ24" s="43" t="e">
        <f>'BAR BB| Open rates'!#REF!*0.8</f>
        <v>#REF!</v>
      </c>
      <c r="AK24" s="43" t="e">
        <f>'BAR BB| Open rates'!#REF!*0.8</f>
        <v>#REF!</v>
      </c>
      <c r="AL24" s="43" t="e">
        <f>'BAR BB| Open rates'!#REF!*0.8</f>
        <v>#REF!</v>
      </c>
      <c r="AM24" s="43" t="e">
        <f>'BAR BB| Open rates'!#REF!*0.8</f>
        <v>#REF!</v>
      </c>
      <c r="AN24" s="43" t="e">
        <f>'BAR BB| Open rates'!#REF!*0.8</f>
        <v>#REF!</v>
      </c>
      <c r="AO24" s="43" t="e">
        <f>'BAR BB| Open rates'!#REF!*0.8</f>
        <v>#REF!</v>
      </c>
      <c r="AP24" s="43" t="e">
        <f>'BAR BB| Open rates'!#REF!*0.8</f>
        <v>#REF!</v>
      </c>
      <c r="AQ24" s="43" t="e">
        <f>'BAR BB| Open rates'!#REF!*0.8</f>
        <v>#REF!</v>
      </c>
      <c r="AR24" s="43" t="e">
        <f>'BAR BB| Open rates'!#REF!*0.8</f>
        <v>#REF!</v>
      </c>
      <c r="AS24" s="43" t="e">
        <f>'BAR BB| Open rates'!#REF!*0.8</f>
        <v>#REF!</v>
      </c>
      <c r="AT24" s="43" t="e">
        <f>'BAR BB| Open rates'!#REF!*0.8</f>
        <v>#REF!</v>
      </c>
      <c r="AU24" s="43" t="e">
        <f>'BAR BB| Open rates'!#REF!*0.8</f>
        <v>#REF!</v>
      </c>
      <c r="AV24" s="43" t="e">
        <f>'BAR BB| Open rates'!#REF!*0.8</f>
        <v>#REF!</v>
      </c>
      <c r="AW24" s="43" t="e">
        <f>'BAR BB| Open rates'!#REF!*0.8</f>
        <v>#REF!</v>
      </c>
      <c r="AX24" s="43" t="e">
        <f>'BAR BB| Open rates'!#REF!*0.8</f>
        <v>#REF!</v>
      </c>
      <c r="AY24" s="43" t="e">
        <f>'BAR BB| Open rates'!#REF!*0.8</f>
        <v>#REF!</v>
      </c>
      <c r="AZ24" s="43" t="e">
        <f>'BAR BB| Open rates'!#REF!*0.8</f>
        <v>#REF!</v>
      </c>
      <c r="BA24" s="43" t="e">
        <f>'BAR BB| Open rates'!#REF!*0.8</f>
        <v>#REF!</v>
      </c>
      <c r="BB24" s="43" t="e">
        <f>'BAR BB| Open rates'!#REF!*0.8</f>
        <v>#REF!</v>
      </c>
      <c r="BC24" s="43" t="e">
        <f>'BAR BB| Open rates'!#REF!*0.8</f>
        <v>#REF!</v>
      </c>
      <c r="BD24" s="43" t="e">
        <f>'BAR BB| Open rates'!#REF!*0.8</f>
        <v>#REF!</v>
      </c>
      <c r="BE24" s="43" t="e">
        <f>'BAR BB| Open rates'!#REF!*0.8</f>
        <v>#REF!</v>
      </c>
      <c r="BF24" s="43" t="e">
        <f>'BAR BB| Open rates'!#REF!*0.8</f>
        <v>#REF!</v>
      </c>
      <c r="BG24" s="43" t="e">
        <f>'BAR BB| Open rates'!#REF!*0.8</f>
        <v>#REF!</v>
      </c>
      <c r="BH24" s="43" t="e">
        <f>'BAR BB| Open rates'!#REF!*0.8</f>
        <v>#REF!</v>
      </c>
      <c r="BI24" s="43" t="e">
        <f>'BAR BB| Open rates'!#REF!*0.8</f>
        <v>#REF!</v>
      </c>
      <c r="BJ24" s="43" t="e">
        <f>'BAR BB| Open rates'!#REF!*0.8</f>
        <v>#REF!</v>
      </c>
      <c r="BK24" s="43" t="e">
        <f>'BAR BB| Open rates'!#REF!*0.8</f>
        <v>#REF!</v>
      </c>
      <c r="BL24" s="43" t="e">
        <f>'BAR BB| Open rates'!#REF!*0.8</f>
        <v>#REF!</v>
      </c>
      <c r="BM24" s="43" t="e">
        <f>'BAR BB| Open rates'!#REF!*0.8</f>
        <v>#REF!</v>
      </c>
      <c r="BN24" s="43" t="e">
        <f>'BAR BB| Open rates'!#REF!*0.8</f>
        <v>#REF!</v>
      </c>
      <c r="BO24" s="43" t="e">
        <f>'BAR BB| Open rates'!#REF!*0.8</f>
        <v>#REF!</v>
      </c>
      <c r="BP24" s="43" t="e">
        <f>'BAR BB| Open rates'!#REF!*0.8</f>
        <v>#REF!</v>
      </c>
      <c r="BQ24" s="43" t="e">
        <f>'BAR BB| Open rates'!#REF!*0.8</f>
        <v>#REF!</v>
      </c>
      <c r="BR24" s="43" t="e">
        <f>'BAR BB| Open rates'!#REF!*0.8</f>
        <v>#REF!</v>
      </c>
      <c r="BS24" s="43" t="e">
        <f>'BAR BB| Open rates'!#REF!*0.8</f>
        <v>#REF!</v>
      </c>
      <c r="BT24" s="43" t="e">
        <f>'BAR BB| Open rates'!#REF!*0.8</f>
        <v>#REF!</v>
      </c>
      <c r="BU24" s="43" t="e">
        <f>'BAR BB| Open rates'!#REF!*0.8</f>
        <v>#REF!</v>
      </c>
      <c r="BV24" s="43" t="e">
        <f>'BAR BB| Open rates'!#REF!*0.8</f>
        <v>#REF!</v>
      </c>
      <c r="BW24" s="43" t="e">
        <f>'BAR BB| Open rates'!#REF!*0.8</f>
        <v>#REF!</v>
      </c>
      <c r="BX24" s="43" t="e">
        <f>'BAR BB| Open rates'!#REF!*0.8</f>
        <v>#REF!</v>
      </c>
      <c r="BY24" s="43" t="e">
        <f>'BAR BB| Open rates'!#REF!*0.8</f>
        <v>#REF!</v>
      </c>
      <c r="BZ24" s="43" t="e">
        <f>'BAR BB| Open rates'!#REF!*0.8</f>
        <v>#REF!</v>
      </c>
    </row>
    <row r="25" spans="1:78" s="36" customFormat="1" ht="12" customHeight="1" x14ac:dyDescent="0.2">
      <c r="A25" s="145" t="str">
        <f>'BAR BB| Open rates'!A33</f>
        <v xml:space="preserve">Апартаменты с тремя спальнями / 3 Bedroom Apartments </v>
      </c>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43"/>
      <c r="BG25" s="43"/>
      <c r="BH25" s="43"/>
      <c r="BI25" s="43"/>
      <c r="BJ25" s="43"/>
      <c r="BK25" s="43"/>
      <c r="BL25" s="43"/>
      <c r="BM25" s="43"/>
      <c r="BN25" s="43"/>
      <c r="BO25" s="43"/>
      <c r="BP25" s="43"/>
      <c r="BQ25" s="43"/>
      <c r="BR25" s="43"/>
      <c r="BS25" s="43"/>
      <c r="BT25" s="43"/>
      <c r="BU25" s="43"/>
      <c r="BV25" s="43"/>
      <c r="BW25" s="43"/>
      <c r="BX25" s="43"/>
      <c r="BY25" s="43"/>
      <c r="BZ25" s="43"/>
    </row>
    <row r="26" spans="1:78" s="36" customFormat="1" ht="12" customHeight="1" x14ac:dyDescent="0.2">
      <c r="A26" s="52">
        <f>'BAR BB| Open rates'!A34</f>
        <v>1</v>
      </c>
      <c r="B26" s="43" t="e">
        <f>'BAR BB| Open rates'!#REF!*0.8</f>
        <v>#REF!</v>
      </c>
      <c r="C26" s="43" t="e">
        <f>'BAR BB| Open rates'!#REF!*0.8</f>
        <v>#REF!</v>
      </c>
      <c r="D26" s="43" t="e">
        <f>'BAR BB| Open rates'!#REF!*0.8</f>
        <v>#REF!</v>
      </c>
      <c r="E26" s="43" t="e">
        <f>'BAR BB| Open rates'!#REF!*0.8</f>
        <v>#REF!</v>
      </c>
      <c r="F26" s="43" t="e">
        <f>'BAR BB| Open rates'!#REF!*0.8</f>
        <v>#REF!</v>
      </c>
      <c r="G26" s="43" t="e">
        <f>'BAR BB| Open rates'!#REF!*0.8</f>
        <v>#REF!</v>
      </c>
      <c r="H26" s="43" t="e">
        <f>'BAR BB| Open rates'!#REF!*0.8</f>
        <v>#REF!</v>
      </c>
      <c r="I26" s="43" t="e">
        <f>'BAR BB| Open rates'!#REF!*0.8</f>
        <v>#REF!</v>
      </c>
      <c r="J26" s="43" t="e">
        <f>'BAR BB| Open rates'!#REF!*0.8</f>
        <v>#REF!</v>
      </c>
      <c r="K26" s="43" t="e">
        <f>'BAR BB| Open rates'!#REF!*0.8</f>
        <v>#REF!</v>
      </c>
      <c r="L26" s="43" t="e">
        <f>'BAR BB| Open rates'!#REF!*0.8</f>
        <v>#REF!</v>
      </c>
      <c r="M26" s="43" t="e">
        <f>'BAR BB| Open rates'!#REF!*0.8</f>
        <v>#REF!</v>
      </c>
      <c r="N26" s="43" t="e">
        <f>'BAR BB| Open rates'!#REF!*0.8</f>
        <v>#REF!</v>
      </c>
      <c r="O26" s="43" t="e">
        <f>'BAR BB| Open rates'!#REF!*0.8</f>
        <v>#REF!</v>
      </c>
      <c r="P26" s="43" t="e">
        <f>'BAR BB| Open rates'!#REF!*0.8</f>
        <v>#REF!</v>
      </c>
      <c r="Q26" s="43" t="e">
        <f>'BAR BB| Open rates'!#REF!*0.8</f>
        <v>#REF!</v>
      </c>
      <c r="R26" s="43" t="e">
        <f>'BAR BB| Open rates'!#REF!*0.8</f>
        <v>#REF!</v>
      </c>
      <c r="S26" s="43" t="e">
        <f>'BAR BB| Open rates'!#REF!*0.8</f>
        <v>#REF!</v>
      </c>
      <c r="T26" s="43" t="e">
        <f>'BAR BB| Open rates'!#REF!*0.8</f>
        <v>#REF!</v>
      </c>
      <c r="U26" s="43" t="e">
        <f>'BAR BB| Open rates'!#REF!*0.8</f>
        <v>#REF!</v>
      </c>
      <c r="V26" s="43" t="e">
        <f>'BAR BB| Open rates'!#REF!*0.8</f>
        <v>#REF!</v>
      </c>
      <c r="W26" s="43" t="e">
        <f>'BAR BB| Open rates'!#REF!*0.8</f>
        <v>#REF!</v>
      </c>
      <c r="X26" s="43" t="e">
        <f>'BAR BB| Open rates'!#REF!*0.8</f>
        <v>#REF!</v>
      </c>
      <c r="Y26" s="43" t="e">
        <f>'BAR BB| Open rates'!#REF!*0.8</f>
        <v>#REF!</v>
      </c>
      <c r="Z26" s="43" t="e">
        <f>'BAR BB| Open rates'!#REF!*0.8</f>
        <v>#REF!</v>
      </c>
      <c r="AA26" s="43" t="e">
        <f>'BAR BB| Open rates'!#REF!*0.8</f>
        <v>#REF!</v>
      </c>
      <c r="AB26" s="43" t="e">
        <f>'BAR BB| Open rates'!#REF!*0.8</f>
        <v>#REF!</v>
      </c>
      <c r="AC26" s="43" t="e">
        <f>'BAR BB| Open rates'!#REF!*0.8</f>
        <v>#REF!</v>
      </c>
      <c r="AD26" s="43" t="e">
        <f>'BAR BB| Open rates'!#REF!*0.8</f>
        <v>#REF!</v>
      </c>
      <c r="AE26" s="43" t="e">
        <f>'BAR BB| Open rates'!#REF!*0.8</f>
        <v>#REF!</v>
      </c>
      <c r="AF26" s="43" t="e">
        <f>'BAR BB| Open rates'!#REF!*0.8</f>
        <v>#REF!</v>
      </c>
      <c r="AG26" s="43" t="e">
        <f>'BAR BB| Open rates'!#REF!*0.8</f>
        <v>#REF!</v>
      </c>
      <c r="AH26" s="43" t="e">
        <f>'BAR BB| Open rates'!#REF!*0.8</f>
        <v>#REF!</v>
      </c>
      <c r="AI26" s="43" t="e">
        <f>'BAR BB| Open rates'!#REF!*0.8</f>
        <v>#REF!</v>
      </c>
      <c r="AJ26" s="43" t="e">
        <f>'BAR BB| Open rates'!#REF!*0.8</f>
        <v>#REF!</v>
      </c>
      <c r="AK26" s="43" t="e">
        <f>'BAR BB| Open rates'!#REF!*0.8</f>
        <v>#REF!</v>
      </c>
      <c r="AL26" s="43" t="e">
        <f>'BAR BB| Open rates'!#REF!*0.8</f>
        <v>#REF!</v>
      </c>
      <c r="AM26" s="43" t="e">
        <f>'BAR BB| Open rates'!#REF!*0.8</f>
        <v>#REF!</v>
      </c>
      <c r="AN26" s="43" t="e">
        <f>'BAR BB| Open rates'!#REF!*0.8</f>
        <v>#REF!</v>
      </c>
      <c r="AO26" s="43" t="e">
        <f>'BAR BB| Open rates'!#REF!*0.8</f>
        <v>#REF!</v>
      </c>
      <c r="AP26" s="43" t="e">
        <f>'BAR BB| Open rates'!#REF!*0.8</f>
        <v>#REF!</v>
      </c>
      <c r="AQ26" s="43" t="e">
        <f>'BAR BB| Open rates'!#REF!*0.8</f>
        <v>#REF!</v>
      </c>
      <c r="AR26" s="43" t="e">
        <f>'BAR BB| Open rates'!#REF!*0.8</f>
        <v>#REF!</v>
      </c>
      <c r="AS26" s="43" t="e">
        <f>'BAR BB| Open rates'!#REF!*0.8</f>
        <v>#REF!</v>
      </c>
      <c r="AT26" s="43" t="e">
        <f>'BAR BB| Open rates'!#REF!*0.8</f>
        <v>#REF!</v>
      </c>
      <c r="AU26" s="43" t="e">
        <f>'BAR BB| Open rates'!#REF!*0.8</f>
        <v>#REF!</v>
      </c>
      <c r="AV26" s="43" t="e">
        <f>'BAR BB| Open rates'!#REF!*0.8</f>
        <v>#REF!</v>
      </c>
      <c r="AW26" s="43" t="e">
        <f>'BAR BB| Open rates'!#REF!*0.8</f>
        <v>#REF!</v>
      </c>
      <c r="AX26" s="43" t="e">
        <f>'BAR BB| Open rates'!#REF!*0.8</f>
        <v>#REF!</v>
      </c>
      <c r="AY26" s="43" t="e">
        <f>'BAR BB| Open rates'!#REF!*0.8</f>
        <v>#REF!</v>
      </c>
      <c r="AZ26" s="43" t="e">
        <f>'BAR BB| Open rates'!#REF!*0.8</f>
        <v>#REF!</v>
      </c>
      <c r="BA26" s="43" t="e">
        <f>'BAR BB| Open rates'!#REF!*0.8</f>
        <v>#REF!</v>
      </c>
      <c r="BB26" s="43" t="e">
        <f>'BAR BB| Open rates'!#REF!*0.8</f>
        <v>#REF!</v>
      </c>
      <c r="BC26" s="43" t="e">
        <f>'BAR BB| Open rates'!#REF!*0.8</f>
        <v>#REF!</v>
      </c>
      <c r="BD26" s="43" t="e">
        <f>'BAR BB| Open rates'!#REF!*0.8</f>
        <v>#REF!</v>
      </c>
      <c r="BE26" s="43" t="e">
        <f>'BAR BB| Open rates'!#REF!*0.8</f>
        <v>#REF!</v>
      </c>
      <c r="BF26" s="43" t="e">
        <f>'BAR BB| Open rates'!#REF!*0.8</f>
        <v>#REF!</v>
      </c>
      <c r="BG26" s="43" t="e">
        <f>'BAR BB| Open rates'!#REF!*0.8</f>
        <v>#REF!</v>
      </c>
      <c r="BH26" s="43" t="e">
        <f>'BAR BB| Open rates'!#REF!*0.8</f>
        <v>#REF!</v>
      </c>
      <c r="BI26" s="43" t="e">
        <f>'BAR BB| Open rates'!#REF!*0.8</f>
        <v>#REF!</v>
      </c>
      <c r="BJ26" s="43" t="e">
        <f>'BAR BB| Open rates'!#REF!*0.8</f>
        <v>#REF!</v>
      </c>
      <c r="BK26" s="43" t="e">
        <f>'BAR BB| Open rates'!#REF!*0.8</f>
        <v>#REF!</v>
      </c>
      <c r="BL26" s="43" t="e">
        <f>'BAR BB| Open rates'!#REF!*0.8</f>
        <v>#REF!</v>
      </c>
      <c r="BM26" s="43" t="e">
        <f>'BAR BB| Open rates'!#REF!*0.8</f>
        <v>#REF!</v>
      </c>
      <c r="BN26" s="43" t="e">
        <f>'BAR BB| Open rates'!#REF!*0.8</f>
        <v>#REF!</v>
      </c>
      <c r="BO26" s="43" t="e">
        <f>'BAR BB| Open rates'!#REF!*0.8</f>
        <v>#REF!</v>
      </c>
      <c r="BP26" s="43" t="e">
        <f>'BAR BB| Open rates'!#REF!*0.8</f>
        <v>#REF!</v>
      </c>
      <c r="BQ26" s="43" t="e">
        <f>'BAR BB| Open rates'!#REF!*0.8</f>
        <v>#REF!</v>
      </c>
      <c r="BR26" s="43" t="e">
        <f>'BAR BB| Open rates'!#REF!*0.8</f>
        <v>#REF!</v>
      </c>
      <c r="BS26" s="43" t="e">
        <f>'BAR BB| Open rates'!#REF!*0.8</f>
        <v>#REF!</v>
      </c>
      <c r="BT26" s="43" t="e">
        <f>'BAR BB| Open rates'!#REF!*0.8</f>
        <v>#REF!</v>
      </c>
      <c r="BU26" s="43" t="e">
        <f>'BAR BB| Open rates'!#REF!*0.8</f>
        <v>#REF!</v>
      </c>
      <c r="BV26" s="43" t="e">
        <f>'BAR BB| Open rates'!#REF!*0.8</f>
        <v>#REF!</v>
      </c>
      <c r="BW26" s="43" t="e">
        <f>'BAR BB| Open rates'!#REF!*0.8</f>
        <v>#REF!</v>
      </c>
      <c r="BX26" s="43" t="e">
        <f>'BAR BB| Open rates'!#REF!*0.8</f>
        <v>#REF!</v>
      </c>
      <c r="BY26" s="43" t="e">
        <f>'BAR BB| Open rates'!#REF!*0.8</f>
        <v>#REF!</v>
      </c>
      <c r="BZ26" s="43" t="e">
        <f>'BAR BB| Open rates'!#REF!*0.8</f>
        <v>#REF!</v>
      </c>
    </row>
    <row r="27" spans="1:78" s="36" customFormat="1" ht="12" customHeight="1" x14ac:dyDescent="0.2">
      <c r="A27" s="145" t="str">
        <f>'BAR BB| Open rates'!A40</f>
        <v xml:space="preserve">Апартаменты с четырьмя  спальнями / 4 Bedroom Apartments </v>
      </c>
      <c r="B27" s="4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43"/>
      <c r="BL27" s="43"/>
      <c r="BM27" s="43"/>
      <c r="BN27" s="43"/>
      <c r="BO27" s="43"/>
      <c r="BP27" s="43"/>
      <c r="BQ27" s="43"/>
      <c r="BR27" s="43"/>
      <c r="BS27" s="43"/>
      <c r="BT27" s="43"/>
      <c r="BU27" s="43"/>
      <c r="BV27" s="43"/>
      <c r="BW27" s="43"/>
      <c r="BX27" s="43"/>
      <c r="BY27" s="43"/>
      <c r="BZ27" s="43"/>
    </row>
    <row r="28" spans="1:78" s="36" customFormat="1" ht="12" customHeight="1" x14ac:dyDescent="0.2">
      <c r="A28" s="52" t="str">
        <f>'BAR BB| Open rates'!A41</f>
        <v>от 1 до 8</v>
      </c>
      <c r="B28" s="43" t="e">
        <f>'BAR BB| Open rates'!#REF!*0.8</f>
        <v>#REF!</v>
      </c>
      <c r="C28" s="43" t="e">
        <f>'BAR BB| Open rates'!#REF!*0.8</f>
        <v>#REF!</v>
      </c>
      <c r="D28" s="43" t="e">
        <f>'BAR BB| Open rates'!#REF!*0.8</f>
        <v>#REF!</v>
      </c>
      <c r="E28" s="43" t="e">
        <f>'BAR BB| Open rates'!#REF!*0.8</f>
        <v>#REF!</v>
      </c>
      <c r="F28" s="43" t="e">
        <f>'BAR BB| Open rates'!#REF!*0.8</f>
        <v>#REF!</v>
      </c>
      <c r="G28" s="43" t="e">
        <f>'BAR BB| Open rates'!#REF!*0.8</f>
        <v>#REF!</v>
      </c>
      <c r="H28" s="43" t="e">
        <f>'BAR BB| Open rates'!#REF!*0.8</f>
        <v>#REF!</v>
      </c>
      <c r="I28" s="43" t="e">
        <f>'BAR BB| Open rates'!#REF!*0.8</f>
        <v>#REF!</v>
      </c>
      <c r="J28" s="43" t="e">
        <f>'BAR BB| Open rates'!#REF!*0.8</f>
        <v>#REF!</v>
      </c>
      <c r="K28" s="43" t="e">
        <f>'BAR BB| Open rates'!#REF!*0.8</f>
        <v>#REF!</v>
      </c>
      <c r="L28" s="43" t="e">
        <f>'BAR BB| Open rates'!#REF!*0.8</f>
        <v>#REF!</v>
      </c>
      <c r="M28" s="43" t="e">
        <f>'BAR BB| Open rates'!#REF!*0.8</f>
        <v>#REF!</v>
      </c>
      <c r="N28" s="43" t="e">
        <f>'BAR BB| Open rates'!#REF!*0.8</f>
        <v>#REF!</v>
      </c>
      <c r="O28" s="43" t="e">
        <f>'BAR BB| Open rates'!#REF!*0.8</f>
        <v>#REF!</v>
      </c>
      <c r="P28" s="43" t="e">
        <f>'BAR BB| Open rates'!#REF!*0.8</f>
        <v>#REF!</v>
      </c>
      <c r="Q28" s="43" t="e">
        <f>'BAR BB| Open rates'!#REF!*0.8</f>
        <v>#REF!</v>
      </c>
      <c r="R28" s="43" t="e">
        <f>'BAR BB| Open rates'!#REF!*0.8</f>
        <v>#REF!</v>
      </c>
      <c r="S28" s="43" t="e">
        <f>'BAR BB| Open rates'!#REF!*0.8</f>
        <v>#REF!</v>
      </c>
      <c r="T28" s="43" t="e">
        <f>'BAR BB| Open rates'!#REF!*0.8</f>
        <v>#REF!</v>
      </c>
      <c r="U28" s="43" t="e">
        <f>'BAR BB| Open rates'!#REF!*0.8</f>
        <v>#REF!</v>
      </c>
      <c r="V28" s="43" t="e">
        <f>'BAR BB| Open rates'!#REF!*0.8</f>
        <v>#REF!</v>
      </c>
      <c r="W28" s="43" t="e">
        <f>'BAR BB| Open rates'!#REF!*0.8</f>
        <v>#REF!</v>
      </c>
      <c r="X28" s="43" t="e">
        <f>'BAR BB| Open rates'!#REF!*0.8</f>
        <v>#REF!</v>
      </c>
      <c r="Y28" s="43" t="e">
        <f>'BAR BB| Open rates'!#REF!*0.8</f>
        <v>#REF!</v>
      </c>
      <c r="Z28" s="43" t="e">
        <f>'BAR BB| Open rates'!#REF!*0.8</f>
        <v>#REF!</v>
      </c>
      <c r="AA28" s="43" t="e">
        <f>'BAR BB| Open rates'!#REF!*0.8</f>
        <v>#REF!</v>
      </c>
      <c r="AB28" s="43" t="e">
        <f>'BAR BB| Open rates'!#REF!*0.8</f>
        <v>#REF!</v>
      </c>
      <c r="AC28" s="43" t="e">
        <f>'BAR BB| Open rates'!#REF!*0.8</f>
        <v>#REF!</v>
      </c>
      <c r="AD28" s="43" t="e">
        <f>'BAR BB| Open rates'!#REF!*0.8</f>
        <v>#REF!</v>
      </c>
      <c r="AE28" s="43" t="e">
        <f>'BAR BB| Open rates'!#REF!*0.8</f>
        <v>#REF!</v>
      </c>
      <c r="AF28" s="43" t="e">
        <f>'BAR BB| Open rates'!#REF!*0.8</f>
        <v>#REF!</v>
      </c>
      <c r="AG28" s="43" t="e">
        <f>'BAR BB| Open rates'!#REF!*0.8</f>
        <v>#REF!</v>
      </c>
      <c r="AH28" s="43" t="e">
        <f>'BAR BB| Open rates'!#REF!*0.8</f>
        <v>#REF!</v>
      </c>
      <c r="AI28" s="43" t="e">
        <f>'BAR BB| Open rates'!#REF!*0.8</f>
        <v>#REF!</v>
      </c>
      <c r="AJ28" s="43" t="e">
        <f>'BAR BB| Open rates'!#REF!*0.8</f>
        <v>#REF!</v>
      </c>
      <c r="AK28" s="43" t="e">
        <f>'BAR BB| Open rates'!#REF!*0.8</f>
        <v>#REF!</v>
      </c>
      <c r="AL28" s="43" t="e">
        <f>'BAR BB| Open rates'!#REF!*0.8</f>
        <v>#REF!</v>
      </c>
      <c r="AM28" s="43" t="e">
        <f>'BAR BB| Open rates'!#REF!*0.8</f>
        <v>#REF!</v>
      </c>
      <c r="AN28" s="43" t="e">
        <f>'BAR BB| Open rates'!#REF!*0.8</f>
        <v>#REF!</v>
      </c>
      <c r="AO28" s="43" t="e">
        <f>'BAR BB| Open rates'!#REF!*0.8</f>
        <v>#REF!</v>
      </c>
      <c r="AP28" s="43" t="e">
        <f>'BAR BB| Open rates'!#REF!*0.8</f>
        <v>#REF!</v>
      </c>
      <c r="AQ28" s="43" t="e">
        <f>'BAR BB| Open rates'!#REF!*0.8</f>
        <v>#REF!</v>
      </c>
      <c r="AR28" s="43" t="e">
        <f>'BAR BB| Open rates'!#REF!*0.8</f>
        <v>#REF!</v>
      </c>
      <c r="AS28" s="43" t="e">
        <f>'BAR BB| Open rates'!#REF!*0.8</f>
        <v>#REF!</v>
      </c>
      <c r="AT28" s="43" t="e">
        <f>'BAR BB| Open rates'!#REF!*0.8</f>
        <v>#REF!</v>
      </c>
      <c r="AU28" s="43" t="e">
        <f>'BAR BB| Open rates'!#REF!*0.8</f>
        <v>#REF!</v>
      </c>
      <c r="AV28" s="43" t="e">
        <f>'BAR BB| Open rates'!#REF!*0.8</f>
        <v>#REF!</v>
      </c>
      <c r="AW28" s="43" t="e">
        <f>'BAR BB| Open rates'!#REF!*0.8</f>
        <v>#REF!</v>
      </c>
      <c r="AX28" s="43" t="e">
        <f>'BAR BB| Open rates'!#REF!*0.8</f>
        <v>#REF!</v>
      </c>
      <c r="AY28" s="43" t="e">
        <f>'BAR BB| Open rates'!#REF!*0.8</f>
        <v>#REF!</v>
      </c>
      <c r="AZ28" s="43" t="e">
        <f>'BAR BB| Open rates'!#REF!*0.8</f>
        <v>#REF!</v>
      </c>
      <c r="BA28" s="43" t="e">
        <f>'BAR BB| Open rates'!#REF!*0.8</f>
        <v>#REF!</v>
      </c>
      <c r="BB28" s="43" t="e">
        <f>'BAR BB| Open rates'!#REF!*0.8</f>
        <v>#REF!</v>
      </c>
      <c r="BC28" s="43" t="e">
        <f>'BAR BB| Open rates'!#REF!*0.8</f>
        <v>#REF!</v>
      </c>
      <c r="BD28" s="43" t="e">
        <f>'BAR BB| Open rates'!#REF!*0.8</f>
        <v>#REF!</v>
      </c>
      <c r="BE28" s="43" t="e">
        <f>'BAR BB| Open rates'!#REF!*0.8</f>
        <v>#REF!</v>
      </c>
      <c r="BF28" s="43" t="e">
        <f>'BAR BB| Open rates'!#REF!*0.8</f>
        <v>#REF!</v>
      </c>
      <c r="BG28" s="43" t="e">
        <f>'BAR BB| Open rates'!#REF!*0.8</f>
        <v>#REF!</v>
      </c>
      <c r="BH28" s="43" t="e">
        <f>'BAR BB| Open rates'!#REF!*0.8</f>
        <v>#REF!</v>
      </c>
      <c r="BI28" s="43" t="e">
        <f>'BAR BB| Open rates'!#REF!*0.8</f>
        <v>#REF!</v>
      </c>
      <c r="BJ28" s="43" t="e">
        <f>'BAR BB| Open rates'!#REF!*0.8</f>
        <v>#REF!</v>
      </c>
      <c r="BK28" s="43" t="e">
        <f>'BAR BB| Open rates'!#REF!*0.8</f>
        <v>#REF!</v>
      </c>
      <c r="BL28" s="43" t="e">
        <f>'BAR BB| Open rates'!#REF!*0.8</f>
        <v>#REF!</v>
      </c>
      <c r="BM28" s="43" t="e">
        <f>'BAR BB| Open rates'!#REF!*0.8</f>
        <v>#REF!</v>
      </c>
      <c r="BN28" s="43" t="e">
        <f>'BAR BB| Open rates'!#REF!*0.8</f>
        <v>#REF!</v>
      </c>
      <c r="BO28" s="43" t="e">
        <f>'BAR BB| Open rates'!#REF!*0.8</f>
        <v>#REF!</v>
      </c>
      <c r="BP28" s="43" t="e">
        <f>'BAR BB| Open rates'!#REF!*0.8</f>
        <v>#REF!</v>
      </c>
      <c r="BQ28" s="43" t="e">
        <f>'BAR BB| Open rates'!#REF!*0.8</f>
        <v>#REF!</v>
      </c>
      <c r="BR28" s="43" t="e">
        <f>'BAR BB| Open rates'!#REF!*0.8</f>
        <v>#REF!</v>
      </c>
      <c r="BS28" s="43" t="e">
        <f>'BAR BB| Open rates'!#REF!*0.8</f>
        <v>#REF!</v>
      </c>
      <c r="BT28" s="43" t="e">
        <f>'BAR BB| Open rates'!#REF!*0.8</f>
        <v>#REF!</v>
      </c>
      <c r="BU28" s="43" t="e">
        <f>'BAR BB| Open rates'!#REF!*0.8</f>
        <v>#REF!</v>
      </c>
      <c r="BV28" s="43" t="e">
        <f>'BAR BB| Open rates'!#REF!*0.8</f>
        <v>#REF!</v>
      </c>
      <c r="BW28" s="43" t="e">
        <f>'BAR BB| Open rates'!#REF!*0.8</f>
        <v>#REF!</v>
      </c>
      <c r="BX28" s="43" t="e">
        <f>'BAR BB| Open rates'!#REF!*0.8</f>
        <v>#REF!</v>
      </c>
      <c r="BY28" s="43" t="e">
        <f>'BAR BB| Open rates'!#REF!*0.8</f>
        <v>#REF!</v>
      </c>
      <c r="BZ28" s="43" t="e">
        <f>'BAR BB| Open rates'!#REF!*0.8</f>
        <v>#REF!</v>
      </c>
    </row>
    <row r="29" spans="1:78" s="36" customFormat="1" ht="12" customHeight="1" x14ac:dyDescent="0.2">
      <c r="A29" s="43" t="str">
        <f>'BAR BB| Open rates'!A49</f>
        <v>Президентский Люкс/ Presidential Suite</v>
      </c>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3"/>
      <c r="BM29" s="43"/>
      <c r="BN29" s="43"/>
      <c r="BO29" s="43"/>
      <c r="BP29" s="43"/>
      <c r="BQ29" s="43"/>
      <c r="BR29" s="43"/>
      <c r="BS29" s="43"/>
      <c r="BT29" s="43"/>
      <c r="BU29" s="43"/>
      <c r="BV29" s="43"/>
      <c r="BW29" s="43"/>
      <c r="BX29" s="43"/>
      <c r="BY29" s="43"/>
      <c r="BZ29" s="43"/>
    </row>
    <row r="30" spans="1:78" s="36" customFormat="1" ht="12" customHeight="1" x14ac:dyDescent="0.2">
      <c r="A30" s="52">
        <f>'BAR BB| Open rates'!A50</f>
        <v>1</v>
      </c>
      <c r="B30" s="43" t="e">
        <f>'BAR BB| Open rates'!#REF!*0.8</f>
        <v>#REF!</v>
      </c>
      <c r="C30" s="43" t="e">
        <f>'BAR BB| Open rates'!#REF!*0.8</f>
        <v>#REF!</v>
      </c>
      <c r="D30" s="43" t="e">
        <f>'BAR BB| Open rates'!#REF!*0.8</f>
        <v>#REF!</v>
      </c>
      <c r="E30" s="43" t="e">
        <f>'BAR BB| Open rates'!#REF!*0.8</f>
        <v>#REF!</v>
      </c>
      <c r="F30" s="43" t="e">
        <f>'BAR BB| Open rates'!#REF!*0.8</f>
        <v>#REF!</v>
      </c>
      <c r="G30" s="43" t="e">
        <f>'BAR BB| Open rates'!#REF!*0.8</f>
        <v>#REF!</v>
      </c>
      <c r="H30" s="43" t="e">
        <f>'BAR BB| Open rates'!#REF!*0.8</f>
        <v>#REF!</v>
      </c>
      <c r="I30" s="43" t="e">
        <f>'BAR BB| Open rates'!#REF!*0.8</f>
        <v>#REF!</v>
      </c>
      <c r="J30" s="43" t="e">
        <f>'BAR BB| Open rates'!#REF!*0.8</f>
        <v>#REF!</v>
      </c>
      <c r="K30" s="43" t="e">
        <f>'BAR BB| Open rates'!#REF!*0.8</f>
        <v>#REF!</v>
      </c>
      <c r="L30" s="43" t="e">
        <f>'BAR BB| Open rates'!#REF!*0.8</f>
        <v>#REF!</v>
      </c>
      <c r="M30" s="43" t="e">
        <f>'BAR BB| Open rates'!#REF!*0.8</f>
        <v>#REF!</v>
      </c>
      <c r="N30" s="43" t="e">
        <f>'BAR BB| Open rates'!#REF!*0.8</f>
        <v>#REF!</v>
      </c>
      <c r="O30" s="43" t="e">
        <f>'BAR BB| Open rates'!#REF!*0.8</f>
        <v>#REF!</v>
      </c>
      <c r="P30" s="43" t="e">
        <f>'BAR BB| Open rates'!#REF!*0.8</f>
        <v>#REF!</v>
      </c>
      <c r="Q30" s="43" t="e">
        <f>'BAR BB| Open rates'!#REF!*0.8</f>
        <v>#REF!</v>
      </c>
      <c r="R30" s="43" t="e">
        <f>'BAR BB| Open rates'!#REF!*0.8</f>
        <v>#REF!</v>
      </c>
      <c r="S30" s="43" t="e">
        <f>'BAR BB| Open rates'!#REF!*0.8</f>
        <v>#REF!</v>
      </c>
      <c r="T30" s="43" t="e">
        <f>'BAR BB| Open rates'!#REF!*0.8</f>
        <v>#REF!</v>
      </c>
      <c r="U30" s="43" t="e">
        <f>'BAR BB| Open rates'!#REF!*0.8</f>
        <v>#REF!</v>
      </c>
      <c r="V30" s="43" t="e">
        <f>'BAR BB| Open rates'!#REF!*0.8</f>
        <v>#REF!</v>
      </c>
      <c r="W30" s="43" t="e">
        <f>'BAR BB| Open rates'!#REF!*0.8</f>
        <v>#REF!</v>
      </c>
      <c r="X30" s="43" t="e">
        <f>'BAR BB| Open rates'!#REF!*0.8</f>
        <v>#REF!</v>
      </c>
      <c r="Y30" s="43" t="e">
        <f>'BAR BB| Open rates'!#REF!*0.8</f>
        <v>#REF!</v>
      </c>
      <c r="Z30" s="43" t="e">
        <f>'BAR BB| Open rates'!#REF!*0.8</f>
        <v>#REF!</v>
      </c>
      <c r="AA30" s="43" t="e">
        <f>'BAR BB| Open rates'!#REF!*0.8</f>
        <v>#REF!</v>
      </c>
      <c r="AB30" s="43" t="e">
        <f>'BAR BB| Open rates'!#REF!*0.8</f>
        <v>#REF!</v>
      </c>
      <c r="AC30" s="43" t="e">
        <f>'BAR BB| Open rates'!#REF!*0.8</f>
        <v>#REF!</v>
      </c>
      <c r="AD30" s="43" t="e">
        <f>'BAR BB| Open rates'!#REF!*0.8</f>
        <v>#REF!</v>
      </c>
      <c r="AE30" s="43" t="e">
        <f>'BAR BB| Open rates'!#REF!*0.8</f>
        <v>#REF!</v>
      </c>
      <c r="AF30" s="43" t="e">
        <f>'BAR BB| Open rates'!#REF!*0.8</f>
        <v>#REF!</v>
      </c>
      <c r="AG30" s="43" t="e">
        <f>'BAR BB| Open rates'!#REF!*0.8</f>
        <v>#REF!</v>
      </c>
      <c r="AH30" s="43" t="e">
        <f>'BAR BB| Open rates'!#REF!*0.8</f>
        <v>#REF!</v>
      </c>
      <c r="AI30" s="43" t="e">
        <f>'BAR BB| Open rates'!#REF!*0.8</f>
        <v>#REF!</v>
      </c>
      <c r="AJ30" s="43" t="e">
        <f>'BAR BB| Open rates'!#REF!*0.8</f>
        <v>#REF!</v>
      </c>
      <c r="AK30" s="43" t="e">
        <f>'BAR BB| Open rates'!#REF!*0.8</f>
        <v>#REF!</v>
      </c>
      <c r="AL30" s="43" t="e">
        <f>'BAR BB| Open rates'!#REF!*0.8</f>
        <v>#REF!</v>
      </c>
      <c r="AM30" s="43" t="e">
        <f>'BAR BB| Open rates'!#REF!*0.8</f>
        <v>#REF!</v>
      </c>
      <c r="AN30" s="43" t="e">
        <f>'BAR BB| Open rates'!#REF!*0.8</f>
        <v>#REF!</v>
      </c>
      <c r="AO30" s="43" t="e">
        <f>'BAR BB| Open rates'!#REF!*0.8</f>
        <v>#REF!</v>
      </c>
      <c r="AP30" s="43" t="e">
        <f>'BAR BB| Open rates'!#REF!*0.8</f>
        <v>#REF!</v>
      </c>
      <c r="AQ30" s="43" t="e">
        <f>'BAR BB| Open rates'!#REF!*0.8</f>
        <v>#REF!</v>
      </c>
      <c r="AR30" s="43" t="e">
        <f>'BAR BB| Open rates'!#REF!*0.8</f>
        <v>#REF!</v>
      </c>
      <c r="AS30" s="43" t="e">
        <f>'BAR BB| Open rates'!#REF!*0.8</f>
        <v>#REF!</v>
      </c>
      <c r="AT30" s="43" t="e">
        <f>'BAR BB| Open rates'!#REF!*0.8</f>
        <v>#REF!</v>
      </c>
      <c r="AU30" s="43" t="e">
        <f>'BAR BB| Open rates'!#REF!*0.8</f>
        <v>#REF!</v>
      </c>
      <c r="AV30" s="43" t="e">
        <f>'BAR BB| Open rates'!#REF!*0.8</f>
        <v>#REF!</v>
      </c>
      <c r="AW30" s="43" t="e">
        <f>'BAR BB| Open rates'!#REF!*0.8</f>
        <v>#REF!</v>
      </c>
      <c r="AX30" s="43" t="e">
        <f>'BAR BB| Open rates'!#REF!*0.8</f>
        <v>#REF!</v>
      </c>
      <c r="AY30" s="43" t="e">
        <f>'BAR BB| Open rates'!#REF!*0.8</f>
        <v>#REF!</v>
      </c>
      <c r="AZ30" s="43" t="e">
        <f>'BAR BB| Open rates'!#REF!*0.8</f>
        <v>#REF!</v>
      </c>
      <c r="BA30" s="43" t="e">
        <f>'BAR BB| Open rates'!#REF!*0.8</f>
        <v>#REF!</v>
      </c>
      <c r="BB30" s="43" t="e">
        <f>'BAR BB| Open rates'!#REF!*0.8</f>
        <v>#REF!</v>
      </c>
      <c r="BC30" s="43" t="e">
        <f>'BAR BB| Open rates'!#REF!*0.8</f>
        <v>#REF!</v>
      </c>
      <c r="BD30" s="43" t="e">
        <f>'BAR BB| Open rates'!#REF!*0.8</f>
        <v>#REF!</v>
      </c>
      <c r="BE30" s="43" t="e">
        <f>'BAR BB| Open rates'!#REF!*0.8</f>
        <v>#REF!</v>
      </c>
      <c r="BF30" s="43" t="e">
        <f>'BAR BB| Open rates'!#REF!*0.8</f>
        <v>#REF!</v>
      </c>
      <c r="BG30" s="43" t="e">
        <f>'BAR BB| Open rates'!#REF!*0.8</f>
        <v>#REF!</v>
      </c>
      <c r="BH30" s="43" t="e">
        <f>'BAR BB| Open rates'!#REF!*0.8</f>
        <v>#REF!</v>
      </c>
      <c r="BI30" s="43" t="e">
        <f>'BAR BB| Open rates'!#REF!*0.8</f>
        <v>#REF!</v>
      </c>
      <c r="BJ30" s="43" t="e">
        <f>'BAR BB| Open rates'!#REF!*0.8</f>
        <v>#REF!</v>
      </c>
      <c r="BK30" s="43" t="e">
        <f>'BAR BB| Open rates'!#REF!*0.8</f>
        <v>#REF!</v>
      </c>
      <c r="BL30" s="43" t="e">
        <f>'BAR BB| Open rates'!#REF!*0.8</f>
        <v>#REF!</v>
      </c>
      <c r="BM30" s="43" t="e">
        <f>'BAR BB| Open rates'!#REF!*0.8</f>
        <v>#REF!</v>
      </c>
      <c r="BN30" s="43" t="e">
        <f>'BAR BB| Open rates'!#REF!*0.8</f>
        <v>#REF!</v>
      </c>
      <c r="BO30" s="43" t="e">
        <f>'BAR BB| Open rates'!#REF!*0.8</f>
        <v>#REF!</v>
      </c>
      <c r="BP30" s="43" t="e">
        <f>'BAR BB| Open rates'!#REF!*0.8</f>
        <v>#REF!</v>
      </c>
      <c r="BQ30" s="43" t="e">
        <f>'BAR BB| Open rates'!#REF!*0.8</f>
        <v>#REF!</v>
      </c>
      <c r="BR30" s="43" t="e">
        <f>'BAR BB| Open rates'!#REF!*0.8</f>
        <v>#REF!</v>
      </c>
      <c r="BS30" s="43" t="e">
        <f>'BAR BB| Open rates'!#REF!*0.8</f>
        <v>#REF!</v>
      </c>
      <c r="BT30" s="43" t="e">
        <f>'BAR BB| Open rates'!#REF!*0.8</f>
        <v>#REF!</v>
      </c>
      <c r="BU30" s="43" t="e">
        <f>'BAR BB| Open rates'!#REF!*0.8</f>
        <v>#REF!</v>
      </c>
      <c r="BV30" s="43" t="e">
        <f>'BAR BB| Open rates'!#REF!*0.8</f>
        <v>#REF!</v>
      </c>
      <c r="BW30" s="43" t="e">
        <f>'BAR BB| Open rates'!#REF!*0.8</f>
        <v>#REF!</v>
      </c>
      <c r="BX30" s="43" t="e">
        <f>'BAR BB| Open rates'!#REF!*0.8</f>
        <v>#REF!</v>
      </c>
      <c r="BY30" s="43" t="e">
        <f>'BAR BB| Open rates'!#REF!*0.8</f>
        <v>#REF!</v>
      </c>
      <c r="BZ30" s="43" t="e">
        <f>'BAR BB| Open rates'!#REF!*0.8</f>
        <v>#REF!</v>
      </c>
    </row>
    <row r="31" spans="1:78" s="36" customFormat="1" ht="12" customHeight="1" x14ac:dyDescent="0.2">
      <c r="A31" s="145" t="str">
        <f>'BAR BB| Open rates'!A52</f>
        <v>Пентхаус с тремя спальнями / Penthouse 3 bedrooms</v>
      </c>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43"/>
      <c r="BP31" s="43"/>
      <c r="BQ31" s="43"/>
      <c r="BR31" s="43"/>
      <c r="BS31" s="43"/>
      <c r="BT31" s="43"/>
      <c r="BU31" s="43"/>
      <c r="BV31" s="43"/>
      <c r="BW31" s="43"/>
      <c r="BX31" s="43"/>
      <c r="BY31" s="43"/>
      <c r="BZ31" s="43"/>
    </row>
    <row r="32" spans="1:78" s="36" customFormat="1" ht="12" customHeight="1" x14ac:dyDescent="0.2">
      <c r="A32" s="52">
        <f>'BAR BB| Open rates'!A53</f>
        <v>1</v>
      </c>
      <c r="B32" s="43" t="e">
        <f>'BAR BB| Open rates'!#REF!*0.8</f>
        <v>#REF!</v>
      </c>
      <c r="C32" s="43" t="e">
        <f>'BAR BB| Open rates'!#REF!*0.8</f>
        <v>#REF!</v>
      </c>
      <c r="D32" s="43" t="e">
        <f>'BAR BB| Open rates'!#REF!*0.8</f>
        <v>#REF!</v>
      </c>
      <c r="E32" s="43" t="e">
        <f>'BAR BB| Open rates'!#REF!*0.8</f>
        <v>#REF!</v>
      </c>
      <c r="F32" s="43" t="e">
        <f>'BAR BB| Open rates'!#REF!*0.8</f>
        <v>#REF!</v>
      </c>
      <c r="G32" s="43" t="e">
        <f>'BAR BB| Open rates'!#REF!*0.8</f>
        <v>#REF!</v>
      </c>
      <c r="H32" s="43" t="e">
        <f>'BAR BB| Open rates'!#REF!*0.8</f>
        <v>#REF!</v>
      </c>
      <c r="I32" s="43" t="e">
        <f>'BAR BB| Open rates'!#REF!*0.8</f>
        <v>#REF!</v>
      </c>
      <c r="J32" s="43" t="e">
        <f>'BAR BB| Open rates'!#REF!*0.8</f>
        <v>#REF!</v>
      </c>
      <c r="K32" s="43" t="e">
        <f>'BAR BB| Open rates'!#REF!*0.8</f>
        <v>#REF!</v>
      </c>
      <c r="L32" s="43" t="e">
        <f>'BAR BB| Open rates'!#REF!*0.8</f>
        <v>#REF!</v>
      </c>
      <c r="M32" s="43" t="e">
        <f>'BAR BB| Open rates'!#REF!*0.8</f>
        <v>#REF!</v>
      </c>
      <c r="N32" s="43" t="e">
        <f>'BAR BB| Open rates'!#REF!*0.8</f>
        <v>#REF!</v>
      </c>
      <c r="O32" s="43" t="e">
        <f>'BAR BB| Open rates'!#REF!*0.8</f>
        <v>#REF!</v>
      </c>
      <c r="P32" s="43" t="e">
        <f>'BAR BB| Open rates'!#REF!*0.8</f>
        <v>#REF!</v>
      </c>
      <c r="Q32" s="43" t="e">
        <f>'BAR BB| Open rates'!#REF!*0.8</f>
        <v>#REF!</v>
      </c>
      <c r="R32" s="43" t="e">
        <f>'BAR BB| Open rates'!#REF!*0.8</f>
        <v>#REF!</v>
      </c>
      <c r="S32" s="43" t="e">
        <f>'BAR BB| Open rates'!#REF!*0.8</f>
        <v>#REF!</v>
      </c>
      <c r="T32" s="43" t="e">
        <f>'BAR BB| Open rates'!#REF!*0.8</f>
        <v>#REF!</v>
      </c>
      <c r="U32" s="43" t="e">
        <f>'BAR BB| Open rates'!#REF!*0.8</f>
        <v>#REF!</v>
      </c>
      <c r="V32" s="43" t="e">
        <f>'BAR BB| Open rates'!#REF!*0.8</f>
        <v>#REF!</v>
      </c>
      <c r="W32" s="43" t="e">
        <f>'BAR BB| Open rates'!#REF!*0.8</f>
        <v>#REF!</v>
      </c>
      <c r="X32" s="43" t="e">
        <f>'BAR BB| Open rates'!#REF!*0.8</f>
        <v>#REF!</v>
      </c>
      <c r="Y32" s="43" t="e">
        <f>'BAR BB| Open rates'!#REF!*0.8</f>
        <v>#REF!</v>
      </c>
      <c r="Z32" s="43" t="e">
        <f>'BAR BB| Open rates'!#REF!*0.8</f>
        <v>#REF!</v>
      </c>
      <c r="AA32" s="43" t="e">
        <f>'BAR BB| Open rates'!#REF!*0.8</f>
        <v>#REF!</v>
      </c>
      <c r="AB32" s="43" t="e">
        <f>'BAR BB| Open rates'!#REF!*0.8</f>
        <v>#REF!</v>
      </c>
      <c r="AC32" s="43" t="e">
        <f>'BAR BB| Open rates'!#REF!*0.8</f>
        <v>#REF!</v>
      </c>
      <c r="AD32" s="43" t="e">
        <f>'BAR BB| Open rates'!#REF!*0.8</f>
        <v>#REF!</v>
      </c>
      <c r="AE32" s="43" t="e">
        <f>'BAR BB| Open rates'!#REF!*0.8</f>
        <v>#REF!</v>
      </c>
      <c r="AF32" s="43" t="e">
        <f>'BAR BB| Open rates'!#REF!*0.8</f>
        <v>#REF!</v>
      </c>
      <c r="AG32" s="43" t="e">
        <f>'BAR BB| Open rates'!#REF!*0.8</f>
        <v>#REF!</v>
      </c>
      <c r="AH32" s="43" t="e">
        <f>'BAR BB| Open rates'!#REF!*0.8</f>
        <v>#REF!</v>
      </c>
      <c r="AI32" s="43" t="e">
        <f>'BAR BB| Open rates'!#REF!*0.8</f>
        <v>#REF!</v>
      </c>
      <c r="AJ32" s="43" t="e">
        <f>'BAR BB| Open rates'!#REF!*0.8</f>
        <v>#REF!</v>
      </c>
      <c r="AK32" s="43" t="e">
        <f>'BAR BB| Open rates'!#REF!*0.8</f>
        <v>#REF!</v>
      </c>
      <c r="AL32" s="43" t="e">
        <f>'BAR BB| Open rates'!#REF!*0.8</f>
        <v>#REF!</v>
      </c>
      <c r="AM32" s="43" t="e">
        <f>'BAR BB| Open rates'!#REF!*0.8</f>
        <v>#REF!</v>
      </c>
      <c r="AN32" s="43" t="e">
        <f>'BAR BB| Open rates'!#REF!*0.8</f>
        <v>#REF!</v>
      </c>
      <c r="AO32" s="43" t="e">
        <f>'BAR BB| Open rates'!#REF!*0.8</f>
        <v>#REF!</v>
      </c>
      <c r="AP32" s="43" t="e">
        <f>'BAR BB| Open rates'!#REF!*0.8</f>
        <v>#REF!</v>
      </c>
      <c r="AQ32" s="43" t="e">
        <f>'BAR BB| Open rates'!#REF!*0.8</f>
        <v>#REF!</v>
      </c>
      <c r="AR32" s="43" t="e">
        <f>'BAR BB| Open rates'!#REF!*0.8</f>
        <v>#REF!</v>
      </c>
      <c r="AS32" s="43" t="e">
        <f>'BAR BB| Open rates'!#REF!*0.8</f>
        <v>#REF!</v>
      </c>
      <c r="AT32" s="43" t="e">
        <f>'BAR BB| Open rates'!#REF!*0.8</f>
        <v>#REF!</v>
      </c>
      <c r="AU32" s="43" t="e">
        <f>'BAR BB| Open rates'!#REF!*0.8</f>
        <v>#REF!</v>
      </c>
      <c r="AV32" s="43" t="e">
        <f>'BAR BB| Open rates'!#REF!*0.8</f>
        <v>#REF!</v>
      </c>
      <c r="AW32" s="43" t="e">
        <f>'BAR BB| Open rates'!#REF!*0.8</f>
        <v>#REF!</v>
      </c>
      <c r="AX32" s="43" t="e">
        <f>'BAR BB| Open rates'!#REF!*0.8</f>
        <v>#REF!</v>
      </c>
      <c r="AY32" s="43" t="e">
        <f>'BAR BB| Open rates'!#REF!*0.8</f>
        <v>#REF!</v>
      </c>
      <c r="AZ32" s="43" t="e">
        <f>'BAR BB| Open rates'!#REF!*0.8</f>
        <v>#REF!</v>
      </c>
      <c r="BA32" s="43" t="e">
        <f>'BAR BB| Open rates'!#REF!*0.8</f>
        <v>#REF!</v>
      </c>
      <c r="BB32" s="43" t="e">
        <f>'BAR BB| Open rates'!#REF!*0.8</f>
        <v>#REF!</v>
      </c>
      <c r="BC32" s="43" t="e">
        <f>'BAR BB| Open rates'!#REF!*0.8</f>
        <v>#REF!</v>
      </c>
      <c r="BD32" s="43" t="e">
        <f>'BAR BB| Open rates'!#REF!*0.8</f>
        <v>#REF!</v>
      </c>
      <c r="BE32" s="43" t="e">
        <f>'BAR BB| Open rates'!#REF!*0.8</f>
        <v>#REF!</v>
      </c>
      <c r="BF32" s="43" t="e">
        <f>'BAR BB| Open rates'!#REF!*0.8</f>
        <v>#REF!</v>
      </c>
      <c r="BG32" s="43" t="e">
        <f>'BAR BB| Open rates'!#REF!*0.8</f>
        <v>#REF!</v>
      </c>
      <c r="BH32" s="43" t="e">
        <f>'BAR BB| Open rates'!#REF!*0.8</f>
        <v>#REF!</v>
      </c>
      <c r="BI32" s="43" t="e">
        <f>'BAR BB| Open rates'!#REF!*0.8</f>
        <v>#REF!</v>
      </c>
      <c r="BJ32" s="43" t="e">
        <f>'BAR BB| Open rates'!#REF!*0.8</f>
        <v>#REF!</v>
      </c>
      <c r="BK32" s="43" t="e">
        <f>'BAR BB| Open rates'!#REF!*0.8</f>
        <v>#REF!</v>
      </c>
      <c r="BL32" s="43" t="e">
        <f>'BAR BB| Open rates'!#REF!*0.8</f>
        <v>#REF!</v>
      </c>
      <c r="BM32" s="43" t="e">
        <f>'BAR BB| Open rates'!#REF!*0.8</f>
        <v>#REF!</v>
      </c>
      <c r="BN32" s="43" t="e">
        <f>'BAR BB| Open rates'!#REF!*0.8</f>
        <v>#REF!</v>
      </c>
      <c r="BO32" s="43" t="e">
        <f>'BAR BB| Open rates'!#REF!*0.8</f>
        <v>#REF!</v>
      </c>
      <c r="BP32" s="43" t="e">
        <f>'BAR BB| Open rates'!#REF!*0.8</f>
        <v>#REF!</v>
      </c>
      <c r="BQ32" s="43" t="e">
        <f>'BAR BB| Open rates'!#REF!*0.8</f>
        <v>#REF!</v>
      </c>
      <c r="BR32" s="43" t="e">
        <f>'BAR BB| Open rates'!#REF!*0.8</f>
        <v>#REF!</v>
      </c>
      <c r="BS32" s="43" t="e">
        <f>'BAR BB| Open rates'!#REF!*0.8</f>
        <v>#REF!</v>
      </c>
      <c r="BT32" s="43" t="e">
        <f>'BAR BB| Open rates'!#REF!*0.8</f>
        <v>#REF!</v>
      </c>
      <c r="BU32" s="43" t="e">
        <f>'BAR BB| Open rates'!#REF!*0.8</f>
        <v>#REF!</v>
      </c>
      <c r="BV32" s="43" t="e">
        <f>'BAR BB| Open rates'!#REF!*0.8</f>
        <v>#REF!</v>
      </c>
      <c r="BW32" s="43" t="e">
        <f>'BAR BB| Open rates'!#REF!*0.8</f>
        <v>#REF!</v>
      </c>
      <c r="BX32" s="43" t="e">
        <f>'BAR BB| Open rates'!#REF!*0.8</f>
        <v>#REF!</v>
      </c>
      <c r="BY32" s="43" t="e">
        <f>'BAR BB| Open rates'!#REF!*0.8</f>
        <v>#REF!</v>
      </c>
      <c r="BZ32" s="43" t="e">
        <f>'BAR BB| Open rates'!#REF!*0.8</f>
        <v>#REF!</v>
      </c>
    </row>
    <row r="33" spans="1:1" s="36" customFormat="1" ht="12" customHeight="1" x14ac:dyDescent="0.2">
      <c r="A33" s="89"/>
    </row>
    <row r="34" spans="1:1" s="36" customFormat="1" ht="12" customHeight="1" x14ac:dyDescent="0.2">
      <c r="A34" s="340" t="s">
        <v>172</v>
      </c>
    </row>
    <row r="35" spans="1:1" s="36" customFormat="1" ht="12" customHeight="1" x14ac:dyDescent="0.2">
      <c r="A35" s="340"/>
    </row>
    <row r="36" spans="1:1" s="36" customFormat="1" ht="12" customHeight="1" x14ac:dyDescent="0.2"/>
    <row r="37" spans="1:1" s="6" customFormat="1" ht="12.75" customHeight="1" x14ac:dyDescent="0.2">
      <c r="A37" s="171" t="s">
        <v>74</v>
      </c>
    </row>
    <row r="38" spans="1:1" s="6" customFormat="1" ht="21.75" customHeight="1" x14ac:dyDescent="0.2">
      <c r="A38" s="172" t="s">
        <v>75</v>
      </c>
    </row>
    <row r="39" spans="1:1" s="6" customFormat="1" ht="21.75" customHeight="1" x14ac:dyDescent="0.2">
      <c r="A39" s="173" t="s">
        <v>76</v>
      </c>
    </row>
    <row r="40" spans="1:1" s="6" customFormat="1" ht="21.75" customHeight="1" x14ac:dyDescent="0.2">
      <c r="A40" s="173" t="s">
        <v>77</v>
      </c>
    </row>
    <row r="41" spans="1:1" s="6" customFormat="1" ht="21.75" customHeight="1" x14ac:dyDescent="0.2">
      <c r="A41" s="173" t="s">
        <v>78</v>
      </c>
    </row>
    <row r="42" spans="1:1" s="6" customFormat="1" ht="21.75" customHeight="1" x14ac:dyDescent="0.2">
      <c r="A42" s="175" t="s">
        <v>79</v>
      </c>
    </row>
    <row r="43" spans="1:1" s="6" customFormat="1" ht="21.75" customHeight="1" x14ac:dyDescent="0.2">
      <c r="A43" s="175" t="s">
        <v>187</v>
      </c>
    </row>
    <row r="45" spans="1:1" x14ac:dyDescent="0.2">
      <c r="A45" s="95" t="s">
        <v>81</v>
      </c>
    </row>
    <row r="46" spans="1:1" ht="93" customHeight="1" x14ac:dyDescent="0.2">
      <c r="A46" s="341" t="s">
        <v>272</v>
      </c>
    </row>
    <row r="47" spans="1:1" x14ac:dyDescent="0.2">
      <c r="A47" s="342"/>
    </row>
    <row r="48" spans="1:1" x14ac:dyDescent="0.2">
      <c r="A48" s="342"/>
    </row>
    <row r="49" spans="1:1" x14ac:dyDescent="0.2">
      <c r="A49" s="342"/>
    </row>
    <row r="50" spans="1:1" x14ac:dyDescent="0.2">
      <c r="A50" s="342"/>
    </row>
    <row r="51" spans="1:1" ht="36" customHeight="1" x14ac:dyDescent="0.2">
      <c r="A51" s="342"/>
    </row>
    <row r="52" spans="1:1" x14ac:dyDescent="0.2">
      <c r="A52" s="342"/>
    </row>
    <row r="53" spans="1:1" x14ac:dyDescent="0.2">
      <c r="A53" s="342"/>
    </row>
  </sheetData>
  <mergeCells count="2">
    <mergeCell ref="A34:A35"/>
    <mergeCell ref="A46:A53"/>
  </mergeCells>
  <pageMargins left="0.75" right="0.75" top="1" bottom="1" header="0.5" footer="0.5"/>
  <pageSetup paperSize="9" orientation="portrait" horizontalDpi="4294967295" verticalDpi="4294967295" r:id="rId1"/>
  <headerFooter alignWithMargins="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G93"/>
  <sheetViews>
    <sheetView workbookViewId="0">
      <pane xSplit="1" topLeftCell="B1" activePane="topRight" state="frozen"/>
      <selection activeCell="A10" sqref="A10"/>
      <selection pane="topRight" activeCell="B1" sqref="B1:C1048576"/>
    </sheetView>
  </sheetViews>
  <sheetFormatPr defaultColWidth="10" defaultRowHeight="12.75" x14ac:dyDescent="0.2"/>
  <cols>
    <col min="1" max="1" width="37.5703125" style="32" customWidth="1"/>
    <col min="2" max="16384" width="10" style="31"/>
  </cols>
  <sheetData>
    <row r="1" spans="1:7" ht="24" x14ac:dyDescent="0.2">
      <c r="A1" s="180" t="s">
        <v>61</v>
      </c>
    </row>
    <row r="2" spans="1:7" x14ac:dyDescent="0.2">
      <c r="A2" s="89"/>
    </row>
    <row r="3" spans="1:7" ht="24" x14ac:dyDescent="0.2">
      <c r="A3" s="167" t="s">
        <v>214</v>
      </c>
    </row>
    <row r="4" spans="1:7" x14ac:dyDescent="0.2">
      <c r="A4" s="167" t="s">
        <v>364</v>
      </c>
    </row>
    <row r="5" spans="1:7" s="154" customFormat="1" ht="21.75" customHeight="1" x14ac:dyDescent="0.2">
      <c r="A5" s="88" t="s">
        <v>62</v>
      </c>
      <c r="B5" s="115" t="e">
        <f>'Stay&amp;Get 4=3 | FIT18+25'!B5</f>
        <v>#REF!</v>
      </c>
      <c r="C5" s="115" t="e">
        <f>'Stay&amp;Get 4=3 | FIT18+25'!C5</f>
        <v>#REF!</v>
      </c>
      <c r="D5" s="115" t="e">
        <f>'Stay&amp;Get 4=3 | FIT18+25'!D5</f>
        <v>#REF!</v>
      </c>
      <c r="E5" s="115" t="e">
        <f>'Stay&amp;Get 4=3 | FIT18+25'!E5</f>
        <v>#REF!</v>
      </c>
      <c r="F5" s="115" t="e">
        <f>'Stay&amp;Get 4=3 | FIT18+25'!F5</f>
        <v>#REF!</v>
      </c>
      <c r="G5" s="115" t="e">
        <f>'Stay&amp;Get 4=3 | FIT18+25'!G5</f>
        <v>#REF!</v>
      </c>
    </row>
    <row r="6" spans="1:7" s="154" customFormat="1" ht="21.75" customHeight="1" x14ac:dyDescent="0.2">
      <c r="A6" s="104"/>
      <c r="B6" s="115" t="e">
        <f>'Stay&amp;Get 4=3 | FIT18+25'!B6</f>
        <v>#REF!</v>
      </c>
      <c r="C6" s="115" t="e">
        <f>'Stay&amp;Get 4=3 | FIT18+25'!C6</f>
        <v>#REF!</v>
      </c>
      <c r="D6" s="115" t="e">
        <f>'Stay&amp;Get 4=3 | FIT18+25'!D6</f>
        <v>#REF!</v>
      </c>
      <c r="E6" s="115" t="e">
        <f>'Stay&amp;Get 4=3 | FIT18+25'!E6</f>
        <v>#REF!</v>
      </c>
      <c r="F6" s="115" t="e">
        <f>'Stay&amp;Get 4=3 | FIT18+25'!F6</f>
        <v>#REF!</v>
      </c>
      <c r="G6" s="115" t="e">
        <f>'Stay&amp;Get 4=3 | FIT18+25'!G6</f>
        <v>#REF!</v>
      </c>
    </row>
    <row r="7" spans="1:7" s="154" customFormat="1" x14ac:dyDescent="0.2">
      <c r="A7" s="163" t="s">
        <v>63</v>
      </c>
    </row>
    <row r="8" spans="1:7" s="154" customFormat="1" x14ac:dyDescent="0.2">
      <c r="A8" s="163">
        <v>1</v>
      </c>
      <c r="B8" s="57" t="e">
        <f>'BAR BB| Open rates'!#REF!*0.75*0.85</f>
        <v>#REF!</v>
      </c>
      <c r="C8" s="57" t="e">
        <f>'BAR BB| Open rates'!#REF!*0.75*0.85</f>
        <v>#REF!</v>
      </c>
      <c r="D8" s="57" t="e">
        <f>'BAR BB| Open rates'!#REF!*0.75*0.85</f>
        <v>#REF!</v>
      </c>
      <c r="E8" s="57" t="e">
        <f>'BAR BB| Open rates'!#REF!*0.75*0.85</f>
        <v>#REF!</v>
      </c>
      <c r="F8" s="57" t="e">
        <f>'BAR BB| Open rates'!#REF!*0.75*0.85</f>
        <v>#REF!</v>
      </c>
      <c r="G8" s="57" t="e">
        <f>'BAR BB| Open rates'!#REF!*0.75*0.85</f>
        <v>#REF!</v>
      </c>
    </row>
    <row r="9" spans="1:7" s="154" customFormat="1" x14ac:dyDescent="0.2">
      <c r="A9" s="163">
        <v>2</v>
      </c>
      <c r="B9" s="57" t="e">
        <f>'BAR BB| Open rates'!#REF!*0.75*0.85</f>
        <v>#REF!</v>
      </c>
      <c r="C9" s="57" t="e">
        <f>'BAR BB| Open rates'!#REF!*0.75*0.85</f>
        <v>#REF!</v>
      </c>
      <c r="D9" s="57" t="e">
        <f>'BAR BB| Open rates'!#REF!*0.75*0.85</f>
        <v>#REF!</v>
      </c>
      <c r="E9" s="57" t="e">
        <f>'BAR BB| Open rates'!#REF!*0.75*0.85</f>
        <v>#REF!</v>
      </c>
      <c r="F9" s="57" t="e">
        <f>'BAR BB| Open rates'!#REF!*0.75*0.85</f>
        <v>#REF!</v>
      </c>
      <c r="G9" s="57" t="e">
        <f>'BAR BB| Open rates'!#REF!*0.75*0.85</f>
        <v>#REF!</v>
      </c>
    </row>
    <row r="10" spans="1:7" s="154" customFormat="1" x14ac:dyDescent="0.2">
      <c r="A10" s="163" t="s">
        <v>175</v>
      </c>
      <c r="B10" s="57"/>
      <c r="C10" s="57"/>
      <c r="D10" s="57"/>
      <c r="E10" s="57"/>
      <c r="F10" s="57"/>
      <c r="G10" s="57"/>
    </row>
    <row r="11" spans="1:7" s="154" customFormat="1" x14ac:dyDescent="0.2">
      <c r="A11" s="163">
        <v>1</v>
      </c>
      <c r="B11" s="57" t="e">
        <f>'BAR BB| Open rates'!#REF!*0.75*0.85</f>
        <v>#REF!</v>
      </c>
      <c r="C11" s="57" t="e">
        <f>'BAR BB| Open rates'!#REF!*0.75*0.85</f>
        <v>#REF!</v>
      </c>
      <c r="D11" s="57" t="e">
        <f>'BAR BB| Open rates'!#REF!*0.75*0.85</f>
        <v>#REF!</v>
      </c>
      <c r="E11" s="57" t="e">
        <f>'BAR BB| Open rates'!#REF!*0.75*0.85</f>
        <v>#REF!</v>
      </c>
      <c r="F11" s="57" t="e">
        <f>'BAR BB| Open rates'!#REF!*0.75*0.85</f>
        <v>#REF!</v>
      </c>
      <c r="G11" s="57" t="e">
        <f>'BAR BB| Open rates'!#REF!*0.75*0.85</f>
        <v>#REF!</v>
      </c>
    </row>
    <row r="12" spans="1:7" s="154" customFormat="1" x14ac:dyDescent="0.2">
      <c r="A12" s="163">
        <v>2</v>
      </c>
      <c r="B12" s="57" t="e">
        <f>'BAR BB| Open rates'!#REF!*0.75*0.85</f>
        <v>#REF!</v>
      </c>
      <c r="C12" s="57" t="e">
        <f>'BAR BB| Open rates'!#REF!*0.75*0.85</f>
        <v>#REF!</v>
      </c>
      <c r="D12" s="57" t="e">
        <f>'BAR BB| Open rates'!#REF!*0.75*0.85</f>
        <v>#REF!</v>
      </c>
      <c r="E12" s="57" t="e">
        <f>'BAR BB| Open rates'!#REF!*0.75*0.85</f>
        <v>#REF!</v>
      </c>
      <c r="F12" s="57" t="e">
        <f>'BAR BB| Open rates'!#REF!*0.75*0.85</f>
        <v>#REF!</v>
      </c>
      <c r="G12" s="57" t="e">
        <f>'BAR BB| Open rates'!#REF!*0.75*0.85</f>
        <v>#REF!</v>
      </c>
    </row>
    <row r="13" spans="1:7" s="154" customFormat="1" x14ac:dyDescent="0.2">
      <c r="A13" s="163" t="s">
        <v>176</v>
      </c>
      <c r="B13" s="57"/>
      <c r="C13" s="57"/>
      <c r="D13" s="57"/>
      <c r="E13" s="57"/>
      <c r="F13" s="57"/>
      <c r="G13" s="57"/>
    </row>
    <row r="14" spans="1:7" s="154" customFormat="1" x14ac:dyDescent="0.2">
      <c r="A14" s="163">
        <v>1</v>
      </c>
      <c r="B14" s="57" t="e">
        <f>'BAR BB| Open rates'!#REF!*0.75*0.85</f>
        <v>#REF!</v>
      </c>
      <c r="C14" s="57" t="e">
        <f>'BAR BB| Open rates'!#REF!*0.75*0.85</f>
        <v>#REF!</v>
      </c>
      <c r="D14" s="57" t="e">
        <f>'BAR BB| Open rates'!#REF!*0.75*0.85</f>
        <v>#REF!</v>
      </c>
      <c r="E14" s="57" t="e">
        <f>'BAR BB| Open rates'!#REF!*0.75*0.85</f>
        <v>#REF!</v>
      </c>
      <c r="F14" s="57" t="e">
        <f>'BAR BB| Open rates'!#REF!*0.75*0.85</f>
        <v>#REF!</v>
      </c>
      <c r="G14" s="57" t="e">
        <f>'BAR BB| Open rates'!#REF!*0.75*0.85</f>
        <v>#REF!</v>
      </c>
    </row>
    <row r="15" spans="1:7" s="154" customFormat="1" x14ac:dyDescent="0.2">
      <c r="A15" s="163">
        <v>2</v>
      </c>
      <c r="B15" s="57" t="e">
        <f>'BAR BB| Open rates'!#REF!*0.75*0.85</f>
        <v>#REF!</v>
      </c>
      <c r="C15" s="57" t="e">
        <f>'BAR BB| Open rates'!#REF!*0.75*0.85</f>
        <v>#REF!</v>
      </c>
      <c r="D15" s="57" t="e">
        <f>'BAR BB| Open rates'!#REF!*0.75*0.85</f>
        <v>#REF!</v>
      </c>
      <c r="E15" s="57" t="e">
        <f>'BAR BB| Open rates'!#REF!*0.75*0.85</f>
        <v>#REF!</v>
      </c>
      <c r="F15" s="57" t="e">
        <f>'BAR BB| Open rates'!#REF!*0.75*0.85</f>
        <v>#REF!</v>
      </c>
      <c r="G15" s="57" t="e">
        <f>'BAR BB| Open rates'!#REF!*0.75*0.85</f>
        <v>#REF!</v>
      </c>
    </row>
    <row r="16" spans="1:7" s="154" customFormat="1" x14ac:dyDescent="0.2">
      <c r="A16" s="193"/>
    </row>
    <row r="17" spans="1:1" ht="12.75" customHeight="1" x14ac:dyDescent="0.2">
      <c r="A17" s="340" t="s">
        <v>172</v>
      </c>
    </row>
    <row r="18" spans="1:1" x14ac:dyDescent="0.2">
      <c r="A18" s="340"/>
    </row>
    <row r="19" spans="1:1" s="154" customFormat="1" ht="12.75" customHeight="1" x14ac:dyDescent="0.2"/>
    <row r="20" spans="1:1" x14ac:dyDescent="0.2">
      <c r="A20" s="190" t="s">
        <v>83</v>
      </c>
    </row>
    <row r="21" spans="1:1" ht="25.5" customHeight="1" x14ac:dyDescent="0.2">
      <c r="A21" s="185" t="s">
        <v>427</v>
      </c>
    </row>
    <row r="22" spans="1:1" ht="24.75" customHeight="1" x14ac:dyDescent="0.2">
      <c r="A22" s="185" t="s">
        <v>428</v>
      </c>
    </row>
    <row r="23" spans="1:1" x14ac:dyDescent="0.2">
      <c r="A23" s="33"/>
    </row>
    <row r="24" spans="1:1" x14ac:dyDescent="0.2">
      <c r="A24" s="174" t="s">
        <v>74</v>
      </c>
    </row>
    <row r="25" spans="1:1" x14ac:dyDescent="0.2">
      <c r="A25" s="178" t="s">
        <v>75</v>
      </c>
    </row>
    <row r="26" spans="1:1" ht="24" x14ac:dyDescent="0.2">
      <c r="A26" s="175" t="s">
        <v>76</v>
      </c>
    </row>
    <row r="27" spans="1:1" ht="24" x14ac:dyDescent="0.2">
      <c r="A27" s="175" t="s">
        <v>89</v>
      </c>
    </row>
    <row r="28" spans="1:1" ht="24" x14ac:dyDescent="0.2">
      <c r="A28" s="175" t="s">
        <v>78</v>
      </c>
    </row>
    <row r="29" spans="1:1" ht="36" x14ac:dyDescent="0.2">
      <c r="A29" s="175" t="s">
        <v>79</v>
      </c>
    </row>
    <row r="30" spans="1:1" ht="24" x14ac:dyDescent="0.2">
      <c r="A30" s="175" t="s">
        <v>187</v>
      </c>
    </row>
    <row r="31" spans="1:1" x14ac:dyDescent="0.2">
      <c r="A31" s="175"/>
    </row>
    <row r="32" spans="1:1" x14ac:dyDescent="0.2">
      <c r="A32" s="6"/>
    </row>
    <row r="33" spans="1:1" x14ac:dyDescent="0.2">
      <c r="A33" s="171" t="s">
        <v>81</v>
      </c>
    </row>
    <row r="34" spans="1:1" ht="130.5" customHeight="1" x14ac:dyDescent="0.2">
      <c r="A34" s="186" t="s">
        <v>429</v>
      </c>
    </row>
    <row r="35" spans="1:1" x14ac:dyDescent="0.2">
      <c r="A35" s="31"/>
    </row>
    <row r="36" spans="1:1" x14ac:dyDescent="0.2">
      <c r="A36" s="171"/>
    </row>
    <row r="37" spans="1:1" ht="26.25" customHeight="1" x14ac:dyDescent="0.2">
      <c r="A37" s="179" t="s">
        <v>215</v>
      </c>
    </row>
    <row r="38" spans="1:1" x14ac:dyDescent="0.2">
      <c r="A38" s="171"/>
    </row>
    <row r="39" spans="1:1" ht="26.25" customHeight="1" x14ac:dyDescent="0.2">
      <c r="A39" s="179" t="s">
        <v>216</v>
      </c>
    </row>
    <row r="40" spans="1:1" x14ac:dyDescent="0.2">
      <c r="A40" s="137"/>
    </row>
    <row r="41" spans="1:1" x14ac:dyDescent="0.2">
      <c r="A41" s="137"/>
    </row>
    <row r="42" spans="1:1" x14ac:dyDescent="0.2">
      <c r="A42" s="137"/>
    </row>
    <row r="43" spans="1:1" x14ac:dyDescent="0.2">
      <c r="A43" s="137"/>
    </row>
    <row r="44" spans="1:1" x14ac:dyDescent="0.2">
      <c r="A44" s="137"/>
    </row>
    <row r="45" spans="1:1" x14ac:dyDescent="0.2">
      <c r="A45" s="137"/>
    </row>
    <row r="46" spans="1:1" x14ac:dyDescent="0.2">
      <c r="A46" s="137"/>
    </row>
    <row r="47" spans="1:1" x14ac:dyDescent="0.2">
      <c r="A47" s="137"/>
    </row>
    <row r="48" spans="1:1" x14ac:dyDescent="0.2">
      <c r="A48" s="137"/>
    </row>
    <row r="49" spans="1:1" x14ac:dyDescent="0.2">
      <c r="A49" s="137"/>
    </row>
    <row r="50" spans="1:1" x14ac:dyDescent="0.2">
      <c r="A50" s="137"/>
    </row>
    <row r="51" spans="1:1" x14ac:dyDescent="0.2">
      <c r="A51" s="137"/>
    </row>
    <row r="52" spans="1:1" x14ac:dyDescent="0.2">
      <c r="A52" s="137"/>
    </row>
    <row r="53" spans="1:1" x14ac:dyDescent="0.2">
      <c r="A53" s="137"/>
    </row>
    <row r="54" spans="1:1" x14ac:dyDescent="0.2">
      <c r="A54" s="137"/>
    </row>
    <row r="55" spans="1:1" x14ac:dyDescent="0.2">
      <c r="A55" s="137"/>
    </row>
    <row r="56" spans="1:1" x14ac:dyDescent="0.2">
      <c r="A56" s="137"/>
    </row>
    <row r="57" spans="1:1" x14ac:dyDescent="0.2">
      <c r="A57" s="137"/>
    </row>
    <row r="58" spans="1:1" x14ac:dyDescent="0.2">
      <c r="A58" s="137"/>
    </row>
    <row r="59" spans="1:1" x14ac:dyDescent="0.2">
      <c r="A59" s="137"/>
    </row>
    <row r="60" spans="1:1" x14ac:dyDescent="0.2">
      <c r="A60" s="137"/>
    </row>
    <row r="61" spans="1:1" x14ac:dyDescent="0.2">
      <c r="A61" s="137"/>
    </row>
    <row r="62" spans="1:1" x14ac:dyDescent="0.2">
      <c r="A62" s="137"/>
    </row>
    <row r="63" spans="1:1" x14ac:dyDescent="0.2">
      <c r="A63" s="137"/>
    </row>
    <row r="64" spans="1:1" x14ac:dyDescent="0.2">
      <c r="A64" s="137"/>
    </row>
    <row r="65" spans="1:1" x14ac:dyDescent="0.2">
      <c r="A65" s="137"/>
    </row>
    <row r="66" spans="1:1" x14ac:dyDescent="0.2">
      <c r="A66" s="137"/>
    </row>
    <row r="67" spans="1:1" x14ac:dyDescent="0.2">
      <c r="A67" s="137"/>
    </row>
    <row r="68" spans="1:1" x14ac:dyDescent="0.2">
      <c r="A68" s="137"/>
    </row>
    <row r="69" spans="1:1" x14ac:dyDescent="0.2">
      <c r="A69" s="137"/>
    </row>
    <row r="70" spans="1:1" x14ac:dyDescent="0.2">
      <c r="A70" s="137"/>
    </row>
    <row r="71" spans="1:1" x14ac:dyDescent="0.2">
      <c r="A71" s="137"/>
    </row>
    <row r="72" spans="1:1" x14ac:dyDescent="0.2">
      <c r="A72" s="137"/>
    </row>
    <row r="73" spans="1:1" x14ac:dyDescent="0.2">
      <c r="A73" s="137"/>
    </row>
    <row r="74" spans="1:1" x14ac:dyDescent="0.2">
      <c r="A74" s="137"/>
    </row>
    <row r="75" spans="1:1" x14ac:dyDescent="0.2">
      <c r="A75" s="137"/>
    </row>
    <row r="76" spans="1:1" x14ac:dyDescent="0.2">
      <c r="A76" s="137"/>
    </row>
    <row r="77" spans="1:1" x14ac:dyDescent="0.2">
      <c r="A77" s="137"/>
    </row>
    <row r="78" spans="1:1" x14ac:dyDescent="0.2">
      <c r="A78" s="13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sheetData>
  <mergeCells count="1">
    <mergeCell ref="A17:A18"/>
  </mergeCells>
  <pageMargins left="0.7" right="0.7" top="0.75" bottom="0.75" header="0.3" footer="0.3"/>
  <pageSetup paperSize="9" orientation="portrait" horizontalDpi="4294967295" verticalDpi="4294967295"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B654"/>
  <sheetViews>
    <sheetView workbookViewId="0">
      <pane xSplit="1" ySplit="5" topLeftCell="B6" activePane="bottomRight" state="frozen"/>
      <selection pane="topRight" activeCell="B1" sqref="B1"/>
      <selection pane="bottomLeft" activeCell="A5" sqref="A5"/>
      <selection pane="bottomRight" activeCell="B1" sqref="B1:B1048576"/>
    </sheetView>
  </sheetViews>
  <sheetFormatPr defaultColWidth="9.85546875" defaultRowHeight="12.75" x14ac:dyDescent="0.2"/>
  <cols>
    <col min="1" max="1" width="36.85546875" style="32" customWidth="1"/>
    <col min="2" max="16384" width="9.85546875" style="32"/>
  </cols>
  <sheetData>
    <row r="1" spans="1:2" x14ac:dyDescent="0.2">
      <c r="A1" s="63" t="s">
        <v>61</v>
      </c>
    </row>
    <row r="2" spans="1:2" x14ac:dyDescent="0.2">
      <c r="A2" s="11" t="s">
        <v>414</v>
      </c>
    </row>
    <row r="3" spans="1:2" x14ac:dyDescent="0.2">
      <c r="A3" s="11" t="s">
        <v>192</v>
      </c>
    </row>
    <row r="4" spans="1:2" s="33" customFormat="1" ht="24.75" customHeight="1" x14ac:dyDescent="0.2">
      <c r="A4" s="88" t="s">
        <v>62</v>
      </c>
      <c r="B4" s="113" t="e">
        <f>'BAR BB| Open rates'!#REF!</f>
        <v>#REF!</v>
      </c>
    </row>
    <row r="5" spans="1:2" s="33" customFormat="1" ht="24.75" customHeight="1" x14ac:dyDescent="0.2">
      <c r="A5" s="104"/>
      <c r="B5" s="113" t="e">
        <f>'BAR BB| Open rates'!#REF!</f>
        <v>#REF!</v>
      </c>
    </row>
    <row r="6" spans="1:2" s="33" customFormat="1" ht="12" customHeight="1" x14ac:dyDescent="0.2">
      <c r="A6" s="236" t="s">
        <v>63</v>
      </c>
      <c r="B6" s="115"/>
    </row>
    <row r="7" spans="1:2" s="33" customFormat="1" ht="12.75" customHeight="1" x14ac:dyDescent="0.2">
      <c r="A7" s="237">
        <v>1</v>
      </c>
      <c r="B7" s="43" t="e">
        <f>'BAR BB| Open rates'!#REF!*0.8</f>
        <v>#REF!</v>
      </c>
    </row>
    <row r="8" spans="1:2" s="33" customFormat="1" ht="15.75" customHeight="1" x14ac:dyDescent="0.2">
      <c r="A8" s="237">
        <v>2</v>
      </c>
      <c r="B8" s="43" t="e">
        <f>'BAR BB| Open rates'!#REF!*0.8</f>
        <v>#REF!</v>
      </c>
    </row>
    <row r="9" spans="1:2" s="33" customFormat="1" ht="12.75" customHeight="1" x14ac:dyDescent="0.2">
      <c r="A9" s="236" t="s">
        <v>175</v>
      </c>
      <c r="B9" s="43"/>
    </row>
    <row r="10" spans="1:2" s="33" customFormat="1" ht="16.5" customHeight="1" x14ac:dyDescent="0.2">
      <c r="A10" s="237">
        <v>1</v>
      </c>
      <c r="B10" s="43" t="e">
        <f>'BAR BB| Open rates'!#REF!*0.8</f>
        <v>#REF!</v>
      </c>
    </row>
    <row r="11" spans="1:2" s="33" customFormat="1" ht="11.25" customHeight="1" x14ac:dyDescent="0.2">
      <c r="A11" s="237">
        <v>2</v>
      </c>
      <c r="B11" s="43" t="e">
        <f>'BAR BB| Open rates'!#REF!*0.8</f>
        <v>#REF!</v>
      </c>
    </row>
    <row r="12" spans="1:2" s="36" customFormat="1" ht="12" customHeight="1" x14ac:dyDescent="0.2">
      <c r="A12" s="236" t="s">
        <v>178</v>
      </c>
      <c r="B12" s="43"/>
    </row>
    <row r="13" spans="1:2" s="36" customFormat="1" ht="12" customHeight="1" x14ac:dyDescent="0.2">
      <c r="A13" s="237">
        <v>1</v>
      </c>
      <c r="B13" s="43" t="e">
        <f>'BAR BB| Open rates'!#REF!*0.8</f>
        <v>#REF!</v>
      </c>
    </row>
    <row r="14" spans="1:2" s="36" customFormat="1" ht="12" customHeight="1" x14ac:dyDescent="0.2">
      <c r="A14" s="237">
        <v>2</v>
      </c>
      <c r="B14" s="43" t="e">
        <f>'BAR BB| Open rates'!#REF!*0.8</f>
        <v>#REF!</v>
      </c>
    </row>
    <row r="15" spans="1:2" s="36" customFormat="1" ht="12" customHeight="1" x14ac:dyDescent="0.2">
      <c r="A15" s="236" t="s">
        <v>179</v>
      </c>
      <c r="B15" s="43"/>
    </row>
    <row r="16" spans="1:2" s="36" customFormat="1" ht="12" customHeight="1" x14ac:dyDescent="0.2">
      <c r="A16" s="237">
        <v>1</v>
      </c>
      <c r="B16" s="43" t="e">
        <f>'BAR BB| Open rates'!#REF!*0.8</f>
        <v>#REF!</v>
      </c>
    </row>
    <row r="17" spans="1:2" s="36" customFormat="1" ht="12" customHeight="1" x14ac:dyDescent="0.2">
      <c r="A17" s="237">
        <v>2</v>
      </c>
      <c r="B17" s="43" t="e">
        <f>'BAR BB| Open rates'!#REF!*0.8</f>
        <v>#REF!</v>
      </c>
    </row>
    <row r="18" spans="1:2" s="36" customFormat="1" ht="12" customHeight="1" x14ac:dyDescent="0.2">
      <c r="A18" s="236" t="s">
        <v>180</v>
      </c>
      <c r="B18" s="43"/>
    </row>
    <row r="19" spans="1:2" s="36" customFormat="1" ht="12" customHeight="1" x14ac:dyDescent="0.2">
      <c r="A19" s="237">
        <v>1</v>
      </c>
      <c r="B19" s="43" t="e">
        <f>'BAR BB| Open rates'!#REF!*0.8</f>
        <v>#REF!</v>
      </c>
    </row>
    <row r="20" spans="1:2" s="36" customFormat="1" ht="12" customHeight="1" x14ac:dyDescent="0.2">
      <c r="A20" s="237">
        <v>2</v>
      </c>
      <c r="B20" s="43" t="e">
        <f>'BAR BB| Open rates'!#REF!*0.8</f>
        <v>#REF!</v>
      </c>
    </row>
    <row r="21" spans="1:2" s="36" customFormat="1" ht="12" customHeight="1" x14ac:dyDescent="0.2">
      <c r="A21" s="237">
        <v>3</v>
      </c>
      <c r="B21" s="43" t="e">
        <f>'BAR BB| Open rates'!#REF!*0.8</f>
        <v>#REF!</v>
      </c>
    </row>
    <row r="22" spans="1:2" s="36" customFormat="1" ht="12" customHeight="1" x14ac:dyDescent="0.2">
      <c r="A22" s="237">
        <v>4</v>
      </c>
      <c r="B22" s="43" t="e">
        <f>'BAR BB| Open rates'!#REF!*0.8</f>
        <v>#REF!</v>
      </c>
    </row>
    <row r="23" spans="1:2" s="36" customFormat="1" ht="12" customHeight="1" x14ac:dyDescent="0.2">
      <c r="A23" s="236" t="s">
        <v>181</v>
      </c>
      <c r="B23" s="43"/>
    </row>
    <row r="24" spans="1:2" s="36" customFormat="1" ht="12" customHeight="1" x14ac:dyDescent="0.2">
      <c r="A24" s="237">
        <v>1</v>
      </c>
      <c r="B24" s="43" t="e">
        <f>'BAR BB| Open rates'!#REF!*0.8</f>
        <v>#REF!</v>
      </c>
    </row>
    <row r="25" spans="1:2" s="36" customFormat="1" ht="12" customHeight="1" x14ac:dyDescent="0.2">
      <c r="A25" s="237">
        <v>2</v>
      </c>
      <c r="B25" s="43" t="e">
        <f>'BAR BB| Open rates'!#REF!*0.8</f>
        <v>#REF!</v>
      </c>
    </row>
    <row r="26" spans="1:2" s="36" customFormat="1" ht="12" customHeight="1" x14ac:dyDescent="0.2">
      <c r="A26" s="237">
        <v>3</v>
      </c>
      <c r="B26" s="43" t="e">
        <f>'BAR BB| Open rates'!#REF!*0.8</f>
        <v>#REF!</v>
      </c>
    </row>
    <row r="27" spans="1:2" s="36" customFormat="1" ht="12" customHeight="1" x14ac:dyDescent="0.2">
      <c r="A27" s="237">
        <v>4</v>
      </c>
      <c r="B27" s="43" t="e">
        <f>'BAR BB| Open rates'!#REF!*0.8</f>
        <v>#REF!</v>
      </c>
    </row>
    <row r="28" spans="1:2" s="36" customFormat="1" ht="12" hidden="1" customHeight="1" x14ac:dyDescent="0.2">
      <c r="A28" s="236" t="s">
        <v>183</v>
      </c>
    </row>
    <row r="29" spans="1:2" s="36" customFormat="1" ht="12" hidden="1" customHeight="1" x14ac:dyDescent="0.2">
      <c r="A29" s="237">
        <v>1</v>
      </c>
    </row>
    <row r="30" spans="1:2" s="36" customFormat="1" ht="12" hidden="1" customHeight="1" x14ac:dyDescent="0.2">
      <c r="A30" s="237">
        <v>2</v>
      </c>
    </row>
    <row r="31" spans="1:2" s="36" customFormat="1" ht="12" hidden="1" customHeight="1" x14ac:dyDescent="0.2">
      <c r="A31" s="237">
        <v>3</v>
      </c>
    </row>
    <row r="32" spans="1:2" s="36" customFormat="1" ht="12" hidden="1" customHeight="1" x14ac:dyDescent="0.2">
      <c r="A32" s="237">
        <v>4</v>
      </c>
    </row>
    <row r="33" spans="1:1" s="36" customFormat="1" ht="12" hidden="1" customHeight="1" x14ac:dyDescent="0.2">
      <c r="A33" s="237">
        <v>5</v>
      </c>
    </row>
    <row r="34" spans="1:1" s="36" customFormat="1" ht="12" hidden="1" customHeight="1" x14ac:dyDescent="0.2">
      <c r="A34" s="237">
        <v>6</v>
      </c>
    </row>
    <row r="35" spans="1:1" s="36" customFormat="1" ht="12" hidden="1" customHeight="1" x14ac:dyDescent="0.2">
      <c r="A35" s="237">
        <v>7</v>
      </c>
    </row>
    <row r="36" spans="1:1" s="36" customFormat="1" ht="12" hidden="1" customHeight="1" x14ac:dyDescent="0.2">
      <c r="A36" s="237">
        <v>8</v>
      </c>
    </row>
    <row r="37" spans="1:1" s="36" customFormat="1" ht="12" hidden="1" customHeight="1" x14ac:dyDescent="0.2">
      <c r="A37" s="236" t="s">
        <v>72</v>
      </c>
    </row>
    <row r="38" spans="1:1" s="36" customFormat="1" ht="12" hidden="1" customHeight="1" x14ac:dyDescent="0.2">
      <c r="A38" s="237">
        <v>1</v>
      </c>
    </row>
    <row r="39" spans="1:1" s="36" customFormat="1" ht="12" hidden="1" customHeight="1" x14ac:dyDescent="0.2">
      <c r="A39" s="237">
        <v>2</v>
      </c>
    </row>
    <row r="40" spans="1:1" s="36" customFormat="1" ht="12" hidden="1" customHeight="1" x14ac:dyDescent="0.2">
      <c r="A40" s="236" t="s">
        <v>184</v>
      </c>
    </row>
    <row r="41" spans="1:1" s="36" customFormat="1" ht="12" hidden="1" customHeight="1" x14ac:dyDescent="0.2">
      <c r="A41" s="237">
        <v>1</v>
      </c>
    </row>
    <row r="42" spans="1:1" s="36" customFormat="1" ht="12" hidden="1" customHeight="1" x14ac:dyDescent="0.2">
      <c r="A42" s="237">
        <v>2</v>
      </c>
    </row>
    <row r="43" spans="1:1" s="36" customFormat="1" ht="12" hidden="1" customHeight="1" x14ac:dyDescent="0.2">
      <c r="A43" s="237">
        <v>3</v>
      </c>
    </row>
    <row r="44" spans="1:1" s="36" customFormat="1" ht="12" hidden="1" customHeight="1" x14ac:dyDescent="0.2">
      <c r="A44" s="237">
        <v>4</v>
      </c>
    </row>
    <row r="45" spans="1:1" s="36" customFormat="1" ht="12" hidden="1" customHeight="1" x14ac:dyDescent="0.2">
      <c r="A45" s="237">
        <v>5</v>
      </c>
    </row>
    <row r="46" spans="1:1" s="36" customFormat="1" ht="12" hidden="1" customHeight="1" x14ac:dyDescent="0.2">
      <c r="A46" s="237">
        <v>6</v>
      </c>
    </row>
    <row r="47" spans="1:1" s="36" customFormat="1" ht="12" hidden="1" customHeight="1" x14ac:dyDescent="0.2">
      <c r="A47" s="252"/>
    </row>
    <row r="48" spans="1:1" s="33" customFormat="1" x14ac:dyDescent="0.2">
      <c r="A48" s="89"/>
    </row>
    <row r="49" spans="1:1" s="33" customFormat="1" x14ac:dyDescent="0.2">
      <c r="A49" s="340" t="s">
        <v>172</v>
      </c>
    </row>
    <row r="50" spans="1:1" s="33" customFormat="1" x14ac:dyDescent="0.2">
      <c r="A50" s="340"/>
    </row>
    <row r="51" spans="1:1" s="31" customFormat="1" ht="13.5" customHeight="1" x14ac:dyDescent="0.2"/>
    <row r="52" spans="1:1" s="6" customFormat="1" ht="12.75" customHeight="1" x14ac:dyDescent="0.2">
      <c r="A52" s="174" t="s">
        <v>74</v>
      </c>
    </row>
    <row r="53" spans="1:1" s="6" customFormat="1" ht="12.75" customHeight="1" x14ac:dyDescent="0.2">
      <c r="A53" s="172" t="s">
        <v>75</v>
      </c>
    </row>
    <row r="54" spans="1:1" s="6" customFormat="1" ht="24" customHeight="1" x14ac:dyDescent="0.2">
      <c r="A54" s="172" t="s">
        <v>389</v>
      </c>
    </row>
    <row r="55" spans="1:1" s="6" customFormat="1" ht="24.75" customHeight="1" x14ac:dyDescent="0.2">
      <c r="A55" s="172" t="s">
        <v>76</v>
      </c>
    </row>
    <row r="56" spans="1:1" s="6" customFormat="1" ht="28.5" customHeight="1" x14ac:dyDescent="0.2">
      <c r="A56" s="172" t="s">
        <v>77</v>
      </c>
    </row>
    <row r="57" spans="1:1" s="6" customFormat="1" ht="21.75" customHeight="1" x14ac:dyDescent="0.2">
      <c r="A57" s="172" t="s">
        <v>78</v>
      </c>
    </row>
    <row r="58" spans="1:1" s="36" customFormat="1" ht="23.25" customHeight="1" x14ac:dyDescent="0.2">
      <c r="A58" s="172" t="s">
        <v>79</v>
      </c>
    </row>
    <row r="59" spans="1:1" s="36" customFormat="1" ht="25.5" customHeight="1" x14ac:dyDescent="0.2">
      <c r="A59" s="172" t="s">
        <v>187</v>
      </c>
    </row>
    <row r="60" spans="1:1" s="33" customFormat="1" x14ac:dyDescent="0.2">
      <c r="A60" s="89"/>
    </row>
    <row r="61" spans="1:1" s="33" customFormat="1" x14ac:dyDescent="0.2">
      <c r="A61" s="171" t="s">
        <v>81</v>
      </c>
    </row>
    <row r="62" spans="1:1" s="33" customFormat="1" ht="84" x14ac:dyDescent="0.2">
      <c r="A62" s="259" t="s">
        <v>390</v>
      </c>
    </row>
    <row r="63" spans="1:1" s="33" customFormat="1" x14ac:dyDescent="0.2"/>
    <row r="64" spans="1:1" s="33" customFormat="1" x14ac:dyDescent="0.2">
      <c r="A64" s="171" t="s">
        <v>83</v>
      </c>
    </row>
    <row r="65" spans="1:1" s="33" customFormat="1" ht="30" customHeight="1" x14ac:dyDescent="0.2">
      <c r="A65" s="262" t="s">
        <v>391</v>
      </c>
    </row>
    <row r="66" spans="1:1" s="33" customFormat="1" ht="24" x14ac:dyDescent="0.2">
      <c r="A66" s="213" t="s">
        <v>392</v>
      </c>
    </row>
    <row r="67" spans="1:1" s="33" customFormat="1" x14ac:dyDescent="0.2"/>
    <row r="68" spans="1:1" s="33" customFormat="1" ht="24" x14ac:dyDescent="0.2">
      <c r="A68" s="274" t="s">
        <v>395</v>
      </c>
    </row>
    <row r="69" spans="1:1" s="33" customFormat="1" x14ac:dyDescent="0.2"/>
    <row r="70" spans="1:1" s="33" customFormat="1" x14ac:dyDescent="0.2"/>
    <row r="71" spans="1:1" s="33" customFormat="1" x14ac:dyDescent="0.2"/>
    <row r="72" spans="1:1" s="33" customFormat="1" x14ac:dyDescent="0.2"/>
    <row r="73" spans="1:1" s="33" customFormat="1" x14ac:dyDescent="0.2"/>
    <row r="74" spans="1:1" s="33" customFormat="1" x14ac:dyDescent="0.2"/>
    <row r="75" spans="1:1" s="33" customFormat="1" x14ac:dyDescent="0.2"/>
    <row r="76" spans="1:1" s="33" customFormat="1" x14ac:dyDescent="0.2"/>
    <row r="77" spans="1:1" s="33" customFormat="1" x14ac:dyDescent="0.2"/>
    <row r="78" spans="1:1" s="33" customFormat="1" x14ac:dyDescent="0.2"/>
    <row r="79" spans="1:1" s="33" customFormat="1" x14ac:dyDescent="0.2"/>
    <row r="80" spans="1:1" s="33" customFormat="1" x14ac:dyDescent="0.2"/>
    <row r="81" s="33" customFormat="1" x14ac:dyDescent="0.2"/>
    <row r="82" s="33" customFormat="1" x14ac:dyDescent="0.2"/>
    <row r="83" s="33" customFormat="1" x14ac:dyDescent="0.2"/>
    <row r="84" s="33" customFormat="1" x14ac:dyDescent="0.2"/>
    <row r="85" s="33" customFormat="1" x14ac:dyDescent="0.2"/>
    <row r="86" s="33" customFormat="1" x14ac:dyDescent="0.2"/>
    <row r="87" s="33" customFormat="1" x14ac:dyDescent="0.2"/>
    <row r="88" s="33" customFormat="1" x14ac:dyDescent="0.2"/>
    <row r="89" s="33" customFormat="1" x14ac:dyDescent="0.2"/>
    <row r="90" s="33" customFormat="1" x14ac:dyDescent="0.2"/>
    <row r="91" s="33" customFormat="1" x14ac:dyDescent="0.2"/>
    <row r="92" s="33" customFormat="1" x14ac:dyDescent="0.2"/>
    <row r="93" s="33" customFormat="1" x14ac:dyDescent="0.2"/>
    <row r="94" s="33" customFormat="1" x14ac:dyDescent="0.2"/>
    <row r="95" s="33" customFormat="1" x14ac:dyDescent="0.2"/>
    <row r="96" s="33" customFormat="1" x14ac:dyDescent="0.2"/>
    <row r="97" s="33" customFormat="1" x14ac:dyDescent="0.2"/>
    <row r="98" s="33" customFormat="1" x14ac:dyDescent="0.2"/>
    <row r="99" s="33" customFormat="1" x14ac:dyDescent="0.2"/>
    <row r="100" s="33" customFormat="1" x14ac:dyDescent="0.2"/>
    <row r="101" s="33" customFormat="1" x14ac:dyDescent="0.2"/>
    <row r="102" s="33" customFormat="1" x14ac:dyDescent="0.2"/>
    <row r="103" s="33" customFormat="1" x14ac:dyDescent="0.2"/>
    <row r="104" s="33" customFormat="1" x14ac:dyDescent="0.2"/>
    <row r="105" s="33" customFormat="1" x14ac:dyDescent="0.2"/>
    <row r="106" s="33" customFormat="1" x14ac:dyDescent="0.2"/>
    <row r="107" s="33" customFormat="1" x14ac:dyDescent="0.2"/>
    <row r="108" s="33" customFormat="1" x14ac:dyDescent="0.2"/>
    <row r="109" s="33" customFormat="1" x14ac:dyDescent="0.2"/>
    <row r="110" s="33" customFormat="1" x14ac:dyDescent="0.2"/>
    <row r="111" s="33" customFormat="1" x14ac:dyDescent="0.2"/>
    <row r="112" s="33" customFormat="1" x14ac:dyDescent="0.2"/>
    <row r="113" s="33" customFormat="1" x14ac:dyDescent="0.2"/>
    <row r="114" s="33" customFormat="1" x14ac:dyDescent="0.2"/>
    <row r="115" s="33" customFormat="1" x14ac:dyDescent="0.2"/>
    <row r="116" s="33" customFormat="1" x14ac:dyDescent="0.2"/>
    <row r="117" s="33" customFormat="1" x14ac:dyDescent="0.2"/>
    <row r="118" s="33" customFormat="1" x14ac:dyDescent="0.2"/>
    <row r="119" s="33" customFormat="1" x14ac:dyDescent="0.2"/>
    <row r="120" s="33" customFormat="1" x14ac:dyDescent="0.2"/>
    <row r="121" s="33" customFormat="1" x14ac:dyDescent="0.2"/>
    <row r="122" s="33" customFormat="1" x14ac:dyDescent="0.2"/>
    <row r="123" s="33" customFormat="1" x14ac:dyDescent="0.2"/>
    <row r="124" s="33" customFormat="1" x14ac:dyDescent="0.2"/>
    <row r="125" s="33" customFormat="1" x14ac:dyDescent="0.2"/>
    <row r="126" s="33" customFormat="1" x14ac:dyDescent="0.2"/>
    <row r="127" s="33" customFormat="1" x14ac:dyDescent="0.2"/>
    <row r="128" s="33" customFormat="1" x14ac:dyDescent="0.2"/>
    <row r="129" s="33" customFormat="1" x14ac:dyDescent="0.2"/>
    <row r="130" s="33" customFormat="1" x14ac:dyDescent="0.2"/>
    <row r="131" s="33" customFormat="1" x14ac:dyDescent="0.2"/>
    <row r="132" s="33" customFormat="1" x14ac:dyDescent="0.2"/>
    <row r="133" s="33" customFormat="1" x14ac:dyDescent="0.2"/>
    <row r="134" s="33" customFormat="1" x14ac:dyDescent="0.2"/>
    <row r="135" s="33" customFormat="1" x14ac:dyDescent="0.2"/>
    <row r="136" s="33" customFormat="1" x14ac:dyDescent="0.2"/>
    <row r="137" s="33" customFormat="1" x14ac:dyDescent="0.2"/>
    <row r="138" s="33" customFormat="1" x14ac:dyDescent="0.2"/>
    <row r="139" s="33" customFormat="1" x14ac:dyDescent="0.2"/>
    <row r="140" s="33" customFormat="1" x14ac:dyDescent="0.2"/>
    <row r="141" s="33" customFormat="1" x14ac:dyDescent="0.2"/>
    <row r="142" s="33" customFormat="1" x14ac:dyDescent="0.2"/>
    <row r="143" s="33" customFormat="1" x14ac:dyDescent="0.2"/>
    <row r="144" s="33" customFormat="1" x14ac:dyDescent="0.2"/>
    <row r="145" s="33" customFormat="1" x14ac:dyDescent="0.2"/>
    <row r="146" s="33" customFormat="1" x14ac:dyDescent="0.2"/>
    <row r="147" s="33" customFormat="1" x14ac:dyDescent="0.2"/>
    <row r="148" s="33" customFormat="1" x14ac:dyDescent="0.2"/>
    <row r="149" s="33" customFormat="1" x14ac:dyDescent="0.2"/>
    <row r="150" s="33" customFormat="1" x14ac:dyDescent="0.2"/>
    <row r="151" s="33" customFormat="1" x14ac:dyDescent="0.2"/>
    <row r="152" s="33" customFormat="1" x14ac:dyDescent="0.2"/>
    <row r="153" s="33" customFormat="1" x14ac:dyDescent="0.2"/>
    <row r="154" s="33" customFormat="1" x14ac:dyDescent="0.2"/>
    <row r="155" s="33" customFormat="1" x14ac:dyDescent="0.2"/>
    <row r="156" s="33" customFormat="1" x14ac:dyDescent="0.2"/>
    <row r="157" s="33" customFormat="1" x14ac:dyDescent="0.2"/>
    <row r="158" s="33" customFormat="1" x14ac:dyDescent="0.2"/>
    <row r="159" s="33" customFormat="1" x14ac:dyDescent="0.2"/>
    <row r="160" s="33" customFormat="1" x14ac:dyDescent="0.2"/>
    <row r="161" s="33" customFormat="1" x14ac:dyDescent="0.2"/>
    <row r="162" s="33" customFormat="1" x14ac:dyDescent="0.2"/>
    <row r="163" s="33" customFormat="1" x14ac:dyDescent="0.2"/>
    <row r="164" s="33" customFormat="1" x14ac:dyDescent="0.2"/>
    <row r="165" s="33" customFormat="1" x14ac:dyDescent="0.2"/>
    <row r="166" s="33" customFormat="1" x14ac:dyDescent="0.2"/>
    <row r="167" s="33" customFormat="1" x14ac:dyDescent="0.2"/>
    <row r="168" s="33" customFormat="1" x14ac:dyDescent="0.2"/>
    <row r="169" s="33" customFormat="1" x14ac:dyDescent="0.2"/>
    <row r="170" s="33" customFormat="1" x14ac:dyDescent="0.2"/>
    <row r="171" s="33" customFormat="1" x14ac:dyDescent="0.2"/>
    <row r="172" s="33" customFormat="1" x14ac:dyDescent="0.2"/>
    <row r="173" s="33" customFormat="1" x14ac:dyDescent="0.2"/>
    <row r="174" s="33" customFormat="1" x14ac:dyDescent="0.2"/>
    <row r="175" s="33" customFormat="1" x14ac:dyDescent="0.2"/>
    <row r="176" s="33" customFormat="1" x14ac:dyDescent="0.2"/>
    <row r="177" s="33" customFormat="1" x14ac:dyDescent="0.2"/>
    <row r="178" s="33" customFormat="1" x14ac:dyDescent="0.2"/>
    <row r="179" s="33" customFormat="1" x14ac:dyDescent="0.2"/>
    <row r="180" s="33" customFormat="1" x14ac:dyDescent="0.2"/>
    <row r="181" s="33" customFormat="1" x14ac:dyDescent="0.2"/>
    <row r="182" s="33" customFormat="1" x14ac:dyDescent="0.2"/>
    <row r="183" s="33" customFormat="1" x14ac:dyDescent="0.2"/>
    <row r="184" s="33" customFormat="1" x14ac:dyDescent="0.2"/>
    <row r="185" s="33" customFormat="1" x14ac:dyDescent="0.2"/>
    <row r="186" s="33" customFormat="1" x14ac:dyDescent="0.2"/>
    <row r="187" s="33" customFormat="1" x14ac:dyDescent="0.2"/>
    <row r="188" s="33" customFormat="1" x14ac:dyDescent="0.2"/>
    <row r="189" s="33" customFormat="1" x14ac:dyDescent="0.2"/>
    <row r="190" s="33" customFormat="1" x14ac:dyDescent="0.2"/>
    <row r="191" s="33" customFormat="1" x14ac:dyDescent="0.2"/>
    <row r="192" s="33" customFormat="1" x14ac:dyDescent="0.2"/>
    <row r="193" s="33" customFormat="1" x14ac:dyDescent="0.2"/>
    <row r="194" s="33" customFormat="1" x14ac:dyDescent="0.2"/>
    <row r="195" s="33" customFormat="1" x14ac:dyDescent="0.2"/>
    <row r="196" s="33" customFormat="1" x14ac:dyDescent="0.2"/>
    <row r="197" s="33" customFormat="1" x14ac:dyDescent="0.2"/>
    <row r="198" s="33" customFormat="1" x14ac:dyDescent="0.2"/>
    <row r="199" s="33" customFormat="1" x14ac:dyDescent="0.2"/>
    <row r="200" s="33" customFormat="1" x14ac:dyDescent="0.2"/>
    <row r="201" s="33" customFormat="1" x14ac:dyDescent="0.2"/>
    <row r="202" s="33" customFormat="1" x14ac:dyDescent="0.2"/>
    <row r="203" s="33" customFormat="1" x14ac:dyDescent="0.2"/>
    <row r="204" s="33" customFormat="1" x14ac:dyDescent="0.2"/>
    <row r="205" s="33" customFormat="1" x14ac:dyDescent="0.2"/>
    <row r="206" s="33" customFormat="1" x14ac:dyDescent="0.2"/>
    <row r="207" s="33" customFormat="1" x14ac:dyDescent="0.2"/>
    <row r="208" s="33" customFormat="1" x14ac:dyDescent="0.2"/>
    <row r="209" s="33" customFormat="1" x14ac:dyDescent="0.2"/>
    <row r="210" s="33" customFormat="1" x14ac:dyDescent="0.2"/>
    <row r="211" s="33" customFormat="1" x14ac:dyDescent="0.2"/>
    <row r="212" s="33" customFormat="1" x14ac:dyDescent="0.2"/>
    <row r="213" s="33" customFormat="1" x14ac:dyDescent="0.2"/>
    <row r="214" s="33" customFormat="1" x14ac:dyDescent="0.2"/>
    <row r="215" s="33" customFormat="1" x14ac:dyDescent="0.2"/>
    <row r="216" s="33" customFormat="1" x14ac:dyDescent="0.2"/>
    <row r="217" s="33" customFormat="1" x14ac:dyDescent="0.2"/>
    <row r="218" s="33" customFormat="1" x14ac:dyDescent="0.2"/>
    <row r="219" s="33" customFormat="1" x14ac:dyDescent="0.2"/>
    <row r="220" s="33" customFormat="1" x14ac:dyDescent="0.2"/>
    <row r="221" s="33" customFormat="1" x14ac:dyDescent="0.2"/>
    <row r="222" s="33" customFormat="1" x14ac:dyDescent="0.2"/>
    <row r="223" s="33" customFormat="1" x14ac:dyDescent="0.2"/>
    <row r="224" s="33" customFormat="1" x14ac:dyDescent="0.2"/>
    <row r="225" s="33" customFormat="1" x14ac:dyDescent="0.2"/>
    <row r="226" s="33" customFormat="1" x14ac:dyDescent="0.2"/>
    <row r="227" s="33" customFormat="1" x14ac:dyDescent="0.2"/>
    <row r="228" s="33" customFormat="1" x14ac:dyDescent="0.2"/>
    <row r="229" s="33" customFormat="1" x14ac:dyDescent="0.2"/>
    <row r="230" s="33" customFormat="1" x14ac:dyDescent="0.2"/>
    <row r="231" s="33" customFormat="1" x14ac:dyDescent="0.2"/>
    <row r="232" s="33" customFormat="1" x14ac:dyDescent="0.2"/>
    <row r="233" s="33" customFormat="1" x14ac:dyDescent="0.2"/>
    <row r="234" s="33" customFormat="1" x14ac:dyDescent="0.2"/>
    <row r="235" s="33" customFormat="1" x14ac:dyDescent="0.2"/>
    <row r="236" s="33" customFormat="1" x14ac:dyDescent="0.2"/>
    <row r="237" s="33" customFormat="1" x14ac:dyDescent="0.2"/>
    <row r="238" s="33" customFormat="1" x14ac:dyDescent="0.2"/>
    <row r="239" s="33" customFormat="1" x14ac:dyDescent="0.2"/>
    <row r="240" s="33" customFormat="1" x14ac:dyDescent="0.2"/>
    <row r="241" s="33" customFormat="1" x14ac:dyDescent="0.2"/>
    <row r="242" s="33" customFormat="1" x14ac:dyDescent="0.2"/>
    <row r="243" s="33" customFormat="1" x14ac:dyDescent="0.2"/>
    <row r="244" s="33" customFormat="1" x14ac:dyDescent="0.2"/>
    <row r="245" s="33" customFormat="1" x14ac:dyDescent="0.2"/>
    <row r="246" s="33" customFormat="1" x14ac:dyDescent="0.2"/>
    <row r="247" s="33" customFormat="1" x14ac:dyDescent="0.2"/>
    <row r="248" s="33" customFormat="1" x14ac:dyDescent="0.2"/>
    <row r="249" s="33" customFormat="1" x14ac:dyDescent="0.2"/>
    <row r="250" s="33" customFormat="1" x14ac:dyDescent="0.2"/>
    <row r="251" s="33" customFormat="1" x14ac:dyDescent="0.2"/>
    <row r="252" s="33" customFormat="1" x14ac:dyDescent="0.2"/>
    <row r="253" s="33" customFormat="1" x14ac:dyDescent="0.2"/>
    <row r="254" s="33" customFormat="1" x14ac:dyDescent="0.2"/>
    <row r="255" s="33" customFormat="1" x14ac:dyDescent="0.2"/>
    <row r="256" s="33" customFormat="1" x14ac:dyDescent="0.2"/>
    <row r="257" s="33" customFormat="1" x14ac:dyDescent="0.2"/>
    <row r="258" s="33" customFormat="1" x14ac:dyDescent="0.2"/>
    <row r="259" s="33" customFormat="1" x14ac:dyDescent="0.2"/>
    <row r="260" s="33" customFormat="1" x14ac:dyDescent="0.2"/>
    <row r="261" s="33" customFormat="1" x14ac:dyDescent="0.2"/>
    <row r="262" s="33" customFormat="1" x14ac:dyDescent="0.2"/>
    <row r="263" s="33" customFormat="1" x14ac:dyDescent="0.2"/>
    <row r="264" s="33" customFormat="1" x14ac:dyDescent="0.2"/>
    <row r="265" s="33" customFormat="1" x14ac:dyDescent="0.2"/>
    <row r="266" s="33" customFormat="1" x14ac:dyDescent="0.2"/>
    <row r="267" s="33" customFormat="1" x14ac:dyDescent="0.2"/>
    <row r="268" s="33" customFormat="1" x14ac:dyDescent="0.2"/>
    <row r="269" s="33" customFormat="1" x14ac:dyDescent="0.2"/>
    <row r="270" s="33" customFormat="1" x14ac:dyDescent="0.2"/>
    <row r="271" s="33" customFormat="1" x14ac:dyDescent="0.2"/>
    <row r="272" s="33" customFormat="1" x14ac:dyDescent="0.2"/>
    <row r="273" s="33" customFormat="1" x14ac:dyDescent="0.2"/>
    <row r="274" s="33" customFormat="1" x14ac:dyDescent="0.2"/>
    <row r="275" s="33" customFormat="1" x14ac:dyDescent="0.2"/>
    <row r="276" s="33" customFormat="1" x14ac:dyDescent="0.2"/>
    <row r="277" s="33" customFormat="1" x14ac:dyDescent="0.2"/>
    <row r="278" s="33" customFormat="1" x14ac:dyDescent="0.2"/>
    <row r="279" s="33" customFormat="1" x14ac:dyDescent="0.2"/>
    <row r="280" s="33" customFormat="1" x14ac:dyDescent="0.2"/>
    <row r="281" s="33" customFormat="1" x14ac:dyDescent="0.2"/>
    <row r="282" s="33" customFormat="1" x14ac:dyDescent="0.2"/>
    <row r="283" s="33" customFormat="1" x14ac:dyDescent="0.2"/>
    <row r="284" s="33" customFormat="1" x14ac:dyDescent="0.2"/>
    <row r="285" s="33" customFormat="1" x14ac:dyDescent="0.2"/>
    <row r="286" s="33" customFormat="1" x14ac:dyDescent="0.2"/>
    <row r="287" s="33" customFormat="1" x14ac:dyDescent="0.2"/>
    <row r="288" s="33" customFormat="1" x14ac:dyDescent="0.2"/>
    <row r="289" s="33" customFormat="1" x14ac:dyDescent="0.2"/>
    <row r="290" s="33" customFormat="1" x14ac:dyDescent="0.2"/>
    <row r="291" s="33" customFormat="1" x14ac:dyDescent="0.2"/>
    <row r="292" s="33" customFormat="1" x14ac:dyDescent="0.2"/>
    <row r="293" s="33" customFormat="1" x14ac:dyDescent="0.2"/>
    <row r="294" s="33" customFormat="1" x14ac:dyDescent="0.2"/>
    <row r="295" s="33" customFormat="1" x14ac:dyDescent="0.2"/>
    <row r="296" s="33" customFormat="1" x14ac:dyDescent="0.2"/>
    <row r="297" s="33" customFormat="1" x14ac:dyDescent="0.2"/>
    <row r="298" s="33" customFormat="1" x14ac:dyDescent="0.2"/>
    <row r="299" s="33" customFormat="1" x14ac:dyDescent="0.2"/>
    <row r="300" s="33" customFormat="1" x14ac:dyDescent="0.2"/>
    <row r="301" s="33" customFormat="1" x14ac:dyDescent="0.2"/>
    <row r="302" s="33" customFormat="1" x14ac:dyDescent="0.2"/>
    <row r="303" s="33" customFormat="1" x14ac:dyDescent="0.2"/>
    <row r="304" s="33" customFormat="1" x14ac:dyDescent="0.2"/>
    <row r="305" s="33" customFormat="1" x14ac:dyDescent="0.2"/>
    <row r="306" s="33" customFormat="1" x14ac:dyDescent="0.2"/>
    <row r="307" s="33" customFormat="1" x14ac:dyDescent="0.2"/>
    <row r="308" s="33" customFormat="1" x14ac:dyDescent="0.2"/>
    <row r="309" s="33" customFormat="1" x14ac:dyDescent="0.2"/>
    <row r="310" s="33" customFormat="1" x14ac:dyDescent="0.2"/>
    <row r="311" s="33" customFormat="1" x14ac:dyDescent="0.2"/>
    <row r="312" s="33" customFormat="1" x14ac:dyDescent="0.2"/>
    <row r="313" s="33" customFormat="1" x14ac:dyDescent="0.2"/>
    <row r="314" s="33" customFormat="1" x14ac:dyDescent="0.2"/>
    <row r="315" s="33" customFormat="1" x14ac:dyDescent="0.2"/>
    <row r="316" s="33" customFormat="1" x14ac:dyDescent="0.2"/>
    <row r="317" s="33" customFormat="1" x14ac:dyDescent="0.2"/>
    <row r="318" s="33" customFormat="1" x14ac:dyDescent="0.2"/>
    <row r="319" s="33" customFormat="1" x14ac:dyDescent="0.2"/>
    <row r="320" s="33" customFormat="1" x14ac:dyDescent="0.2"/>
    <row r="321" s="33" customFormat="1" x14ac:dyDescent="0.2"/>
    <row r="322" s="33" customFormat="1" x14ac:dyDescent="0.2"/>
    <row r="323" s="33" customFormat="1" x14ac:dyDescent="0.2"/>
    <row r="324" s="33" customFormat="1" x14ac:dyDescent="0.2"/>
    <row r="325" s="33" customFormat="1" x14ac:dyDescent="0.2"/>
    <row r="326" s="33" customFormat="1" x14ac:dyDescent="0.2"/>
    <row r="327" s="33" customFormat="1" x14ac:dyDescent="0.2"/>
    <row r="328" s="33" customFormat="1" x14ac:dyDescent="0.2"/>
    <row r="329" s="33" customFormat="1" x14ac:dyDescent="0.2"/>
    <row r="330" s="33" customFormat="1" x14ac:dyDescent="0.2"/>
    <row r="331" s="33" customFormat="1" x14ac:dyDescent="0.2"/>
    <row r="332" s="33" customFormat="1" x14ac:dyDescent="0.2"/>
    <row r="333" s="33" customFormat="1" x14ac:dyDescent="0.2"/>
    <row r="334" s="33" customFormat="1" x14ac:dyDescent="0.2"/>
    <row r="335" s="33" customFormat="1" x14ac:dyDescent="0.2"/>
    <row r="336" s="33" customFormat="1" x14ac:dyDescent="0.2"/>
    <row r="337" s="33" customFormat="1" x14ac:dyDescent="0.2"/>
    <row r="338" s="33" customFormat="1" x14ac:dyDescent="0.2"/>
    <row r="339" s="33" customFormat="1" x14ac:dyDescent="0.2"/>
    <row r="340" s="33" customFormat="1" x14ac:dyDescent="0.2"/>
    <row r="341" s="33" customFormat="1" x14ac:dyDescent="0.2"/>
    <row r="342" s="33" customFormat="1" x14ac:dyDescent="0.2"/>
    <row r="343" s="33" customFormat="1" x14ac:dyDescent="0.2"/>
    <row r="344" s="33" customFormat="1" x14ac:dyDescent="0.2"/>
    <row r="345" s="33" customFormat="1" x14ac:dyDescent="0.2"/>
    <row r="346" s="33" customFormat="1" x14ac:dyDescent="0.2"/>
    <row r="347" s="33" customFormat="1" x14ac:dyDescent="0.2"/>
    <row r="348" s="33" customFormat="1" x14ac:dyDescent="0.2"/>
    <row r="349" s="33" customFormat="1" x14ac:dyDescent="0.2"/>
    <row r="350" s="33" customFormat="1" x14ac:dyDescent="0.2"/>
    <row r="351" s="33" customFormat="1" x14ac:dyDescent="0.2"/>
    <row r="352" s="33" customFormat="1" x14ac:dyDescent="0.2"/>
    <row r="353" s="33" customFormat="1" x14ac:dyDescent="0.2"/>
    <row r="354" s="33" customFormat="1" x14ac:dyDescent="0.2"/>
    <row r="355" s="33" customFormat="1" x14ac:dyDescent="0.2"/>
    <row r="356" s="33" customFormat="1" x14ac:dyDescent="0.2"/>
    <row r="357" s="33" customFormat="1" x14ac:dyDescent="0.2"/>
    <row r="358" s="33" customFormat="1" x14ac:dyDescent="0.2"/>
    <row r="359" s="33" customFormat="1" x14ac:dyDescent="0.2"/>
    <row r="360" s="33" customFormat="1" x14ac:dyDescent="0.2"/>
    <row r="361" s="33" customFormat="1" x14ac:dyDescent="0.2"/>
    <row r="362" s="33" customFormat="1" x14ac:dyDescent="0.2"/>
    <row r="363" s="33" customFormat="1" x14ac:dyDescent="0.2"/>
    <row r="364" s="33" customFormat="1" x14ac:dyDescent="0.2"/>
    <row r="365" s="33" customFormat="1" x14ac:dyDescent="0.2"/>
    <row r="366" s="33" customFormat="1" x14ac:dyDescent="0.2"/>
    <row r="367" s="33" customFormat="1" x14ac:dyDescent="0.2"/>
    <row r="368" s="33" customFormat="1" x14ac:dyDescent="0.2"/>
    <row r="369" s="33" customFormat="1" x14ac:dyDescent="0.2"/>
    <row r="370" s="33" customFormat="1" x14ac:dyDescent="0.2"/>
    <row r="371" s="33" customFormat="1" x14ac:dyDescent="0.2"/>
    <row r="372" s="33" customFormat="1" x14ac:dyDescent="0.2"/>
    <row r="373" s="33" customFormat="1" x14ac:dyDescent="0.2"/>
    <row r="374" s="33" customFormat="1" x14ac:dyDescent="0.2"/>
    <row r="375" s="33" customFormat="1" x14ac:dyDescent="0.2"/>
    <row r="376" s="33" customFormat="1" x14ac:dyDescent="0.2"/>
    <row r="377" s="33" customFormat="1" x14ac:dyDescent="0.2"/>
    <row r="378" s="33" customFormat="1" x14ac:dyDescent="0.2"/>
    <row r="379" s="33" customFormat="1" x14ac:dyDescent="0.2"/>
    <row r="380" s="33" customFormat="1" x14ac:dyDescent="0.2"/>
    <row r="381" s="33" customFormat="1" x14ac:dyDescent="0.2"/>
    <row r="382" s="33" customFormat="1" x14ac:dyDescent="0.2"/>
    <row r="383" s="33" customFormat="1" x14ac:dyDescent="0.2"/>
    <row r="384" s="33" customFormat="1" x14ac:dyDescent="0.2"/>
    <row r="385" s="33" customFormat="1" x14ac:dyDescent="0.2"/>
    <row r="386" s="33" customFormat="1" x14ac:dyDescent="0.2"/>
    <row r="387" s="33" customFormat="1" x14ac:dyDescent="0.2"/>
    <row r="388" s="33" customFormat="1" x14ac:dyDescent="0.2"/>
    <row r="389" s="33" customFormat="1" x14ac:dyDescent="0.2"/>
    <row r="390" s="33" customFormat="1" x14ac:dyDescent="0.2"/>
    <row r="391" s="33" customFormat="1" x14ac:dyDescent="0.2"/>
    <row r="392" s="33" customFormat="1" x14ac:dyDescent="0.2"/>
    <row r="393" s="33" customFormat="1" x14ac:dyDescent="0.2"/>
    <row r="394" s="33" customFormat="1" x14ac:dyDescent="0.2"/>
    <row r="395" s="33" customFormat="1" x14ac:dyDescent="0.2"/>
    <row r="396" s="33" customFormat="1" x14ac:dyDescent="0.2"/>
    <row r="397" s="33" customFormat="1" x14ac:dyDescent="0.2"/>
    <row r="398" s="33" customFormat="1" x14ac:dyDescent="0.2"/>
    <row r="399" s="33" customFormat="1" x14ac:dyDescent="0.2"/>
    <row r="400" s="33" customFormat="1" x14ac:dyDescent="0.2"/>
    <row r="401" s="33" customFormat="1" x14ac:dyDescent="0.2"/>
    <row r="402" s="33" customFormat="1" x14ac:dyDescent="0.2"/>
    <row r="403" s="33" customFormat="1" x14ac:dyDescent="0.2"/>
    <row r="404" s="33" customFormat="1" x14ac:dyDescent="0.2"/>
    <row r="405" s="33" customFormat="1" x14ac:dyDescent="0.2"/>
    <row r="406" s="33" customFormat="1" x14ac:dyDescent="0.2"/>
    <row r="407" s="33" customFormat="1" x14ac:dyDescent="0.2"/>
    <row r="408" s="33" customFormat="1" x14ac:dyDescent="0.2"/>
    <row r="409" s="33" customFormat="1" x14ac:dyDescent="0.2"/>
    <row r="410" s="33" customFormat="1" x14ac:dyDescent="0.2"/>
    <row r="411" s="33" customFormat="1" x14ac:dyDescent="0.2"/>
    <row r="412" s="33" customFormat="1" x14ac:dyDescent="0.2"/>
    <row r="413" s="33" customFormat="1" x14ac:dyDescent="0.2"/>
    <row r="414" s="33" customFormat="1" x14ac:dyDescent="0.2"/>
    <row r="415" s="33" customFormat="1" x14ac:dyDescent="0.2"/>
    <row r="416" s="33" customFormat="1" x14ac:dyDescent="0.2"/>
    <row r="417" s="33" customFormat="1" x14ac:dyDescent="0.2"/>
    <row r="418" s="33" customFormat="1" x14ac:dyDescent="0.2"/>
    <row r="419" s="33" customFormat="1" x14ac:dyDescent="0.2"/>
    <row r="420" s="33" customFormat="1" x14ac:dyDescent="0.2"/>
    <row r="421" s="33" customFormat="1" x14ac:dyDescent="0.2"/>
    <row r="422" s="33" customFormat="1" x14ac:dyDescent="0.2"/>
    <row r="423" s="33" customFormat="1" x14ac:dyDescent="0.2"/>
    <row r="424" s="33" customFormat="1" x14ac:dyDescent="0.2"/>
    <row r="425" s="33" customFormat="1" x14ac:dyDescent="0.2"/>
    <row r="426" s="33" customFormat="1" x14ac:dyDescent="0.2"/>
    <row r="427" s="33" customFormat="1" x14ac:dyDescent="0.2"/>
    <row r="428" s="33" customFormat="1" x14ac:dyDescent="0.2"/>
    <row r="429" s="33" customFormat="1" x14ac:dyDescent="0.2"/>
    <row r="430" s="33" customFormat="1" x14ac:dyDescent="0.2"/>
    <row r="431" s="33" customFormat="1" x14ac:dyDescent="0.2"/>
    <row r="432" s="33" customFormat="1" x14ac:dyDescent="0.2"/>
    <row r="433" s="33" customFormat="1" x14ac:dyDescent="0.2"/>
    <row r="434" s="33" customFormat="1" x14ac:dyDescent="0.2"/>
    <row r="435" s="33" customFormat="1" x14ac:dyDescent="0.2"/>
    <row r="436" s="33" customFormat="1" x14ac:dyDescent="0.2"/>
    <row r="437" s="33" customFormat="1" x14ac:dyDescent="0.2"/>
    <row r="438" s="33" customFormat="1" x14ac:dyDescent="0.2"/>
    <row r="439" s="33" customFormat="1" x14ac:dyDescent="0.2"/>
    <row r="440" s="33" customFormat="1" x14ac:dyDescent="0.2"/>
    <row r="441" s="33" customFormat="1" x14ac:dyDescent="0.2"/>
    <row r="442" s="33" customFormat="1" x14ac:dyDescent="0.2"/>
    <row r="443" s="33" customFormat="1" x14ac:dyDescent="0.2"/>
    <row r="444" s="33" customFormat="1" x14ac:dyDescent="0.2"/>
    <row r="445" s="33" customFormat="1" x14ac:dyDescent="0.2"/>
    <row r="446" s="33" customFormat="1" x14ac:dyDescent="0.2"/>
    <row r="447" s="33" customFormat="1" x14ac:dyDescent="0.2"/>
    <row r="448" s="33" customFormat="1" x14ac:dyDescent="0.2"/>
    <row r="449" s="33" customFormat="1" x14ac:dyDescent="0.2"/>
    <row r="450" s="33" customFormat="1" x14ac:dyDescent="0.2"/>
    <row r="451" s="33" customFormat="1" x14ac:dyDescent="0.2"/>
    <row r="452" s="33" customFormat="1" x14ac:dyDescent="0.2"/>
    <row r="453" s="33" customFormat="1" x14ac:dyDescent="0.2"/>
    <row r="454" s="33" customFormat="1" x14ac:dyDescent="0.2"/>
    <row r="455" s="33" customFormat="1" x14ac:dyDescent="0.2"/>
    <row r="456" s="33" customFormat="1" x14ac:dyDescent="0.2"/>
    <row r="457" s="33" customFormat="1" x14ac:dyDescent="0.2"/>
    <row r="458" s="33" customFormat="1" x14ac:dyDescent="0.2"/>
    <row r="459" s="33" customFormat="1" x14ac:dyDescent="0.2"/>
    <row r="460" s="33" customFormat="1" x14ac:dyDescent="0.2"/>
    <row r="461" s="33" customFormat="1" x14ac:dyDescent="0.2"/>
    <row r="462" s="33" customFormat="1" x14ac:dyDescent="0.2"/>
    <row r="463" s="33" customFormat="1" x14ac:dyDescent="0.2"/>
    <row r="464" s="33" customFormat="1" x14ac:dyDescent="0.2"/>
    <row r="465" s="33" customFormat="1" x14ac:dyDescent="0.2"/>
    <row r="466" s="33" customFormat="1" x14ac:dyDescent="0.2"/>
    <row r="467" s="33" customFormat="1" x14ac:dyDescent="0.2"/>
    <row r="468" s="33" customFormat="1" x14ac:dyDescent="0.2"/>
    <row r="469" s="33" customFormat="1" x14ac:dyDescent="0.2"/>
    <row r="470" s="33" customFormat="1" x14ac:dyDescent="0.2"/>
    <row r="471" s="33" customFormat="1" x14ac:dyDescent="0.2"/>
    <row r="472" s="33" customFormat="1" x14ac:dyDescent="0.2"/>
    <row r="473" s="33" customFormat="1" x14ac:dyDescent="0.2"/>
    <row r="474" s="33" customFormat="1" x14ac:dyDescent="0.2"/>
    <row r="475" s="33" customFormat="1" x14ac:dyDescent="0.2"/>
    <row r="476" s="33" customFormat="1" x14ac:dyDescent="0.2"/>
    <row r="477" s="33" customFormat="1" x14ac:dyDescent="0.2"/>
    <row r="478" s="33" customFormat="1" x14ac:dyDescent="0.2"/>
    <row r="479" s="33" customFormat="1" x14ac:dyDescent="0.2"/>
    <row r="480" s="33" customFormat="1" x14ac:dyDescent="0.2"/>
    <row r="481" s="33" customFormat="1" x14ac:dyDescent="0.2"/>
    <row r="482" s="33" customFormat="1" x14ac:dyDescent="0.2"/>
    <row r="483" s="33" customFormat="1" x14ac:dyDescent="0.2"/>
    <row r="484" s="33" customFormat="1" x14ac:dyDescent="0.2"/>
    <row r="485" s="33" customFormat="1" x14ac:dyDescent="0.2"/>
    <row r="486" s="33" customFormat="1" x14ac:dyDescent="0.2"/>
    <row r="487" s="33" customFormat="1" x14ac:dyDescent="0.2"/>
    <row r="488" s="33" customFormat="1" x14ac:dyDescent="0.2"/>
    <row r="489" s="33" customFormat="1" x14ac:dyDescent="0.2"/>
    <row r="490" s="33" customFormat="1" x14ac:dyDescent="0.2"/>
    <row r="491" s="33" customFormat="1" x14ac:dyDescent="0.2"/>
    <row r="492" s="33" customFormat="1" x14ac:dyDescent="0.2"/>
    <row r="493" s="33" customFormat="1" x14ac:dyDescent="0.2"/>
    <row r="494" s="33" customFormat="1" x14ac:dyDescent="0.2"/>
    <row r="495" s="33" customFormat="1" x14ac:dyDescent="0.2"/>
    <row r="496" s="33" customFormat="1" x14ac:dyDescent="0.2"/>
    <row r="497" s="33" customFormat="1" x14ac:dyDescent="0.2"/>
    <row r="498" s="33" customFormat="1" x14ac:dyDescent="0.2"/>
    <row r="499" s="33" customFormat="1" x14ac:dyDescent="0.2"/>
    <row r="500" s="33" customFormat="1" x14ac:dyDescent="0.2"/>
    <row r="501" s="33" customFormat="1" x14ac:dyDescent="0.2"/>
    <row r="502" s="33" customFormat="1" x14ac:dyDescent="0.2"/>
    <row r="503" s="33" customFormat="1" x14ac:dyDescent="0.2"/>
    <row r="504" s="33" customFormat="1" x14ac:dyDescent="0.2"/>
    <row r="505" s="33" customFormat="1" x14ac:dyDescent="0.2"/>
    <row r="506" s="33" customFormat="1" x14ac:dyDescent="0.2"/>
    <row r="507" s="33" customFormat="1" x14ac:dyDescent="0.2"/>
    <row r="508" s="33" customFormat="1" x14ac:dyDescent="0.2"/>
    <row r="509" s="33" customFormat="1" x14ac:dyDescent="0.2"/>
    <row r="510" s="33" customFormat="1" x14ac:dyDescent="0.2"/>
    <row r="511" s="33" customFormat="1" x14ac:dyDescent="0.2"/>
    <row r="512" s="33" customFormat="1" x14ac:dyDescent="0.2"/>
    <row r="513" s="33" customFormat="1" x14ac:dyDescent="0.2"/>
    <row r="514" s="33" customFormat="1" x14ac:dyDescent="0.2"/>
    <row r="515" s="33" customFormat="1" x14ac:dyDescent="0.2"/>
    <row r="516" s="33" customFormat="1" x14ac:dyDescent="0.2"/>
    <row r="517" s="33" customFormat="1" x14ac:dyDescent="0.2"/>
    <row r="518" s="33" customFormat="1" x14ac:dyDescent="0.2"/>
    <row r="519" s="33" customFormat="1" x14ac:dyDescent="0.2"/>
    <row r="520" s="33" customFormat="1" x14ac:dyDescent="0.2"/>
    <row r="521" s="33" customFormat="1" x14ac:dyDescent="0.2"/>
    <row r="522" s="33" customFormat="1" x14ac:dyDescent="0.2"/>
    <row r="523" s="33" customFormat="1" x14ac:dyDescent="0.2"/>
    <row r="524" s="33" customFormat="1" x14ac:dyDescent="0.2"/>
    <row r="525" s="33" customFormat="1" x14ac:dyDescent="0.2"/>
    <row r="526" s="33" customFormat="1" x14ac:dyDescent="0.2"/>
    <row r="527" s="33" customFormat="1" x14ac:dyDescent="0.2"/>
    <row r="528" s="33" customFormat="1" x14ac:dyDescent="0.2"/>
    <row r="529" s="33" customFormat="1" x14ac:dyDescent="0.2"/>
    <row r="530" s="33" customFormat="1" x14ac:dyDescent="0.2"/>
    <row r="531" s="33" customFormat="1" x14ac:dyDescent="0.2"/>
    <row r="532" s="33" customFormat="1" x14ac:dyDescent="0.2"/>
    <row r="533" s="33" customFormat="1" x14ac:dyDescent="0.2"/>
    <row r="534" s="33" customFormat="1" x14ac:dyDescent="0.2"/>
    <row r="535" s="33" customFormat="1" x14ac:dyDescent="0.2"/>
    <row r="536" s="33" customFormat="1" x14ac:dyDescent="0.2"/>
    <row r="537" s="33" customFormat="1" x14ac:dyDescent="0.2"/>
    <row r="538" s="33" customFormat="1" x14ac:dyDescent="0.2"/>
    <row r="539" s="33" customFormat="1" x14ac:dyDescent="0.2"/>
    <row r="540" s="33" customFormat="1" x14ac:dyDescent="0.2"/>
    <row r="541" s="33" customFormat="1" x14ac:dyDescent="0.2"/>
    <row r="542" s="33" customFormat="1" x14ac:dyDescent="0.2"/>
    <row r="543" s="33" customFormat="1" x14ac:dyDescent="0.2"/>
    <row r="544" s="33" customFormat="1" x14ac:dyDescent="0.2"/>
    <row r="545" s="33" customFormat="1" x14ac:dyDescent="0.2"/>
    <row r="546" s="33" customFormat="1" x14ac:dyDescent="0.2"/>
    <row r="547" s="33" customFormat="1" x14ac:dyDescent="0.2"/>
    <row r="548" s="33" customFormat="1" x14ac:dyDescent="0.2"/>
    <row r="549" s="33" customFormat="1" x14ac:dyDescent="0.2"/>
    <row r="550" s="33" customFormat="1" x14ac:dyDescent="0.2"/>
    <row r="551" s="33" customFormat="1" x14ac:dyDescent="0.2"/>
    <row r="552" s="33" customFormat="1" x14ac:dyDescent="0.2"/>
    <row r="553" s="33" customFormat="1" x14ac:dyDescent="0.2"/>
    <row r="554" s="33" customFormat="1" x14ac:dyDescent="0.2"/>
    <row r="555" s="33" customFormat="1" x14ac:dyDescent="0.2"/>
    <row r="556" s="33" customFormat="1" x14ac:dyDescent="0.2"/>
    <row r="557" s="33" customFormat="1" x14ac:dyDescent="0.2"/>
    <row r="558" s="33" customFormat="1" x14ac:dyDescent="0.2"/>
    <row r="559" s="33" customFormat="1" x14ac:dyDescent="0.2"/>
    <row r="560" s="33" customFormat="1" x14ac:dyDescent="0.2"/>
    <row r="561" s="33" customFormat="1" x14ac:dyDescent="0.2"/>
    <row r="562" s="33" customFormat="1" x14ac:dyDescent="0.2"/>
    <row r="563" s="33" customFormat="1" x14ac:dyDescent="0.2"/>
    <row r="564" s="33" customFormat="1" x14ac:dyDescent="0.2"/>
    <row r="565" s="33" customFormat="1" x14ac:dyDescent="0.2"/>
    <row r="566" s="33" customFormat="1" x14ac:dyDescent="0.2"/>
    <row r="567" s="33" customFormat="1" x14ac:dyDescent="0.2"/>
    <row r="568" s="33" customFormat="1" x14ac:dyDescent="0.2"/>
    <row r="569" s="33" customFormat="1" x14ac:dyDescent="0.2"/>
    <row r="570" s="33" customFormat="1" x14ac:dyDescent="0.2"/>
    <row r="571" s="33" customFormat="1" x14ac:dyDescent="0.2"/>
    <row r="572" s="33" customFormat="1" x14ac:dyDescent="0.2"/>
    <row r="573" s="33" customFormat="1" x14ac:dyDescent="0.2"/>
    <row r="574" s="33" customFormat="1" x14ac:dyDescent="0.2"/>
    <row r="575" s="33" customFormat="1" x14ac:dyDescent="0.2"/>
    <row r="576" s="33" customFormat="1" x14ac:dyDescent="0.2"/>
    <row r="577" s="33" customFormat="1" x14ac:dyDescent="0.2"/>
    <row r="578" s="33" customFormat="1" x14ac:dyDescent="0.2"/>
    <row r="579" s="33" customFormat="1" x14ac:dyDescent="0.2"/>
    <row r="580" s="33" customFormat="1" x14ac:dyDescent="0.2"/>
    <row r="581" s="33" customFormat="1" x14ac:dyDescent="0.2"/>
    <row r="582" s="33" customFormat="1" x14ac:dyDescent="0.2"/>
    <row r="583" s="33" customFormat="1" x14ac:dyDescent="0.2"/>
    <row r="584" s="33" customFormat="1" x14ac:dyDescent="0.2"/>
    <row r="585" s="33" customFormat="1" x14ac:dyDescent="0.2"/>
    <row r="586" s="33" customFormat="1" x14ac:dyDescent="0.2"/>
    <row r="587" s="33" customFormat="1" x14ac:dyDescent="0.2"/>
    <row r="588" s="33" customFormat="1" x14ac:dyDescent="0.2"/>
    <row r="589" s="33" customFormat="1" x14ac:dyDescent="0.2"/>
    <row r="590" s="33" customFormat="1" x14ac:dyDescent="0.2"/>
    <row r="591" s="33" customFormat="1" x14ac:dyDescent="0.2"/>
    <row r="592" s="33" customFormat="1" x14ac:dyDescent="0.2"/>
    <row r="593" s="33" customFormat="1" x14ac:dyDescent="0.2"/>
    <row r="594" s="33" customFormat="1" x14ac:dyDescent="0.2"/>
    <row r="595" s="33" customFormat="1" x14ac:dyDescent="0.2"/>
    <row r="596" s="33" customFormat="1" x14ac:dyDescent="0.2"/>
    <row r="597" s="33" customFormat="1" x14ac:dyDescent="0.2"/>
    <row r="598" s="33" customFormat="1" x14ac:dyDescent="0.2"/>
    <row r="599" s="33" customFormat="1" x14ac:dyDescent="0.2"/>
    <row r="600" s="33" customFormat="1" x14ac:dyDescent="0.2"/>
    <row r="601" s="33" customFormat="1" x14ac:dyDescent="0.2"/>
    <row r="602" s="33" customFormat="1" x14ac:dyDescent="0.2"/>
    <row r="603" s="33" customFormat="1" x14ac:dyDescent="0.2"/>
    <row r="604" s="33" customFormat="1" x14ac:dyDescent="0.2"/>
    <row r="605" s="33" customFormat="1" x14ac:dyDescent="0.2"/>
    <row r="606" s="33" customFormat="1" x14ac:dyDescent="0.2"/>
    <row r="607" s="33" customFormat="1" x14ac:dyDescent="0.2"/>
    <row r="608" s="33" customFormat="1" x14ac:dyDescent="0.2"/>
    <row r="609" s="33" customFormat="1" x14ac:dyDescent="0.2"/>
    <row r="610" s="33" customFormat="1" x14ac:dyDescent="0.2"/>
    <row r="611" s="33" customFormat="1" x14ac:dyDescent="0.2"/>
    <row r="612" s="33" customFormat="1" x14ac:dyDescent="0.2"/>
    <row r="613" s="33" customFormat="1" x14ac:dyDescent="0.2"/>
    <row r="614" s="33" customFormat="1" x14ac:dyDescent="0.2"/>
    <row r="615" s="33" customFormat="1" x14ac:dyDescent="0.2"/>
    <row r="616" s="33" customFormat="1" x14ac:dyDescent="0.2"/>
    <row r="617" s="33" customFormat="1" x14ac:dyDescent="0.2"/>
    <row r="618" s="33" customFormat="1" x14ac:dyDescent="0.2"/>
    <row r="619" s="33" customFormat="1" x14ac:dyDescent="0.2"/>
    <row r="620" s="33" customFormat="1" x14ac:dyDescent="0.2"/>
    <row r="621" s="33" customFormat="1" x14ac:dyDescent="0.2"/>
    <row r="622" s="33" customFormat="1" x14ac:dyDescent="0.2"/>
    <row r="623" s="33" customFormat="1" x14ac:dyDescent="0.2"/>
    <row r="624" s="33" customFormat="1" x14ac:dyDescent="0.2"/>
    <row r="625" s="33" customFormat="1" x14ac:dyDescent="0.2"/>
    <row r="626" s="33" customFormat="1" x14ac:dyDescent="0.2"/>
    <row r="627" s="33" customFormat="1" x14ac:dyDescent="0.2"/>
    <row r="628" s="33" customFormat="1" x14ac:dyDescent="0.2"/>
    <row r="629" s="33" customFormat="1" x14ac:dyDescent="0.2"/>
    <row r="630" s="33" customFormat="1" x14ac:dyDescent="0.2"/>
    <row r="631" s="33" customFormat="1" x14ac:dyDescent="0.2"/>
    <row r="632" s="33" customFormat="1" x14ac:dyDescent="0.2"/>
    <row r="633" s="33" customFormat="1" x14ac:dyDescent="0.2"/>
    <row r="634" s="33" customFormat="1" x14ac:dyDescent="0.2"/>
    <row r="635" s="33" customFormat="1" x14ac:dyDescent="0.2"/>
    <row r="636" s="33" customFormat="1" x14ac:dyDescent="0.2"/>
    <row r="637" s="33" customFormat="1" x14ac:dyDescent="0.2"/>
    <row r="638" s="33" customFormat="1" x14ac:dyDescent="0.2"/>
    <row r="639" s="33" customFormat="1" x14ac:dyDescent="0.2"/>
    <row r="640" s="33" customFormat="1" x14ac:dyDescent="0.2"/>
    <row r="641" s="33" customFormat="1" x14ac:dyDescent="0.2"/>
    <row r="642" s="33" customFormat="1" x14ac:dyDescent="0.2"/>
    <row r="643" s="33" customFormat="1" x14ac:dyDescent="0.2"/>
    <row r="644" s="33" customFormat="1" x14ac:dyDescent="0.2"/>
    <row r="645" s="33" customFormat="1" x14ac:dyDescent="0.2"/>
    <row r="646" s="33" customFormat="1" x14ac:dyDescent="0.2"/>
    <row r="647" s="33" customFormat="1" x14ac:dyDescent="0.2"/>
    <row r="648" s="33" customFormat="1" x14ac:dyDescent="0.2"/>
    <row r="649" s="33" customFormat="1" x14ac:dyDescent="0.2"/>
    <row r="650" s="33" customFormat="1" x14ac:dyDescent="0.2"/>
    <row r="651" s="33" customFormat="1" x14ac:dyDescent="0.2"/>
    <row r="652" s="33" customFormat="1" x14ac:dyDescent="0.2"/>
    <row r="653" s="33" customFormat="1" x14ac:dyDescent="0.2"/>
    <row r="654" s="33" customFormat="1" x14ac:dyDescent="0.2"/>
  </sheetData>
  <mergeCells count="1">
    <mergeCell ref="A49:A50"/>
  </mergeCell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B654"/>
  <sheetViews>
    <sheetView workbookViewId="0">
      <pane xSplit="1" ySplit="5" topLeftCell="B6" activePane="bottomRight" state="frozen"/>
      <selection pane="topRight" activeCell="B1" sqref="B1"/>
      <selection pane="bottomLeft" activeCell="A5" sqref="A5"/>
      <selection pane="bottomRight" activeCell="B1" sqref="B1:B1048576"/>
    </sheetView>
  </sheetViews>
  <sheetFormatPr defaultColWidth="9.85546875" defaultRowHeight="12.75" x14ac:dyDescent="0.2"/>
  <cols>
    <col min="1" max="1" width="36.85546875" style="32" customWidth="1"/>
    <col min="2" max="16384" width="9.85546875" style="32"/>
  </cols>
  <sheetData>
    <row r="1" spans="1:2" x14ac:dyDescent="0.2">
      <c r="A1" s="63" t="s">
        <v>61</v>
      </c>
    </row>
    <row r="2" spans="1:2" x14ac:dyDescent="0.2">
      <c r="A2" s="11" t="s">
        <v>414</v>
      </c>
    </row>
    <row r="3" spans="1:2" x14ac:dyDescent="0.2">
      <c r="A3" s="11" t="s">
        <v>276</v>
      </c>
    </row>
    <row r="4" spans="1:2" s="33" customFormat="1" ht="24.75" customHeight="1" x14ac:dyDescent="0.2">
      <c r="A4" s="88" t="s">
        <v>62</v>
      </c>
      <c r="B4" s="113" t="e">
        <f>'BAR BB| Open rates'!#REF!</f>
        <v>#REF!</v>
      </c>
    </row>
    <row r="5" spans="1:2" s="33" customFormat="1" ht="24.75" customHeight="1" x14ac:dyDescent="0.2">
      <c r="A5" s="104"/>
      <c r="B5" s="113" t="e">
        <f>'BAR BB| Open rates'!#REF!</f>
        <v>#REF!</v>
      </c>
    </row>
    <row r="6" spans="1:2" s="33" customFormat="1" ht="11.25" customHeight="1" x14ac:dyDescent="0.2">
      <c r="A6" s="236" t="s">
        <v>63</v>
      </c>
      <c r="B6" s="115"/>
    </row>
    <row r="7" spans="1:2" s="33" customFormat="1" ht="12.75" customHeight="1" x14ac:dyDescent="0.2">
      <c r="A7" s="237">
        <v>1</v>
      </c>
      <c r="B7" s="57" t="e">
        <f>'BAR BB| Open rates'!#REF!*0.8*0.87</f>
        <v>#REF!</v>
      </c>
    </row>
    <row r="8" spans="1:2" s="33" customFormat="1" ht="12.75" customHeight="1" x14ac:dyDescent="0.2">
      <c r="A8" s="237">
        <v>2</v>
      </c>
      <c r="B8" s="57" t="e">
        <f>'BAR BB| Open rates'!#REF!*0.8*0.87</f>
        <v>#REF!</v>
      </c>
    </row>
    <row r="9" spans="1:2" s="33" customFormat="1" ht="15.75" customHeight="1" x14ac:dyDescent="0.2">
      <c r="A9" s="236" t="s">
        <v>175</v>
      </c>
      <c r="B9" s="57"/>
    </row>
    <row r="10" spans="1:2" s="33" customFormat="1" ht="16.5" customHeight="1" x14ac:dyDescent="0.2">
      <c r="A10" s="237">
        <v>1</v>
      </c>
      <c r="B10" s="57" t="e">
        <f>'BAR BB| Open rates'!#REF!*0.8*0.87</f>
        <v>#REF!</v>
      </c>
    </row>
    <row r="11" spans="1:2" s="33" customFormat="1" ht="13.5" customHeight="1" x14ac:dyDescent="0.2">
      <c r="A11" s="237">
        <v>2</v>
      </c>
      <c r="B11" s="57" t="e">
        <f>'BAR BB| Open rates'!#REF!*0.8*0.87</f>
        <v>#REF!</v>
      </c>
    </row>
    <row r="12" spans="1:2" s="36" customFormat="1" ht="12" customHeight="1" x14ac:dyDescent="0.2">
      <c r="A12" s="236" t="s">
        <v>178</v>
      </c>
      <c r="B12" s="43"/>
    </row>
    <row r="13" spans="1:2" s="36" customFormat="1" ht="12" customHeight="1" x14ac:dyDescent="0.2">
      <c r="A13" s="237">
        <v>1</v>
      </c>
      <c r="B13" s="57" t="e">
        <f>'BAR BB| Open rates'!#REF!*0.8*0.87</f>
        <v>#REF!</v>
      </c>
    </row>
    <row r="14" spans="1:2" s="36" customFormat="1" ht="12" customHeight="1" x14ac:dyDescent="0.2">
      <c r="A14" s="237">
        <v>2</v>
      </c>
      <c r="B14" s="57" t="e">
        <f>'BAR BB| Open rates'!#REF!*0.8*0.87</f>
        <v>#REF!</v>
      </c>
    </row>
    <row r="15" spans="1:2" s="36" customFormat="1" ht="12" customHeight="1" x14ac:dyDescent="0.2">
      <c r="A15" s="236" t="s">
        <v>179</v>
      </c>
      <c r="B15" s="57"/>
    </row>
    <row r="16" spans="1:2" s="36" customFormat="1" ht="12" customHeight="1" x14ac:dyDescent="0.2">
      <c r="A16" s="237">
        <v>1</v>
      </c>
      <c r="B16" s="57" t="e">
        <f>'BAR BB| Open rates'!#REF!*0.8*0.87</f>
        <v>#REF!</v>
      </c>
    </row>
    <row r="17" spans="1:2" s="36" customFormat="1" ht="12" customHeight="1" x14ac:dyDescent="0.2">
      <c r="A17" s="237">
        <v>2</v>
      </c>
      <c r="B17" s="57" t="e">
        <f>'BAR BB| Open rates'!#REF!*0.8*0.87</f>
        <v>#REF!</v>
      </c>
    </row>
    <row r="18" spans="1:2" s="36" customFormat="1" ht="12" customHeight="1" x14ac:dyDescent="0.2">
      <c r="A18" s="236" t="s">
        <v>180</v>
      </c>
      <c r="B18" s="57"/>
    </row>
    <row r="19" spans="1:2" s="36" customFormat="1" ht="12" customHeight="1" x14ac:dyDescent="0.2">
      <c r="A19" s="237">
        <v>1</v>
      </c>
      <c r="B19" s="57" t="e">
        <f>'BAR BB| Open rates'!#REF!*0.8*0.87</f>
        <v>#REF!</v>
      </c>
    </row>
    <row r="20" spans="1:2" s="36" customFormat="1" ht="12" customHeight="1" x14ac:dyDescent="0.2">
      <c r="A20" s="237">
        <v>2</v>
      </c>
      <c r="B20" s="57" t="e">
        <f>'BAR BB| Open rates'!#REF!*0.8*0.87</f>
        <v>#REF!</v>
      </c>
    </row>
    <row r="21" spans="1:2" s="36" customFormat="1" ht="12" customHeight="1" x14ac:dyDescent="0.2">
      <c r="A21" s="237">
        <v>3</v>
      </c>
      <c r="B21" s="57" t="e">
        <f>'BAR BB| Open rates'!#REF!*0.8*0.87</f>
        <v>#REF!</v>
      </c>
    </row>
    <row r="22" spans="1:2" s="36" customFormat="1" ht="12" customHeight="1" x14ac:dyDescent="0.2">
      <c r="A22" s="237">
        <v>4</v>
      </c>
      <c r="B22" s="57" t="e">
        <f>'BAR BB| Open rates'!#REF!*0.8*0.87</f>
        <v>#REF!</v>
      </c>
    </row>
    <row r="23" spans="1:2" s="36" customFormat="1" ht="12" customHeight="1" x14ac:dyDescent="0.2">
      <c r="A23" s="236" t="s">
        <v>181</v>
      </c>
      <c r="B23" s="57"/>
    </row>
    <row r="24" spans="1:2" s="36" customFormat="1" ht="12" customHeight="1" x14ac:dyDescent="0.2">
      <c r="A24" s="237">
        <v>1</v>
      </c>
      <c r="B24" s="57" t="e">
        <f>'BAR BB| Open rates'!#REF!*0.8*0.87</f>
        <v>#REF!</v>
      </c>
    </row>
    <row r="25" spans="1:2" s="36" customFormat="1" ht="12" customHeight="1" x14ac:dyDescent="0.2">
      <c r="A25" s="237">
        <v>2</v>
      </c>
      <c r="B25" s="57" t="e">
        <f>'BAR BB| Open rates'!#REF!*0.8*0.87</f>
        <v>#REF!</v>
      </c>
    </row>
    <row r="26" spans="1:2" s="36" customFormat="1" ht="12" customHeight="1" x14ac:dyDescent="0.2">
      <c r="A26" s="237">
        <v>3</v>
      </c>
      <c r="B26" s="57" t="e">
        <f>'BAR BB| Open rates'!#REF!*0.8*0.87</f>
        <v>#REF!</v>
      </c>
    </row>
    <row r="27" spans="1:2" s="36" customFormat="1" ht="12" customHeight="1" x14ac:dyDescent="0.2">
      <c r="A27" s="237">
        <v>4</v>
      </c>
      <c r="B27" s="57" t="e">
        <f>'BAR BB| Open rates'!#REF!*0.8*0.87</f>
        <v>#REF!</v>
      </c>
    </row>
    <row r="28" spans="1:2" s="36" customFormat="1" ht="12" hidden="1" customHeight="1" x14ac:dyDescent="0.2">
      <c r="A28" s="236" t="s">
        <v>183</v>
      </c>
    </row>
    <row r="29" spans="1:2" s="36" customFormat="1" ht="12" hidden="1" customHeight="1" x14ac:dyDescent="0.2">
      <c r="A29" s="237">
        <v>1</v>
      </c>
    </row>
    <row r="30" spans="1:2" s="36" customFormat="1" ht="12" hidden="1" customHeight="1" x14ac:dyDescent="0.2">
      <c r="A30" s="237">
        <v>2</v>
      </c>
    </row>
    <row r="31" spans="1:2" s="36" customFormat="1" ht="12" hidden="1" customHeight="1" x14ac:dyDescent="0.2">
      <c r="A31" s="237">
        <v>3</v>
      </c>
    </row>
    <row r="32" spans="1:2" s="36" customFormat="1" ht="12" hidden="1" customHeight="1" x14ac:dyDescent="0.2">
      <c r="A32" s="237">
        <v>4</v>
      </c>
    </row>
    <row r="33" spans="1:1" s="36" customFormat="1" ht="12" hidden="1" customHeight="1" x14ac:dyDescent="0.2">
      <c r="A33" s="237">
        <v>5</v>
      </c>
    </row>
    <row r="34" spans="1:1" s="36" customFormat="1" ht="12" hidden="1" customHeight="1" x14ac:dyDescent="0.2">
      <c r="A34" s="237">
        <v>6</v>
      </c>
    </row>
    <row r="35" spans="1:1" s="36" customFormat="1" ht="12" hidden="1" customHeight="1" x14ac:dyDescent="0.2">
      <c r="A35" s="237">
        <v>7</v>
      </c>
    </row>
    <row r="36" spans="1:1" s="36" customFormat="1" ht="12" hidden="1" customHeight="1" x14ac:dyDescent="0.2">
      <c r="A36" s="237">
        <v>8</v>
      </c>
    </row>
    <row r="37" spans="1:1" s="36" customFormat="1" ht="12" hidden="1" customHeight="1" x14ac:dyDescent="0.2">
      <c r="A37" s="236" t="s">
        <v>72</v>
      </c>
    </row>
    <row r="38" spans="1:1" s="36" customFormat="1" ht="12" hidden="1" customHeight="1" x14ac:dyDescent="0.2">
      <c r="A38" s="237">
        <v>1</v>
      </c>
    </row>
    <row r="39" spans="1:1" s="36" customFormat="1" ht="12" hidden="1" customHeight="1" x14ac:dyDescent="0.2">
      <c r="A39" s="237">
        <v>2</v>
      </c>
    </row>
    <row r="40" spans="1:1" s="36" customFormat="1" ht="12" hidden="1" customHeight="1" x14ac:dyDescent="0.2">
      <c r="A40" s="236" t="s">
        <v>184</v>
      </c>
    </row>
    <row r="41" spans="1:1" s="36" customFormat="1" ht="12" hidden="1" customHeight="1" x14ac:dyDescent="0.2">
      <c r="A41" s="237">
        <v>1</v>
      </c>
    </row>
    <row r="42" spans="1:1" s="36" customFormat="1" ht="12" hidden="1" customHeight="1" x14ac:dyDescent="0.2">
      <c r="A42" s="237">
        <v>2</v>
      </c>
    </row>
    <row r="43" spans="1:1" s="36" customFormat="1" ht="12" hidden="1" customHeight="1" x14ac:dyDescent="0.2">
      <c r="A43" s="237">
        <v>3</v>
      </c>
    </row>
    <row r="44" spans="1:1" s="36" customFormat="1" ht="12" hidden="1" customHeight="1" x14ac:dyDescent="0.2">
      <c r="A44" s="237">
        <v>4</v>
      </c>
    </row>
    <row r="45" spans="1:1" s="36" customFormat="1" ht="12" hidden="1" customHeight="1" x14ac:dyDescent="0.2">
      <c r="A45" s="237">
        <v>5</v>
      </c>
    </row>
    <row r="46" spans="1:1" s="36" customFormat="1" ht="12" hidden="1" customHeight="1" x14ac:dyDescent="0.2">
      <c r="A46" s="237">
        <v>6</v>
      </c>
    </row>
    <row r="47" spans="1:1" s="36" customFormat="1" ht="12" hidden="1" customHeight="1" x14ac:dyDescent="0.2">
      <c r="A47" s="252"/>
    </row>
    <row r="48" spans="1:1" s="33" customFormat="1" x14ac:dyDescent="0.2">
      <c r="A48" s="89"/>
    </row>
    <row r="49" spans="1:1" s="33" customFormat="1" ht="12.75" customHeight="1" x14ac:dyDescent="0.2">
      <c r="A49" s="340" t="s">
        <v>172</v>
      </c>
    </row>
    <row r="50" spans="1:1" s="33" customFormat="1" x14ac:dyDescent="0.2">
      <c r="A50" s="340"/>
    </row>
    <row r="51" spans="1:1" s="31" customFormat="1" ht="13.5" customHeight="1" x14ac:dyDescent="0.2"/>
    <row r="52" spans="1:1" s="6" customFormat="1" ht="12.75" customHeight="1" x14ac:dyDescent="0.2">
      <c r="A52" s="174" t="s">
        <v>74</v>
      </c>
    </row>
    <row r="53" spans="1:1" s="6" customFormat="1" ht="12.75" customHeight="1" x14ac:dyDescent="0.2">
      <c r="A53" s="172" t="s">
        <v>75</v>
      </c>
    </row>
    <row r="54" spans="1:1" s="6" customFormat="1" ht="12.75" customHeight="1" x14ac:dyDescent="0.2">
      <c r="A54" s="172" t="s">
        <v>389</v>
      </c>
    </row>
    <row r="55" spans="1:1" s="6" customFormat="1" ht="26.25" customHeight="1" x14ac:dyDescent="0.2">
      <c r="A55" s="172" t="s">
        <v>76</v>
      </c>
    </row>
    <row r="56" spans="1:1" s="6" customFormat="1" ht="24" customHeight="1" x14ac:dyDescent="0.2">
      <c r="A56" s="172" t="s">
        <v>77</v>
      </c>
    </row>
    <row r="57" spans="1:1" s="6" customFormat="1" ht="27.75" customHeight="1" x14ac:dyDescent="0.2">
      <c r="A57" s="172" t="s">
        <v>78</v>
      </c>
    </row>
    <row r="58" spans="1:1" s="36" customFormat="1" ht="23.25" customHeight="1" x14ac:dyDescent="0.2">
      <c r="A58" s="172" t="s">
        <v>79</v>
      </c>
    </row>
    <row r="59" spans="1:1" s="36" customFormat="1" ht="25.5" customHeight="1" x14ac:dyDescent="0.2">
      <c r="A59" s="172" t="s">
        <v>187</v>
      </c>
    </row>
    <row r="60" spans="1:1" s="33" customFormat="1" x14ac:dyDescent="0.2">
      <c r="A60" s="89"/>
    </row>
    <row r="61" spans="1:1" s="33" customFormat="1" x14ac:dyDescent="0.2">
      <c r="A61" s="171" t="s">
        <v>81</v>
      </c>
    </row>
    <row r="62" spans="1:1" s="33" customFormat="1" ht="84" x14ac:dyDescent="0.2">
      <c r="A62" s="259" t="s">
        <v>390</v>
      </c>
    </row>
    <row r="63" spans="1:1" s="33" customFormat="1" x14ac:dyDescent="0.2"/>
    <row r="64" spans="1:1" s="33" customFormat="1" x14ac:dyDescent="0.2">
      <c r="A64" s="171" t="s">
        <v>83</v>
      </c>
    </row>
    <row r="65" spans="1:1" s="33" customFormat="1" ht="30" customHeight="1" x14ac:dyDescent="0.2">
      <c r="A65" s="262" t="s">
        <v>391</v>
      </c>
    </row>
    <row r="66" spans="1:1" s="33" customFormat="1" ht="24" x14ac:dyDescent="0.2">
      <c r="A66" s="213" t="s">
        <v>392</v>
      </c>
    </row>
    <row r="67" spans="1:1" s="33" customFormat="1" x14ac:dyDescent="0.2"/>
    <row r="68" spans="1:1" s="33" customFormat="1" ht="24" x14ac:dyDescent="0.2">
      <c r="A68" s="274" t="s">
        <v>395</v>
      </c>
    </row>
    <row r="69" spans="1:1" s="33" customFormat="1" x14ac:dyDescent="0.2"/>
    <row r="70" spans="1:1" s="33" customFormat="1" x14ac:dyDescent="0.2"/>
    <row r="71" spans="1:1" s="33" customFormat="1" x14ac:dyDescent="0.2"/>
    <row r="72" spans="1:1" s="33" customFormat="1" x14ac:dyDescent="0.2"/>
    <row r="73" spans="1:1" s="33" customFormat="1" x14ac:dyDescent="0.2"/>
    <row r="74" spans="1:1" s="33" customFormat="1" x14ac:dyDescent="0.2"/>
    <row r="75" spans="1:1" s="33" customFormat="1" x14ac:dyDescent="0.2"/>
    <row r="76" spans="1:1" s="33" customFormat="1" x14ac:dyDescent="0.2"/>
    <row r="77" spans="1:1" s="33" customFormat="1" x14ac:dyDescent="0.2"/>
    <row r="78" spans="1:1" s="33" customFormat="1" x14ac:dyDescent="0.2"/>
    <row r="79" spans="1:1" s="33" customFormat="1" x14ac:dyDescent="0.2"/>
    <row r="80" spans="1:1" s="33" customFormat="1" x14ac:dyDescent="0.2"/>
    <row r="81" s="33" customFormat="1" x14ac:dyDescent="0.2"/>
    <row r="82" s="33" customFormat="1" x14ac:dyDescent="0.2"/>
    <row r="83" s="33" customFormat="1" x14ac:dyDescent="0.2"/>
    <row r="84" s="33" customFormat="1" x14ac:dyDescent="0.2"/>
    <row r="85" s="33" customFormat="1" x14ac:dyDescent="0.2"/>
    <row r="86" s="33" customFormat="1" x14ac:dyDescent="0.2"/>
    <row r="87" s="33" customFormat="1" x14ac:dyDescent="0.2"/>
    <row r="88" s="33" customFormat="1" x14ac:dyDescent="0.2"/>
    <row r="89" s="33" customFormat="1" x14ac:dyDescent="0.2"/>
    <row r="90" s="33" customFormat="1" x14ac:dyDescent="0.2"/>
    <row r="91" s="33" customFormat="1" x14ac:dyDescent="0.2"/>
    <row r="92" s="33" customFormat="1" x14ac:dyDescent="0.2"/>
    <row r="93" s="33" customFormat="1" x14ac:dyDescent="0.2"/>
    <row r="94" s="33" customFormat="1" x14ac:dyDescent="0.2"/>
    <row r="95" s="33" customFormat="1" x14ac:dyDescent="0.2"/>
    <row r="96" s="33" customFormat="1" x14ac:dyDescent="0.2"/>
    <row r="97" s="33" customFormat="1" x14ac:dyDescent="0.2"/>
    <row r="98" s="33" customFormat="1" x14ac:dyDescent="0.2"/>
    <row r="99" s="33" customFormat="1" x14ac:dyDescent="0.2"/>
    <row r="100" s="33" customFormat="1" x14ac:dyDescent="0.2"/>
    <row r="101" s="33" customFormat="1" x14ac:dyDescent="0.2"/>
    <row r="102" s="33" customFormat="1" x14ac:dyDescent="0.2"/>
    <row r="103" s="33" customFormat="1" x14ac:dyDescent="0.2"/>
    <row r="104" s="33" customFormat="1" x14ac:dyDescent="0.2"/>
    <row r="105" s="33" customFormat="1" x14ac:dyDescent="0.2"/>
    <row r="106" s="33" customFormat="1" x14ac:dyDescent="0.2"/>
    <row r="107" s="33" customFormat="1" x14ac:dyDescent="0.2"/>
    <row r="108" s="33" customFormat="1" x14ac:dyDescent="0.2"/>
    <row r="109" s="33" customFormat="1" x14ac:dyDescent="0.2"/>
    <row r="110" s="33" customFormat="1" x14ac:dyDescent="0.2"/>
    <row r="111" s="33" customFormat="1" x14ac:dyDescent="0.2"/>
    <row r="112" s="33" customFormat="1" x14ac:dyDescent="0.2"/>
    <row r="113" s="33" customFormat="1" x14ac:dyDescent="0.2"/>
    <row r="114" s="33" customFormat="1" x14ac:dyDescent="0.2"/>
    <row r="115" s="33" customFormat="1" x14ac:dyDescent="0.2"/>
    <row r="116" s="33" customFormat="1" x14ac:dyDescent="0.2"/>
    <row r="117" s="33" customFormat="1" x14ac:dyDescent="0.2"/>
    <row r="118" s="33" customFormat="1" x14ac:dyDescent="0.2"/>
    <row r="119" s="33" customFormat="1" x14ac:dyDescent="0.2"/>
    <row r="120" s="33" customFormat="1" x14ac:dyDescent="0.2"/>
    <row r="121" s="33" customFormat="1" x14ac:dyDescent="0.2"/>
    <row r="122" s="33" customFormat="1" x14ac:dyDescent="0.2"/>
    <row r="123" s="33" customFormat="1" x14ac:dyDescent="0.2"/>
    <row r="124" s="33" customFormat="1" x14ac:dyDescent="0.2"/>
    <row r="125" s="33" customFormat="1" x14ac:dyDescent="0.2"/>
    <row r="126" s="33" customFormat="1" x14ac:dyDescent="0.2"/>
    <row r="127" s="33" customFormat="1" x14ac:dyDescent="0.2"/>
    <row r="128" s="33" customFormat="1" x14ac:dyDescent="0.2"/>
    <row r="129" s="33" customFormat="1" x14ac:dyDescent="0.2"/>
    <row r="130" s="33" customFormat="1" x14ac:dyDescent="0.2"/>
    <row r="131" s="33" customFormat="1" x14ac:dyDescent="0.2"/>
    <row r="132" s="33" customFormat="1" x14ac:dyDescent="0.2"/>
    <row r="133" s="33" customFormat="1" x14ac:dyDescent="0.2"/>
    <row r="134" s="33" customFormat="1" x14ac:dyDescent="0.2"/>
    <row r="135" s="33" customFormat="1" x14ac:dyDescent="0.2"/>
    <row r="136" s="33" customFormat="1" x14ac:dyDescent="0.2"/>
    <row r="137" s="33" customFormat="1" x14ac:dyDescent="0.2"/>
    <row r="138" s="33" customFormat="1" x14ac:dyDescent="0.2"/>
    <row r="139" s="33" customFormat="1" x14ac:dyDescent="0.2"/>
    <row r="140" s="33" customFormat="1" x14ac:dyDescent="0.2"/>
    <row r="141" s="33" customFormat="1" x14ac:dyDescent="0.2"/>
    <row r="142" s="33" customFormat="1" x14ac:dyDescent="0.2"/>
    <row r="143" s="33" customFormat="1" x14ac:dyDescent="0.2"/>
    <row r="144" s="33" customFormat="1" x14ac:dyDescent="0.2"/>
    <row r="145" s="33" customFormat="1" x14ac:dyDescent="0.2"/>
    <row r="146" s="33" customFormat="1" x14ac:dyDescent="0.2"/>
    <row r="147" s="33" customFormat="1" x14ac:dyDescent="0.2"/>
    <row r="148" s="33" customFormat="1" x14ac:dyDescent="0.2"/>
    <row r="149" s="33" customFormat="1" x14ac:dyDescent="0.2"/>
    <row r="150" s="33" customFormat="1" x14ac:dyDescent="0.2"/>
    <row r="151" s="33" customFormat="1" x14ac:dyDescent="0.2"/>
    <row r="152" s="33" customFormat="1" x14ac:dyDescent="0.2"/>
    <row r="153" s="33" customFormat="1" x14ac:dyDescent="0.2"/>
    <row r="154" s="33" customFormat="1" x14ac:dyDescent="0.2"/>
    <row r="155" s="33" customFormat="1" x14ac:dyDescent="0.2"/>
    <row r="156" s="33" customFormat="1" x14ac:dyDescent="0.2"/>
    <row r="157" s="33" customFormat="1" x14ac:dyDescent="0.2"/>
    <row r="158" s="33" customFormat="1" x14ac:dyDescent="0.2"/>
    <row r="159" s="33" customFormat="1" x14ac:dyDescent="0.2"/>
    <row r="160" s="33" customFormat="1" x14ac:dyDescent="0.2"/>
    <row r="161" s="33" customFormat="1" x14ac:dyDescent="0.2"/>
    <row r="162" s="33" customFormat="1" x14ac:dyDescent="0.2"/>
    <row r="163" s="33" customFormat="1" x14ac:dyDescent="0.2"/>
    <row r="164" s="33" customFormat="1" x14ac:dyDescent="0.2"/>
    <row r="165" s="33" customFormat="1" x14ac:dyDescent="0.2"/>
    <row r="166" s="33" customFormat="1" x14ac:dyDescent="0.2"/>
    <row r="167" s="33" customFormat="1" x14ac:dyDescent="0.2"/>
    <row r="168" s="33" customFormat="1" x14ac:dyDescent="0.2"/>
    <row r="169" s="33" customFormat="1" x14ac:dyDescent="0.2"/>
    <row r="170" s="33" customFormat="1" x14ac:dyDescent="0.2"/>
    <row r="171" s="33" customFormat="1" x14ac:dyDescent="0.2"/>
    <row r="172" s="33" customFormat="1" x14ac:dyDescent="0.2"/>
    <row r="173" s="33" customFormat="1" x14ac:dyDescent="0.2"/>
    <row r="174" s="33" customFormat="1" x14ac:dyDescent="0.2"/>
    <row r="175" s="33" customFormat="1" x14ac:dyDescent="0.2"/>
    <row r="176" s="33" customFormat="1" x14ac:dyDescent="0.2"/>
    <row r="177" s="33" customFormat="1" x14ac:dyDescent="0.2"/>
    <row r="178" s="33" customFormat="1" x14ac:dyDescent="0.2"/>
    <row r="179" s="33" customFormat="1" x14ac:dyDescent="0.2"/>
    <row r="180" s="33" customFormat="1" x14ac:dyDescent="0.2"/>
    <row r="181" s="33" customFormat="1" x14ac:dyDescent="0.2"/>
    <row r="182" s="33" customFormat="1" x14ac:dyDescent="0.2"/>
    <row r="183" s="33" customFormat="1" x14ac:dyDescent="0.2"/>
    <row r="184" s="33" customFormat="1" x14ac:dyDescent="0.2"/>
    <row r="185" s="33" customFormat="1" x14ac:dyDescent="0.2"/>
    <row r="186" s="33" customFormat="1" x14ac:dyDescent="0.2"/>
    <row r="187" s="33" customFormat="1" x14ac:dyDescent="0.2"/>
    <row r="188" s="33" customFormat="1" x14ac:dyDescent="0.2"/>
    <row r="189" s="33" customFormat="1" x14ac:dyDescent="0.2"/>
    <row r="190" s="33" customFormat="1" x14ac:dyDescent="0.2"/>
    <row r="191" s="33" customFormat="1" x14ac:dyDescent="0.2"/>
    <row r="192" s="33" customFormat="1" x14ac:dyDescent="0.2"/>
    <row r="193" s="33" customFormat="1" x14ac:dyDescent="0.2"/>
    <row r="194" s="33" customFormat="1" x14ac:dyDescent="0.2"/>
    <row r="195" s="33" customFormat="1" x14ac:dyDescent="0.2"/>
    <row r="196" s="33" customFormat="1" x14ac:dyDescent="0.2"/>
    <row r="197" s="33" customFormat="1" x14ac:dyDescent="0.2"/>
    <row r="198" s="33" customFormat="1" x14ac:dyDescent="0.2"/>
    <row r="199" s="33" customFormat="1" x14ac:dyDescent="0.2"/>
    <row r="200" s="33" customFormat="1" x14ac:dyDescent="0.2"/>
    <row r="201" s="33" customFormat="1" x14ac:dyDescent="0.2"/>
    <row r="202" s="33" customFormat="1" x14ac:dyDescent="0.2"/>
    <row r="203" s="33" customFormat="1" x14ac:dyDescent="0.2"/>
    <row r="204" s="33" customFormat="1" x14ac:dyDescent="0.2"/>
    <row r="205" s="33" customFormat="1" x14ac:dyDescent="0.2"/>
    <row r="206" s="33" customFormat="1" x14ac:dyDescent="0.2"/>
    <row r="207" s="33" customFormat="1" x14ac:dyDescent="0.2"/>
    <row r="208" s="33" customFormat="1" x14ac:dyDescent="0.2"/>
    <row r="209" s="33" customFormat="1" x14ac:dyDescent="0.2"/>
    <row r="210" s="33" customFormat="1" x14ac:dyDescent="0.2"/>
    <row r="211" s="33" customFormat="1" x14ac:dyDescent="0.2"/>
    <row r="212" s="33" customFormat="1" x14ac:dyDescent="0.2"/>
    <row r="213" s="33" customFormat="1" x14ac:dyDescent="0.2"/>
    <row r="214" s="33" customFormat="1" x14ac:dyDescent="0.2"/>
    <row r="215" s="33" customFormat="1" x14ac:dyDescent="0.2"/>
    <row r="216" s="33" customFormat="1" x14ac:dyDescent="0.2"/>
    <row r="217" s="33" customFormat="1" x14ac:dyDescent="0.2"/>
    <row r="218" s="33" customFormat="1" x14ac:dyDescent="0.2"/>
    <row r="219" s="33" customFormat="1" x14ac:dyDescent="0.2"/>
    <row r="220" s="33" customFormat="1" x14ac:dyDescent="0.2"/>
    <row r="221" s="33" customFormat="1" x14ac:dyDescent="0.2"/>
    <row r="222" s="33" customFormat="1" x14ac:dyDescent="0.2"/>
    <row r="223" s="33" customFormat="1" x14ac:dyDescent="0.2"/>
    <row r="224" s="33" customFormat="1" x14ac:dyDescent="0.2"/>
    <row r="225" s="33" customFormat="1" x14ac:dyDescent="0.2"/>
    <row r="226" s="33" customFormat="1" x14ac:dyDescent="0.2"/>
    <row r="227" s="33" customFormat="1" x14ac:dyDescent="0.2"/>
    <row r="228" s="33" customFormat="1" x14ac:dyDescent="0.2"/>
    <row r="229" s="33" customFormat="1" x14ac:dyDescent="0.2"/>
    <row r="230" s="33" customFormat="1" x14ac:dyDescent="0.2"/>
    <row r="231" s="33" customFormat="1" x14ac:dyDescent="0.2"/>
    <row r="232" s="33" customFormat="1" x14ac:dyDescent="0.2"/>
    <row r="233" s="33" customFormat="1" x14ac:dyDescent="0.2"/>
    <row r="234" s="33" customFormat="1" x14ac:dyDescent="0.2"/>
    <row r="235" s="33" customFormat="1" x14ac:dyDescent="0.2"/>
    <row r="236" s="33" customFormat="1" x14ac:dyDescent="0.2"/>
    <row r="237" s="33" customFormat="1" x14ac:dyDescent="0.2"/>
    <row r="238" s="33" customFormat="1" x14ac:dyDescent="0.2"/>
    <row r="239" s="33" customFormat="1" x14ac:dyDescent="0.2"/>
    <row r="240" s="33" customFormat="1" x14ac:dyDescent="0.2"/>
    <row r="241" s="33" customFormat="1" x14ac:dyDescent="0.2"/>
    <row r="242" s="33" customFormat="1" x14ac:dyDescent="0.2"/>
    <row r="243" s="33" customFormat="1" x14ac:dyDescent="0.2"/>
    <row r="244" s="33" customFormat="1" x14ac:dyDescent="0.2"/>
    <row r="245" s="33" customFormat="1" x14ac:dyDescent="0.2"/>
    <row r="246" s="33" customFormat="1" x14ac:dyDescent="0.2"/>
    <row r="247" s="33" customFormat="1" x14ac:dyDescent="0.2"/>
    <row r="248" s="33" customFormat="1" x14ac:dyDescent="0.2"/>
    <row r="249" s="33" customFormat="1" x14ac:dyDescent="0.2"/>
    <row r="250" s="33" customFormat="1" x14ac:dyDescent="0.2"/>
    <row r="251" s="33" customFormat="1" x14ac:dyDescent="0.2"/>
    <row r="252" s="33" customFormat="1" x14ac:dyDescent="0.2"/>
    <row r="253" s="33" customFormat="1" x14ac:dyDescent="0.2"/>
    <row r="254" s="33" customFormat="1" x14ac:dyDescent="0.2"/>
    <row r="255" s="33" customFormat="1" x14ac:dyDescent="0.2"/>
    <row r="256" s="33" customFormat="1" x14ac:dyDescent="0.2"/>
    <row r="257" s="33" customFormat="1" x14ac:dyDescent="0.2"/>
    <row r="258" s="33" customFormat="1" x14ac:dyDescent="0.2"/>
    <row r="259" s="33" customFormat="1" x14ac:dyDescent="0.2"/>
    <row r="260" s="33" customFormat="1" x14ac:dyDescent="0.2"/>
    <row r="261" s="33" customFormat="1" x14ac:dyDescent="0.2"/>
    <row r="262" s="33" customFormat="1" x14ac:dyDescent="0.2"/>
    <row r="263" s="33" customFormat="1" x14ac:dyDescent="0.2"/>
    <row r="264" s="33" customFormat="1" x14ac:dyDescent="0.2"/>
    <row r="265" s="33" customFormat="1" x14ac:dyDescent="0.2"/>
    <row r="266" s="33" customFormat="1" x14ac:dyDescent="0.2"/>
    <row r="267" s="33" customFormat="1" x14ac:dyDescent="0.2"/>
    <row r="268" s="33" customFormat="1" x14ac:dyDescent="0.2"/>
    <row r="269" s="33" customFormat="1" x14ac:dyDescent="0.2"/>
    <row r="270" s="33" customFormat="1" x14ac:dyDescent="0.2"/>
    <row r="271" s="33" customFormat="1" x14ac:dyDescent="0.2"/>
    <row r="272" s="33" customFormat="1" x14ac:dyDescent="0.2"/>
    <row r="273" s="33" customFormat="1" x14ac:dyDescent="0.2"/>
    <row r="274" s="33" customFormat="1" x14ac:dyDescent="0.2"/>
    <row r="275" s="33" customFormat="1" x14ac:dyDescent="0.2"/>
    <row r="276" s="33" customFormat="1" x14ac:dyDescent="0.2"/>
    <row r="277" s="33" customFormat="1" x14ac:dyDescent="0.2"/>
    <row r="278" s="33" customFormat="1" x14ac:dyDescent="0.2"/>
    <row r="279" s="33" customFormat="1" x14ac:dyDescent="0.2"/>
    <row r="280" s="33" customFormat="1" x14ac:dyDescent="0.2"/>
    <row r="281" s="33" customFormat="1" x14ac:dyDescent="0.2"/>
    <row r="282" s="33" customFormat="1" x14ac:dyDescent="0.2"/>
    <row r="283" s="33" customFormat="1" x14ac:dyDescent="0.2"/>
    <row r="284" s="33" customFormat="1" x14ac:dyDescent="0.2"/>
    <row r="285" s="33" customFormat="1" x14ac:dyDescent="0.2"/>
    <row r="286" s="33" customFormat="1" x14ac:dyDescent="0.2"/>
    <row r="287" s="33" customFormat="1" x14ac:dyDescent="0.2"/>
    <row r="288" s="33" customFormat="1" x14ac:dyDescent="0.2"/>
    <row r="289" s="33" customFormat="1" x14ac:dyDescent="0.2"/>
    <row r="290" s="33" customFormat="1" x14ac:dyDescent="0.2"/>
    <row r="291" s="33" customFormat="1" x14ac:dyDescent="0.2"/>
    <row r="292" s="33" customFormat="1" x14ac:dyDescent="0.2"/>
    <row r="293" s="33" customFormat="1" x14ac:dyDescent="0.2"/>
    <row r="294" s="33" customFormat="1" x14ac:dyDescent="0.2"/>
    <row r="295" s="33" customFormat="1" x14ac:dyDescent="0.2"/>
    <row r="296" s="33" customFormat="1" x14ac:dyDescent="0.2"/>
    <row r="297" s="33" customFormat="1" x14ac:dyDescent="0.2"/>
    <row r="298" s="33" customFormat="1" x14ac:dyDescent="0.2"/>
    <row r="299" s="33" customFormat="1" x14ac:dyDescent="0.2"/>
    <row r="300" s="33" customFormat="1" x14ac:dyDescent="0.2"/>
    <row r="301" s="33" customFormat="1" x14ac:dyDescent="0.2"/>
    <row r="302" s="33" customFormat="1" x14ac:dyDescent="0.2"/>
    <row r="303" s="33" customFormat="1" x14ac:dyDescent="0.2"/>
    <row r="304" s="33" customFormat="1" x14ac:dyDescent="0.2"/>
    <row r="305" s="33" customFormat="1" x14ac:dyDescent="0.2"/>
    <row r="306" s="33" customFormat="1" x14ac:dyDescent="0.2"/>
    <row r="307" s="33" customFormat="1" x14ac:dyDescent="0.2"/>
    <row r="308" s="33" customFormat="1" x14ac:dyDescent="0.2"/>
    <row r="309" s="33" customFormat="1" x14ac:dyDescent="0.2"/>
    <row r="310" s="33" customFormat="1" x14ac:dyDescent="0.2"/>
    <row r="311" s="33" customFormat="1" x14ac:dyDescent="0.2"/>
    <row r="312" s="33" customFormat="1" x14ac:dyDescent="0.2"/>
    <row r="313" s="33" customFormat="1" x14ac:dyDescent="0.2"/>
    <row r="314" s="33" customFormat="1" x14ac:dyDescent="0.2"/>
    <row r="315" s="33" customFormat="1" x14ac:dyDescent="0.2"/>
    <row r="316" s="33" customFormat="1" x14ac:dyDescent="0.2"/>
    <row r="317" s="33" customFormat="1" x14ac:dyDescent="0.2"/>
    <row r="318" s="33" customFormat="1" x14ac:dyDescent="0.2"/>
    <row r="319" s="33" customFormat="1" x14ac:dyDescent="0.2"/>
    <row r="320" s="33" customFormat="1" x14ac:dyDescent="0.2"/>
    <row r="321" s="33" customFormat="1" x14ac:dyDescent="0.2"/>
    <row r="322" s="33" customFormat="1" x14ac:dyDescent="0.2"/>
    <row r="323" s="33" customFormat="1" x14ac:dyDescent="0.2"/>
    <row r="324" s="33" customFormat="1" x14ac:dyDescent="0.2"/>
    <row r="325" s="33" customFormat="1" x14ac:dyDescent="0.2"/>
    <row r="326" s="33" customFormat="1" x14ac:dyDescent="0.2"/>
    <row r="327" s="33" customFormat="1" x14ac:dyDescent="0.2"/>
    <row r="328" s="33" customFormat="1" x14ac:dyDescent="0.2"/>
    <row r="329" s="33" customFormat="1" x14ac:dyDescent="0.2"/>
    <row r="330" s="33" customFormat="1" x14ac:dyDescent="0.2"/>
    <row r="331" s="33" customFormat="1" x14ac:dyDescent="0.2"/>
    <row r="332" s="33" customFormat="1" x14ac:dyDescent="0.2"/>
    <row r="333" s="33" customFormat="1" x14ac:dyDescent="0.2"/>
    <row r="334" s="33" customFormat="1" x14ac:dyDescent="0.2"/>
    <row r="335" s="33" customFormat="1" x14ac:dyDescent="0.2"/>
    <row r="336" s="33" customFormat="1" x14ac:dyDescent="0.2"/>
    <row r="337" s="33" customFormat="1" x14ac:dyDescent="0.2"/>
    <row r="338" s="33" customFormat="1" x14ac:dyDescent="0.2"/>
    <row r="339" s="33" customFormat="1" x14ac:dyDescent="0.2"/>
    <row r="340" s="33" customFormat="1" x14ac:dyDescent="0.2"/>
    <row r="341" s="33" customFormat="1" x14ac:dyDescent="0.2"/>
    <row r="342" s="33" customFormat="1" x14ac:dyDescent="0.2"/>
    <row r="343" s="33" customFormat="1" x14ac:dyDescent="0.2"/>
    <row r="344" s="33" customFormat="1" x14ac:dyDescent="0.2"/>
    <row r="345" s="33" customFormat="1" x14ac:dyDescent="0.2"/>
    <row r="346" s="33" customFormat="1" x14ac:dyDescent="0.2"/>
    <row r="347" s="33" customFormat="1" x14ac:dyDescent="0.2"/>
    <row r="348" s="33" customFormat="1" x14ac:dyDescent="0.2"/>
    <row r="349" s="33" customFormat="1" x14ac:dyDescent="0.2"/>
    <row r="350" s="33" customFormat="1" x14ac:dyDescent="0.2"/>
    <row r="351" s="33" customFormat="1" x14ac:dyDescent="0.2"/>
    <row r="352" s="33" customFormat="1" x14ac:dyDescent="0.2"/>
    <row r="353" s="33" customFormat="1" x14ac:dyDescent="0.2"/>
    <row r="354" s="33" customFormat="1" x14ac:dyDescent="0.2"/>
    <row r="355" s="33" customFormat="1" x14ac:dyDescent="0.2"/>
    <row r="356" s="33" customFormat="1" x14ac:dyDescent="0.2"/>
    <row r="357" s="33" customFormat="1" x14ac:dyDescent="0.2"/>
    <row r="358" s="33" customFormat="1" x14ac:dyDescent="0.2"/>
    <row r="359" s="33" customFormat="1" x14ac:dyDescent="0.2"/>
    <row r="360" s="33" customFormat="1" x14ac:dyDescent="0.2"/>
    <row r="361" s="33" customFormat="1" x14ac:dyDescent="0.2"/>
    <row r="362" s="33" customFormat="1" x14ac:dyDescent="0.2"/>
    <row r="363" s="33" customFormat="1" x14ac:dyDescent="0.2"/>
    <row r="364" s="33" customFormat="1" x14ac:dyDescent="0.2"/>
    <row r="365" s="33" customFormat="1" x14ac:dyDescent="0.2"/>
    <row r="366" s="33" customFormat="1" x14ac:dyDescent="0.2"/>
    <row r="367" s="33" customFormat="1" x14ac:dyDescent="0.2"/>
    <row r="368" s="33" customFormat="1" x14ac:dyDescent="0.2"/>
    <row r="369" s="33" customFormat="1" x14ac:dyDescent="0.2"/>
    <row r="370" s="33" customFormat="1" x14ac:dyDescent="0.2"/>
    <row r="371" s="33" customFormat="1" x14ac:dyDescent="0.2"/>
    <row r="372" s="33" customFormat="1" x14ac:dyDescent="0.2"/>
    <row r="373" s="33" customFormat="1" x14ac:dyDescent="0.2"/>
    <row r="374" s="33" customFormat="1" x14ac:dyDescent="0.2"/>
    <row r="375" s="33" customFormat="1" x14ac:dyDescent="0.2"/>
    <row r="376" s="33" customFormat="1" x14ac:dyDescent="0.2"/>
    <row r="377" s="33" customFormat="1" x14ac:dyDescent="0.2"/>
    <row r="378" s="33" customFormat="1" x14ac:dyDescent="0.2"/>
    <row r="379" s="33" customFormat="1" x14ac:dyDescent="0.2"/>
    <row r="380" s="33" customFormat="1" x14ac:dyDescent="0.2"/>
    <row r="381" s="33" customFormat="1" x14ac:dyDescent="0.2"/>
    <row r="382" s="33" customFormat="1" x14ac:dyDescent="0.2"/>
    <row r="383" s="33" customFormat="1" x14ac:dyDescent="0.2"/>
    <row r="384" s="33" customFormat="1" x14ac:dyDescent="0.2"/>
    <row r="385" s="33" customFormat="1" x14ac:dyDescent="0.2"/>
    <row r="386" s="33" customFormat="1" x14ac:dyDescent="0.2"/>
    <row r="387" s="33" customFormat="1" x14ac:dyDescent="0.2"/>
    <row r="388" s="33" customFormat="1" x14ac:dyDescent="0.2"/>
    <row r="389" s="33" customFormat="1" x14ac:dyDescent="0.2"/>
    <row r="390" s="33" customFormat="1" x14ac:dyDescent="0.2"/>
    <row r="391" s="33" customFormat="1" x14ac:dyDescent="0.2"/>
    <row r="392" s="33" customFormat="1" x14ac:dyDescent="0.2"/>
    <row r="393" s="33" customFormat="1" x14ac:dyDescent="0.2"/>
    <row r="394" s="33" customFormat="1" x14ac:dyDescent="0.2"/>
    <row r="395" s="33" customFormat="1" x14ac:dyDescent="0.2"/>
    <row r="396" s="33" customFormat="1" x14ac:dyDescent="0.2"/>
    <row r="397" s="33" customFormat="1" x14ac:dyDescent="0.2"/>
    <row r="398" s="33" customFormat="1" x14ac:dyDescent="0.2"/>
    <row r="399" s="33" customFormat="1" x14ac:dyDescent="0.2"/>
    <row r="400" s="33" customFormat="1" x14ac:dyDescent="0.2"/>
    <row r="401" s="33" customFormat="1" x14ac:dyDescent="0.2"/>
    <row r="402" s="33" customFormat="1" x14ac:dyDescent="0.2"/>
    <row r="403" s="33" customFormat="1" x14ac:dyDescent="0.2"/>
    <row r="404" s="33" customFormat="1" x14ac:dyDescent="0.2"/>
    <row r="405" s="33" customFormat="1" x14ac:dyDescent="0.2"/>
    <row r="406" s="33" customFormat="1" x14ac:dyDescent="0.2"/>
    <row r="407" s="33" customFormat="1" x14ac:dyDescent="0.2"/>
    <row r="408" s="33" customFormat="1" x14ac:dyDescent="0.2"/>
    <row r="409" s="33" customFormat="1" x14ac:dyDescent="0.2"/>
    <row r="410" s="33" customFormat="1" x14ac:dyDescent="0.2"/>
    <row r="411" s="33" customFormat="1" x14ac:dyDescent="0.2"/>
    <row r="412" s="33" customFormat="1" x14ac:dyDescent="0.2"/>
    <row r="413" s="33" customFormat="1" x14ac:dyDescent="0.2"/>
    <row r="414" s="33" customFormat="1" x14ac:dyDescent="0.2"/>
    <row r="415" s="33" customFormat="1" x14ac:dyDescent="0.2"/>
    <row r="416" s="33" customFormat="1" x14ac:dyDescent="0.2"/>
    <row r="417" s="33" customFormat="1" x14ac:dyDescent="0.2"/>
    <row r="418" s="33" customFormat="1" x14ac:dyDescent="0.2"/>
    <row r="419" s="33" customFormat="1" x14ac:dyDescent="0.2"/>
    <row r="420" s="33" customFormat="1" x14ac:dyDescent="0.2"/>
    <row r="421" s="33" customFormat="1" x14ac:dyDescent="0.2"/>
    <row r="422" s="33" customFormat="1" x14ac:dyDescent="0.2"/>
    <row r="423" s="33" customFormat="1" x14ac:dyDescent="0.2"/>
    <row r="424" s="33" customFormat="1" x14ac:dyDescent="0.2"/>
    <row r="425" s="33" customFormat="1" x14ac:dyDescent="0.2"/>
    <row r="426" s="33" customFormat="1" x14ac:dyDescent="0.2"/>
    <row r="427" s="33" customFormat="1" x14ac:dyDescent="0.2"/>
    <row r="428" s="33" customFormat="1" x14ac:dyDescent="0.2"/>
    <row r="429" s="33" customFormat="1" x14ac:dyDescent="0.2"/>
    <row r="430" s="33" customFormat="1" x14ac:dyDescent="0.2"/>
    <row r="431" s="33" customFormat="1" x14ac:dyDescent="0.2"/>
    <row r="432" s="33" customFormat="1" x14ac:dyDescent="0.2"/>
    <row r="433" s="33" customFormat="1" x14ac:dyDescent="0.2"/>
    <row r="434" s="33" customFormat="1" x14ac:dyDescent="0.2"/>
    <row r="435" s="33" customFormat="1" x14ac:dyDescent="0.2"/>
    <row r="436" s="33" customFormat="1" x14ac:dyDescent="0.2"/>
    <row r="437" s="33" customFormat="1" x14ac:dyDescent="0.2"/>
    <row r="438" s="33" customFormat="1" x14ac:dyDescent="0.2"/>
    <row r="439" s="33" customFormat="1" x14ac:dyDescent="0.2"/>
    <row r="440" s="33" customFormat="1" x14ac:dyDescent="0.2"/>
    <row r="441" s="33" customFormat="1" x14ac:dyDescent="0.2"/>
    <row r="442" s="33" customFormat="1" x14ac:dyDescent="0.2"/>
    <row r="443" s="33" customFormat="1" x14ac:dyDescent="0.2"/>
    <row r="444" s="33" customFormat="1" x14ac:dyDescent="0.2"/>
    <row r="445" s="33" customFormat="1" x14ac:dyDescent="0.2"/>
    <row r="446" s="33" customFormat="1" x14ac:dyDescent="0.2"/>
    <row r="447" s="33" customFormat="1" x14ac:dyDescent="0.2"/>
    <row r="448" s="33" customFormat="1" x14ac:dyDescent="0.2"/>
    <row r="449" s="33" customFormat="1" x14ac:dyDescent="0.2"/>
    <row r="450" s="33" customFormat="1" x14ac:dyDescent="0.2"/>
    <row r="451" s="33" customFormat="1" x14ac:dyDescent="0.2"/>
    <row r="452" s="33" customFormat="1" x14ac:dyDescent="0.2"/>
    <row r="453" s="33" customFormat="1" x14ac:dyDescent="0.2"/>
    <row r="454" s="33" customFormat="1" x14ac:dyDescent="0.2"/>
    <row r="455" s="33" customFormat="1" x14ac:dyDescent="0.2"/>
    <row r="456" s="33" customFormat="1" x14ac:dyDescent="0.2"/>
    <row r="457" s="33" customFormat="1" x14ac:dyDescent="0.2"/>
    <row r="458" s="33" customFormat="1" x14ac:dyDescent="0.2"/>
    <row r="459" s="33" customFormat="1" x14ac:dyDescent="0.2"/>
    <row r="460" s="33" customFormat="1" x14ac:dyDescent="0.2"/>
    <row r="461" s="33" customFormat="1" x14ac:dyDescent="0.2"/>
    <row r="462" s="33" customFormat="1" x14ac:dyDescent="0.2"/>
    <row r="463" s="33" customFormat="1" x14ac:dyDescent="0.2"/>
    <row r="464" s="33" customFormat="1" x14ac:dyDescent="0.2"/>
    <row r="465" s="33" customFormat="1" x14ac:dyDescent="0.2"/>
    <row r="466" s="33" customFormat="1" x14ac:dyDescent="0.2"/>
    <row r="467" s="33" customFormat="1" x14ac:dyDescent="0.2"/>
    <row r="468" s="33" customFormat="1" x14ac:dyDescent="0.2"/>
    <row r="469" s="33" customFormat="1" x14ac:dyDescent="0.2"/>
    <row r="470" s="33" customFormat="1" x14ac:dyDescent="0.2"/>
    <row r="471" s="33" customFormat="1" x14ac:dyDescent="0.2"/>
    <row r="472" s="33" customFormat="1" x14ac:dyDescent="0.2"/>
    <row r="473" s="33" customFormat="1" x14ac:dyDescent="0.2"/>
    <row r="474" s="33" customFormat="1" x14ac:dyDescent="0.2"/>
    <row r="475" s="33" customFormat="1" x14ac:dyDescent="0.2"/>
    <row r="476" s="33" customFormat="1" x14ac:dyDescent="0.2"/>
    <row r="477" s="33" customFormat="1" x14ac:dyDescent="0.2"/>
    <row r="478" s="33" customFormat="1" x14ac:dyDescent="0.2"/>
    <row r="479" s="33" customFormat="1" x14ac:dyDescent="0.2"/>
    <row r="480" s="33" customFormat="1" x14ac:dyDescent="0.2"/>
    <row r="481" s="33" customFormat="1" x14ac:dyDescent="0.2"/>
    <row r="482" s="33" customFormat="1" x14ac:dyDescent="0.2"/>
    <row r="483" s="33" customFormat="1" x14ac:dyDescent="0.2"/>
    <row r="484" s="33" customFormat="1" x14ac:dyDescent="0.2"/>
    <row r="485" s="33" customFormat="1" x14ac:dyDescent="0.2"/>
    <row r="486" s="33" customFormat="1" x14ac:dyDescent="0.2"/>
    <row r="487" s="33" customFormat="1" x14ac:dyDescent="0.2"/>
    <row r="488" s="33" customFormat="1" x14ac:dyDescent="0.2"/>
    <row r="489" s="33" customFormat="1" x14ac:dyDescent="0.2"/>
    <row r="490" s="33" customFormat="1" x14ac:dyDescent="0.2"/>
    <row r="491" s="33" customFormat="1" x14ac:dyDescent="0.2"/>
    <row r="492" s="33" customFormat="1" x14ac:dyDescent="0.2"/>
    <row r="493" s="33" customFormat="1" x14ac:dyDescent="0.2"/>
    <row r="494" s="33" customFormat="1" x14ac:dyDescent="0.2"/>
    <row r="495" s="33" customFormat="1" x14ac:dyDescent="0.2"/>
    <row r="496" s="33" customFormat="1" x14ac:dyDescent="0.2"/>
    <row r="497" s="33" customFormat="1" x14ac:dyDescent="0.2"/>
    <row r="498" s="33" customFormat="1" x14ac:dyDescent="0.2"/>
    <row r="499" s="33" customFormat="1" x14ac:dyDescent="0.2"/>
    <row r="500" s="33" customFormat="1" x14ac:dyDescent="0.2"/>
    <row r="501" s="33" customFormat="1" x14ac:dyDescent="0.2"/>
    <row r="502" s="33" customFormat="1" x14ac:dyDescent="0.2"/>
    <row r="503" s="33" customFormat="1" x14ac:dyDescent="0.2"/>
    <row r="504" s="33" customFormat="1" x14ac:dyDescent="0.2"/>
    <row r="505" s="33" customFormat="1" x14ac:dyDescent="0.2"/>
    <row r="506" s="33" customFormat="1" x14ac:dyDescent="0.2"/>
    <row r="507" s="33" customFormat="1" x14ac:dyDescent="0.2"/>
    <row r="508" s="33" customFormat="1" x14ac:dyDescent="0.2"/>
    <row r="509" s="33" customFormat="1" x14ac:dyDescent="0.2"/>
    <row r="510" s="33" customFormat="1" x14ac:dyDescent="0.2"/>
    <row r="511" s="33" customFormat="1" x14ac:dyDescent="0.2"/>
    <row r="512" s="33" customFormat="1" x14ac:dyDescent="0.2"/>
    <row r="513" s="33" customFormat="1" x14ac:dyDescent="0.2"/>
    <row r="514" s="33" customFormat="1" x14ac:dyDescent="0.2"/>
    <row r="515" s="33" customFormat="1" x14ac:dyDescent="0.2"/>
    <row r="516" s="33" customFormat="1" x14ac:dyDescent="0.2"/>
    <row r="517" s="33" customFormat="1" x14ac:dyDescent="0.2"/>
    <row r="518" s="33" customFormat="1" x14ac:dyDescent="0.2"/>
    <row r="519" s="33" customFormat="1" x14ac:dyDescent="0.2"/>
    <row r="520" s="33" customFormat="1" x14ac:dyDescent="0.2"/>
    <row r="521" s="33" customFormat="1" x14ac:dyDescent="0.2"/>
    <row r="522" s="33" customFormat="1" x14ac:dyDescent="0.2"/>
    <row r="523" s="33" customFormat="1" x14ac:dyDescent="0.2"/>
    <row r="524" s="33" customFormat="1" x14ac:dyDescent="0.2"/>
    <row r="525" s="33" customFormat="1" x14ac:dyDescent="0.2"/>
    <row r="526" s="33" customFormat="1" x14ac:dyDescent="0.2"/>
    <row r="527" s="33" customFormat="1" x14ac:dyDescent="0.2"/>
    <row r="528" s="33" customFormat="1" x14ac:dyDescent="0.2"/>
    <row r="529" s="33" customFormat="1" x14ac:dyDescent="0.2"/>
    <row r="530" s="33" customFormat="1" x14ac:dyDescent="0.2"/>
    <row r="531" s="33" customFormat="1" x14ac:dyDescent="0.2"/>
    <row r="532" s="33" customFormat="1" x14ac:dyDescent="0.2"/>
    <row r="533" s="33" customFormat="1" x14ac:dyDescent="0.2"/>
    <row r="534" s="33" customFormat="1" x14ac:dyDescent="0.2"/>
    <row r="535" s="33" customFormat="1" x14ac:dyDescent="0.2"/>
    <row r="536" s="33" customFormat="1" x14ac:dyDescent="0.2"/>
    <row r="537" s="33" customFormat="1" x14ac:dyDescent="0.2"/>
    <row r="538" s="33" customFormat="1" x14ac:dyDescent="0.2"/>
    <row r="539" s="33" customFormat="1" x14ac:dyDescent="0.2"/>
    <row r="540" s="33" customFormat="1" x14ac:dyDescent="0.2"/>
    <row r="541" s="33" customFormat="1" x14ac:dyDescent="0.2"/>
    <row r="542" s="33" customFormat="1" x14ac:dyDescent="0.2"/>
    <row r="543" s="33" customFormat="1" x14ac:dyDescent="0.2"/>
    <row r="544" s="33" customFormat="1" x14ac:dyDescent="0.2"/>
    <row r="545" s="33" customFormat="1" x14ac:dyDescent="0.2"/>
    <row r="546" s="33" customFormat="1" x14ac:dyDescent="0.2"/>
    <row r="547" s="33" customFormat="1" x14ac:dyDescent="0.2"/>
    <row r="548" s="33" customFormat="1" x14ac:dyDescent="0.2"/>
    <row r="549" s="33" customFormat="1" x14ac:dyDescent="0.2"/>
    <row r="550" s="33" customFormat="1" x14ac:dyDescent="0.2"/>
    <row r="551" s="33" customFormat="1" x14ac:dyDescent="0.2"/>
    <row r="552" s="33" customFormat="1" x14ac:dyDescent="0.2"/>
    <row r="553" s="33" customFormat="1" x14ac:dyDescent="0.2"/>
    <row r="554" s="33" customFormat="1" x14ac:dyDescent="0.2"/>
    <row r="555" s="33" customFormat="1" x14ac:dyDescent="0.2"/>
    <row r="556" s="33" customFormat="1" x14ac:dyDescent="0.2"/>
    <row r="557" s="33" customFormat="1" x14ac:dyDescent="0.2"/>
    <row r="558" s="33" customFormat="1" x14ac:dyDescent="0.2"/>
    <row r="559" s="33" customFormat="1" x14ac:dyDescent="0.2"/>
    <row r="560" s="33" customFormat="1" x14ac:dyDescent="0.2"/>
    <row r="561" s="33" customFormat="1" x14ac:dyDescent="0.2"/>
    <row r="562" s="33" customFormat="1" x14ac:dyDescent="0.2"/>
    <row r="563" s="33" customFormat="1" x14ac:dyDescent="0.2"/>
    <row r="564" s="33" customFormat="1" x14ac:dyDescent="0.2"/>
    <row r="565" s="33" customFormat="1" x14ac:dyDescent="0.2"/>
    <row r="566" s="33" customFormat="1" x14ac:dyDescent="0.2"/>
    <row r="567" s="33" customFormat="1" x14ac:dyDescent="0.2"/>
    <row r="568" s="33" customFormat="1" x14ac:dyDescent="0.2"/>
    <row r="569" s="33" customFormat="1" x14ac:dyDescent="0.2"/>
    <row r="570" s="33" customFormat="1" x14ac:dyDescent="0.2"/>
    <row r="571" s="33" customFormat="1" x14ac:dyDescent="0.2"/>
    <row r="572" s="33" customFormat="1" x14ac:dyDescent="0.2"/>
    <row r="573" s="33" customFormat="1" x14ac:dyDescent="0.2"/>
    <row r="574" s="33" customFormat="1" x14ac:dyDescent="0.2"/>
    <row r="575" s="33" customFormat="1" x14ac:dyDescent="0.2"/>
    <row r="576" s="33" customFormat="1" x14ac:dyDescent="0.2"/>
    <row r="577" s="33" customFormat="1" x14ac:dyDescent="0.2"/>
    <row r="578" s="33" customFormat="1" x14ac:dyDescent="0.2"/>
    <row r="579" s="33" customFormat="1" x14ac:dyDescent="0.2"/>
    <row r="580" s="33" customFormat="1" x14ac:dyDescent="0.2"/>
    <row r="581" s="33" customFormat="1" x14ac:dyDescent="0.2"/>
    <row r="582" s="33" customFormat="1" x14ac:dyDescent="0.2"/>
    <row r="583" s="33" customFormat="1" x14ac:dyDescent="0.2"/>
    <row r="584" s="33" customFormat="1" x14ac:dyDescent="0.2"/>
    <row r="585" s="33" customFormat="1" x14ac:dyDescent="0.2"/>
    <row r="586" s="33" customFormat="1" x14ac:dyDescent="0.2"/>
    <row r="587" s="33" customFormat="1" x14ac:dyDescent="0.2"/>
    <row r="588" s="33" customFormat="1" x14ac:dyDescent="0.2"/>
    <row r="589" s="33" customFormat="1" x14ac:dyDescent="0.2"/>
    <row r="590" s="33" customFormat="1" x14ac:dyDescent="0.2"/>
    <row r="591" s="33" customFormat="1" x14ac:dyDescent="0.2"/>
    <row r="592" s="33" customFormat="1" x14ac:dyDescent="0.2"/>
    <row r="593" s="33" customFormat="1" x14ac:dyDescent="0.2"/>
    <row r="594" s="33" customFormat="1" x14ac:dyDescent="0.2"/>
    <row r="595" s="33" customFormat="1" x14ac:dyDescent="0.2"/>
    <row r="596" s="33" customFormat="1" x14ac:dyDescent="0.2"/>
    <row r="597" s="33" customFormat="1" x14ac:dyDescent="0.2"/>
    <row r="598" s="33" customFormat="1" x14ac:dyDescent="0.2"/>
    <row r="599" s="33" customFormat="1" x14ac:dyDescent="0.2"/>
    <row r="600" s="33" customFormat="1" x14ac:dyDescent="0.2"/>
    <row r="601" s="33" customFormat="1" x14ac:dyDescent="0.2"/>
    <row r="602" s="33" customFormat="1" x14ac:dyDescent="0.2"/>
    <row r="603" s="33" customFormat="1" x14ac:dyDescent="0.2"/>
    <row r="604" s="33" customFormat="1" x14ac:dyDescent="0.2"/>
    <row r="605" s="33" customFormat="1" x14ac:dyDescent="0.2"/>
    <row r="606" s="33" customFormat="1" x14ac:dyDescent="0.2"/>
    <row r="607" s="33" customFormat="1" x14ac:dyDescent="0.2"/>
    <row r="608" s="33" customFormat="1" x14ac:dyDescent="0.2"/>
    <row r="609" s="33" customFormat="1" x14ac:dyDescent="0.2"/>
    <row r="610" s="33" customFormat="1" x14ac:dyDescent="0.2"/>
    <row r="611" s="33" customFormat="1" x14ac:dyDescent="0.2"/>
    <row r="612" s="33" customFormat="1" x14ac:dyDescent="0.2"/>
    <row r="613" s="33" customFormat="1" x14ac:dyDescent="0.2"/>
    <row r="614" s="33" customFormat="1" x14ac:dyDescent="0.2"/>
    <row r="615" s="33" customFormat="1" x14ac:dyDescent="0.2"/>
    <row r="616" s="33" customFormat="1" x14ac:dyDescent="0.2"/>
    <row r="617" s="33" customFormat="1" x14ac:dyDescent="0.2"/>
    <row r="618" s="33" customFormat="1" x14ac:dyDescent="0.2"/>
    <row r="619" s="33" customFormat="1" x14ac:dyDescent="0.2"/>
    <row r="620" s="33" customFormat="1" x14ac:dyDescent="0.2"/>
    <row r="621" s="33" customFormat="1" x14ac:dyDescent="0.2"/>
    <row r="622" s="33" customFormat="1" x14ac:dyDescent="0.2"/>
    <row r="623" s="33" customFormat="1" x14ac:dyDescent="0.2"/>
    <row r="624" s="33" customFormat="1" x14ac:dyDescent="0.2"/>
    <row r="625" s="33" customFormat="1" x14ac:dyDescent="0.2"/>
    <row r="626" s="33" customFormat="1" x14ac:dyDescent="0.2"/>
    <row r="627" s="33" customFormat="1" x14ac:dyDescent="0.2"/>
    <row r="628" s="33" customFormat="1" x14ac:dyDescent="0.2"/>
    <row r="629" s="33" customFormat="1" x14ac:dyDescent="0.2"/>
    <row r="630" s="33" customFormat="1" x14ac:dyDescent="0.2"/>
    <row r="631" s="33" customFormat="1" x14ac:dyDescent="0.2"/>
    <row r="632" s="33" customFormat="1" x14ac:dyDescent="0.2"/>
    <row r="633" s="33" customFormat="1" x14ac:dyDescent="0.2"/>
    <row r="634" s="33" customFormat="1" x14ac:dyDescent="0.2"/>
    <row r="635" s="33" customFormat="1" x14ac:dyDescent="0.2"/>
    <row r="636" s="33" customFormat="1" x14ac:dyDescent="0.2"/>
    <row r="637" s="33" customFormat="1" x14ac:dyDescent="0.2"/>
    <row r="638" s="33" customFormat="1" x14ac:dyDescent="0.2"/>
    <row r="639" s="33" customFormat="1" x14ac:dyDescent="0.2"/>
    <row r="640" s="33" customFormat="1" x14ac:dyDescent="0.2"/>
    <row r="641" s="33" customFormat="1" x14ac:dyDescent="0.2"/>
    <row r="642" s="33" customFormat="1" x14ac:dyDescent="0.2"/>
    <row r="643" s="33" customFormat="1" x14ac:dyDescent="0.2"/>
    <row r="644" s="33" customFormat="1" x14ac:dyDescent="0.2"/>
    <row r="645" s="33" customFormat="1" x14ac:dyDescent="0.2"/>
    <row r="646" s="33" customFormat="1" x14ac:dyDescent="0.2"/>
    <row r="647" s="33" customFormat="1" x14ac:dyDescent="0.2"/>
    <row r="648" s="33" customFormat="1" x14ac:dyDescent="0.2"/>
    <row r="649" s="33" customFormat="1" x14ac:dyDescent="0.2"/>
    <row r="650" s="33" customFormat="1" x14ac:dyDescent="0.2"/>
    <row r="651" s="33" customFormat="1" x14ac:dyDescent="0.2"/>
    <row r="652" s="33" customFormat="1" x14ac:dyDescent="0.2"/>
    <row r="653" s="33" customFormat="1" x14ac:dyDescent="0.2"/>
    <row r="654" s="33" customFormat="1" x14ac:dyDescent="0.2"/>
  </sheetData>
  <mergeCells count="1">
    <mergeCell ref="A49:A50"/>
  </mergeCells>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B654"/>
  <sheetViews>
    <sheetView workbookViewId="0">
      <pane xSplit="1" ySplit="5" topLeftCell="B6" activePane="bottomRight" state="frozen"/>
      <selection pane="topRight" activeCell="B1" sqref="B1"/>
      <selection pane="bottomLeft" activeCell="A5" sqref="A5"/>
      <selection pane="bottomRight" activeCell="B7" sqref="B7"/>
    </sheetView>
  </sheetViews>
  <sheetFormatPr defaultColWidth="9.85546875" defaultRowHeight="12.75" x14ac:dyDescent="0.2"/>
  <cols>
    <col min="1" max="1" width="36.85546875" style="32" customWidth="1"/>
    <col min="2" max="16384" width="9.85546875" style="32"/>
  </cols>
  <sheetData>
    <row r="1" spans="1:2" x14ac:dyDescent="0.2">
      <c r="A1" s="63" t="s">
        <v>61</v>
      </c>
    </row>
    <row r="2" spans="1:2" x14ac:dyDescent="0.2">
      <c r="A2" s="11" t="s">
        <v>414</v>
      </c>
    </row>
    <row r="3" spans="1:2" x14ac:dyDescent="0.2">
      <c r="A3" s="11" t="s">
        <v>298</v>
      </c>
    </row>
    <row r="4" spans="1:2" s="33" customFormat="1" ht="24.75" customHeight="1" x14ac:dyDescent="0.2">
      <c r="A4" s="88" t="s">
        <v>62</v>
      </c>
      <c r="B4" s="113" t="e">
        <f>'BAR BB| Open rates'!#REF!</f>
        <v>#REF!</v>
      </c>
    </row>
    <row r="5" spans="1:2" s="33" customFormat="1" ht="24.75" customHeight="1" x14ac:dyDescent="0.2">
      <c r="A5" s="104"/>
      <c r="B5" s="113" t="e">
        <f>'BAR BB| Open rates'!#REF!</f>
        <v>#REF!</v>
      </c>
    </row>
    <row r="6" spans="1:2" s="33" customFormat="1" ht="14.25" customHeight="1" x14ac:dyDescent="0.2">
      <c r="A6" s="236" t="s">
        <v>63</v>
      </c>
      <c r="B6" s="115"/>
    </row>
    <row r="7" spans="1:2" s="33" customFormat="1" ht="14.25" customHeight="1" x14ac:dyDescent="0.2">
      <c r="A7" s="237">
        <v>1</v>
      </c>
      <c r="B7" s="57" t="e">
        <f>'BAR BB| Open rates'!#REF!*0.8*0.87+25</f>
        <v>#REF!</v>
      </c>
    </row>
    <row r="8" spans="1:2" s="33" customFormat="1" ht="13.5" customHeight="1" x14ac:dyDescent="0.2">
      <c r="A8" s="237">
        <v>2</v>
      </c>
      <c r="B8" s="57" t="e">
        <f>'BAR BB| Open rates'!#REF!*0.8*0.87+25</f>
        <v>#REF!</v>
      </c>
    </row>
    <row r="9" spans="1:2" s="33" customFormat="1" ht="13.5" customHeight="1" x14ac:dyDescent="0.2">
      <c r="A9" s="236" t="s">
        <v>175</v>
      </c>
      <c r="B9" s="57"/>
    </row>
    <row r="10" spans="1:2" s="33" customFormat="1" ht="11.25" customHeight="1" x14ac:dyDescent="0.2">
      <c r="A10" s="237">
        <v>1</v>
      </c>
      <c r="B10" s="57" t="e">
        <f>'BAR BB| Open rates'!#REF!*0.8*0.87+25</f>
        <v>#REF!</v>
      </c>
    </row>
    <row r="11" spans="1:2" s="33" customFormat="1" ht="17.25" customHeight="1" x14ac:dyDescent="0.2">
      <c r="A11" s="237">
        <v>2</v>
      </c>
      <c r="B11" s="57" t="e">
        <f>'BAR BB| Open rates'!#REF!*0.8*0.87+25</f>
        <v>#REF!</v>
      </c>
    </row>
    <row r="12" spans="1:2" s="36" customFormat="1" ht="12" customHeight="1" x14ac:dyDescent="0.2">
      <c r="A12" s="236" t="s">
        <v>178</v>
      </c>
      <c r="B12" s="43"/>
    </row>
    <row r="13" spans="1:2" s="36" customFormat="1" ht="12" customHeight="1" x14ac:dyDescent="0.2">
      <c r="A13" s="237">
        <v>1</v>
      </c>
      <c r="B13" s="57" t="e">
        <f>'BAR BB| Open rates'!#REF!*0.8*0.87+25</f>
        <v>#REF!</v>
      </c>
    </row>
    <row r="14" spans="1:2" s="36" customFormat="1" ht="12" customHeight="1" x14ac:dyDescent="0.2">
      <c r="A14" s="237">
        <v>2</v>
      </c>
      <c r="B14" s="57" t="e">
        <f>'BAR BB| Open rates'!#REF!*0.8*0.87+25</f>
        <v>#REF!</v>
      </c>
    </row>
    <row r="15" spans="1:2" s="36" customFormat="1" ht="12" customHeight="1" x14ac:dyDescent="0.2">
      <c r="A15" s="236" t="s">
        <v>179</v>
      </c>
      <c r="B15" s="57"/>
    </row>
    <row r="16" spans="1:2" s="36" customFormat="1" ht="12" customHeight="1" x14ac:dyDescent="0.2">
      <c r="A16" s="237">
        <v>1</v>
      </c>
      <c r="B16" s="57" t="e">
        <f>'BAR BB| Open rates'!#REF!*0.8*0.87+25</f>
        <v>#REF!</v>
      </c>
    </row>
    <row r="17" spans="1:2" s="36" customFormat="1" ht="12" customHeight="1" x14ac:dyDescent="0.2">
      <c r="A17" s="237">
        <v>2</v>
      </c>
      <c r="B17" s="57" t="e">
        <f>'BAR BB| Open rates'!#REF!*0.8*0.87+25</f>
        <v>#REF!</v>
      </c>
    </row>
    <row r="18" spans="1:2" s="36" customFormat="1" ht="12" customHeight="1" x14ac:dyDescent="0.2">
      <c r="A18" s="236" t="s">
        <v>180</v>
      </c>
      <c r="B18" s="57"/>
    </row>
    <row r="19" spans="1:2" s="36" customFormat="1" ht="12" customHeight="1" x14ac:dyDescent="0.2">
      <c r="A19" s="237">
        <v>1</v>
      </c>
      <c r="B19" s="57" t="e">
        <f>'BAR BB| Open rates'!#REF!*0.8*0.87+25</f>
        <v>#REF!</v>
      </c>
    </row>
    <row r="20" spans="1:2" s="36" customFormat="1" ht="12" customHeight="1" x14ac:dyDescent="0.2">
      <c r="A20" s="237">
        <v>2</v>
      </c>
      <c r="B20" s="57" t="e">
        <f>'BAR BB| Open rates'!#REF!*0.8*0.87+25</f>
        <v>#REF!</v>
      </c>
    </row>
    <row r="21" spans="1:2" s="36" customFormat="1" ht="12" customHeight="1" x14ac:dyDescent="0.2">
      <c r="A21" s="237">
        <v>3</v>
      </c>
      <c r="B21" s="57" t="e">
        <f>'BAR BB| Open rates'!#REF!*0.8*0.87+25</f>
        <v>#REF!</v>
      </c>
    </row>
    <row r="22" spans="1:2" s="36" customFormat="1" ht="12" customHeight="1" x14ac:dyDescent="0.2">
      <c r="A22" s="237">
        <v>4</v>
      </c>
      <c r="B22" s="57" t="e">
        <f>'BAR BB| Open rates'!#REF!*0.8*0.87+25</f>
        <v>#REF!</v>
      </c>
    </row>
    <row r="23" spans="1:2" s="36" customFormat="1" ht="12" customHeight="1" x14ac:dyDescent="0.2">
      <c r="A23" s="236" t="s">
        <v>181</v>
      </c>
      <c r="B23" s="57"/>
    </row>
    <row r="24" spans="1:2" s="36" customFormat="1" ht="12" customHeight="1" x14ac:dyDescent="0.2">
      <c r="A24" s="237">
        <v>1</v>
      </c>
      <c r="B24" s="57" t="e">
        <f>'BAR BB| Open rates'!#REF!*0.8*0.87+25</f>
        <v>#REF!</v>
      </c>
    </row>
    <row r="25" spans="1:2" s="36" customFormat="1" ht="12" customHeight="1" x14ac:dyDescent="0.2">
      <c r="A25" s="237">
        <v>2</v>
      </c>
      <c r="B25" s="57" t="e">
        <f>'BAR BB| Open rates'!#REF!*0.8*0.87+25</f>
        <v>#REF!</v>
      </c>
    </row>
    <row r="26" spans="1:2" s="36" customFormat="1" ht="12" customHeight="1" x14ac:dyDescent="0.2">
      <c r="A26" s="237">
        <v>3</v>
      </c>
      <c r="B26" s="57" t="e">
        <f>'BAR BB| Open rates'!#REF!*0.8*0.87+25</f>
        <v>#REF!</v>
      </c>
    </row>
    <row r="27" spans="1:2" s="36" customFormat="1" ht="12" customHeight="1" x14ac:dyDescent="0.2">
      <c r="A27" s="237">
        <v>4</v>
      </c>
      <c r="B27" s="57" t="e">
        <f>'BAR BB| Open rates'!#REF!*0.8*0.87+25</f>
        <v>#REF!</v>
      </c>
    </row>
    <row r="28" spans="1:2" s="36" customFormat="1" ht="12" hidden="1" customHeight="1" x14ac:dyDescent="0.2">
      <c r="A28" s="236" t="s">
        <v>183</v>
      </c>
    </row>
    <row r="29" spans="1:2" s="36" customFormat="1" ht="12" hidden="1" customHeight="1" x14ac:dyDescent="0.2">
      <c r="A29" s="237">
        <v>1</v>
      </c>
    </row>
    <row r="30" spans="1:2" s="36" customFormat="1" ht="12" hidden="1" customHeight="1" x14ac:dyDescent="0.2">
      <c r="A30" s="237">
        <v>2</v>
      </c>
    </row>
    <row r="31" spans="1:2" s="36" customFormat="1" ht="12" hidden="1" customHeight="1" x14ac:dyDescent="0.2">
      <c r="A31" s="237">
        <v>3</v>
      </c>
    </row>
    <row r="32" spans="1:2" s="36" customFormat="1" ht="12" hidden="1" customHeight="1" x14ac:dyDescent="0.2">
      <c r="A32" s="237">
        <v>4</v>
      </c>
    </row>
    <row r="33" spans="1:1" s="36" customFormat="1" ht="12" hidden="1" customHeight="1" x14ac:dyDescent="0.2">
      <c r="A33" s="237">
        <v>5</v>
      </c>
    </row>
    <row r="34" spans="1:1" s="36" customFormat="1" ht="12" hidden="1" customHeight="1" x14ac:dyDescent="0.2">
      <c r="A34" s="237">
        <v>6</v>
      </c>
    </row>
    <row r="35" spans="1:1" s="36" customFormat="1" ht="12" hidden="1" customHeight="1" x14ac:dyDescent="0.2">
      <c r="A35" s="237">
        <v>7</v>
      </c>
    </row>
    <row r="36" spans="1:1" s="36" customFormat="1" ht="12" hidden="1" customHeight="1" x14ac:dyDescent="0.2">
      <c r="A36" s="237">
        <v>8</v>
      </c>
    </row>
    <row r="37" spans="1:1" s="36" customFormat="1" ht="12" hidden="1" customHeight="1" x14ac:dyDescent="0.2">
      <c r="A37" s="236" t="s">
        <v>72</v>
      </c>
    </row>
    <row r="38" spans="1:1" s="36" customFormat="1" ht="12" hidden="1" customHeight="1" x14ac:dyDescent="0.2">
      <c r="A38" s="237">
        <v>1</v>
      </c>
    </row>
    <row r="39" spans="1:1" s="36" customFormat="1" ht="12" hidden="1" customHeight="1" x14ac:dyDescent="0.2">
      <c r="A39" s="237">
        <v>2</v>
      </c>
    </row>
    <row r="40" spans="1:1" s="36" customFormat="1" ht="12" hidden="1" customHeight="1" x14ac:dyDescent="0.2">
      <c r="A40" s="236" t="s">
        <v>184</v>
      </c>
    </row>
    <row r="41" spans="1:1" s="36" customFormat="1" ht="12" hidden="1" customHeight="1" x14ac:dyDescent="0.2">
      <c r="A41" s="237">
        <v>1</v>
      </c>
    </row>
    <row r="42" spans="1:1" s="36" customFormat="1" ht="12" hidden="1" customHeight="1" x14ac:dyDescent="0.2">
      <c r="A42" s="237">
        <v>2</v>
      </c>
    </row>
    <row r="43" spans="1:1" s="36" customFormat="1" ht="12" hidden="1" customHeight="1" x14ac:dyDescent="0.2">
      <c r="A43" s="237">
        <v>3</v>
      </c>
    </row>
    <row r="44" spans="1:1" s="36" customFormat="1" ht="12" hidden="1" customHeight="1" x14ac:dyDescent="0.2">
      <c r="A44" s="237">
        <v>4</v>
      </c>
    </row>
    <row r="45" spans="1:1" s="36" customFormat="1" ht="12" hidden="1" customHeight="1" x14ac:dyDescent="0.2">
      <c r="A45" s="237">
        <v>5</v>
      </c>
    </row>
    <row r="46" spans="1:1" s="36" customFormat="1" ht="12" hidden="1" customHeight="1" x14ac:dyDescent="0.2">
      <c r="A46" s="237">
        <v>6</v>
      </c>
    </row>
    <row r="47" spans="1:1" s="36" customFormat="1" ht="10.5" customHeight="1" x14ac:dyDescent="0.2">
      <c r="A47" s="252"/>
    </row>
    <row r="48" spans="1:1" s="33" customFormat="1" x14ac:dyDescent="0.2">
      <c r="A48" s="89"/>
    </row>
    <row r="49" spans="1:1" s="33" customFormat="1" ht="12.75" customHeight="1" x14ac:dyDescent="0.2">
      <c r="A49" s="340" t="s">
        <v>172</v>
      </c>
    </row>
    <row r="50" spans="1:1" s="33" customFormat="1" x14ac:dyDescent="0.2">
      <c r="A50" s="340"/>
    </row>
    <row r="51" spans="1:1" s="31" customFormat="1" ht="22.5" customHeight="1" x14ac:dyDescent="0.2"/>
    <row r="52" spans="1:1" s="6" customFormat="1" ht="26.25" customHeight="1" x14ac:dyDescent="0.2">
      <c r="A52" s="174" t="s">
        <v>74</v>
      </c>
    </row>
    <row r="53" spans="1:1" s="6" customFormat="1" ht="21" customHeight="1" x14ac:dyDescent="0.2">
      <c r="A53" s="172" t="s">
        <v>75</v>
      </c>
    </row>
    <row r="54" spans="1:1" s="6" customFormat="1" ht="27" customHeight="1" x14ac:dyDescent="0.2">
      <c r="A54" s="172" t="s">
        <v>389</v>
      </c>
    </row>
    <row r="55" spans="1:1" s="6" customFormat="1" ht="39.75" customHeight="1" x14ac:dyDescent="0.2">
      <c r="A55" s="172" t="s">
        <v>76</v>
      </c>
    </row>
    <row r="56" spans="1:1" s="6" customFormat="1" ht="22.5" customHeight="1" x14ac:dyDescent="0.2">
      <c r="A56" s="172" t="s">
        <v>77</v>
      </c>
    </row>
    <row r="57" spans="1:1" s="6" customFormat="1" ht="12.75" customHeight="1" x14ac:dyDescent="0.2">
      <c r="A57" s="172" t="s">
        <v>78</v>
      </c>
    </row>
    <row r="58" spans="1:1" s="36" customFormat="1" ht="37.5" customHeight="1" x14ac:dyDescent="0.2">
      <c r="A58" s="172" t="s">
        <v>79</v>
      </c>
    </row>
    <row r="59" spans="1:1" s="36" customFormat="1" ht="25.5" customHeight="1" x14ac:dyDescent="0.2">
      <c r="A59" s="172" t="s">
        <v>187</v>
      </c>
    </row>
    <row r="60" spans="1:1" s="33" customFormat="1" x14ac:dyDescent="0.2">
      <c r="A60" s="89"/>
    </row>
    <row r="61" spans="1:1" s="33" customFormat="1" x14ac:dyDescent="0.2">
      <c r="A61" s="171" t="s">
        <v>81</v>
      </c>
    </row>
    <row r="62" spans="1:1" s="33" customFormat="1" ht="84" x14ac:dyDescent="0.2">
      <c r="A62" s="259" t="s">
        <v>390</v>
      </c>
    </row>
    <row r="63" spans="1:1" s="33" customFormat="1" x14ac:dyDescent="0.2"/>
    <row r="64" spans="1:1" s="33" customFormat="1" x14ac:dyDescent="0.2">
      <c r="A64" s="171" t="s">
        <v>83</v>
      </c>
    </row>
    <row r="65" spans="1:1" s="33" customFormat="1" ht="30" customHeight="1" x14ac:dyDescent="0.2">
      <c r="A65" s="262" t="s">
        <v>391</v>
      </c>
    </row>
    <row r="66" spans="1:1" s="33" customFormat="1" ht="24" x14ac:dyDescent="0.2">
      <c r="A66" s="213" t="s">
        <v>392</v>
      </c>
    </row>
    <row r="67" spans="1:1" s="33" customFormat="1" x14ac:dyDescent="0.2"/>
    <row r="68" spans="1:1" s="33" customFormat="1" ht="24" x14ac:dyDescent="0.2">
      <c r="A68" s="274" t="s">
        <v>395</v>
      </c>
    </row>
    <row r="69" spans="1:1" s="33" customFormat="1" x14ac:dyDescent="0.2"/>
    <row r="70" spans="1:1" s="33" customFormat="1" x14ac:dyDescent="0.2"/>
    <row r="71" spans="1:1" s="33" customFormat="1" x14ac:dyDescent="0.2"/>
    <row r="72" spans="1:1" s="33" customFormat="1" x14ac:dyDescent="0.2"/>
    <row r="73" spans="1:1" s="33" customFormat="1" x14ac:dyDescent="0.2"/>
    <row r="74" spans="1:1" s="33" customFormat="1" x14ac:dyDescent="0.2"/>
    <row r="75" spans="1:1" s="33" customFormat="1" x14ac:dyDescent="0.2"/>
    <row r="76" spans="1:1" s="33" customFormat="1" x14ac:dyDescent="0.2"/>
    <row r="77" spans="1:1" s="33" customFormat="1" x14ac:dyDescent="0.2"/>
    <row r="78" spans="1:1" s="33" customFormat="1" x14ac:dyDescent="0.2"/>
    <row r="79" spans="1:1" s="33" customFormat="1" x14ac:dyDescent="0.2"/>
    <row r="80" spans="1:1" s="33" customFormat="1" x14ac:dyDescent="0.2"/>
    <row r="81" s="33" customFormat="1" x14ac:dyDescent="0.2"/>
    <row r="82" s="33" customFormat="1" x14ac:dyDescent="0.2"/>
    <row r="83" s="33" customFormat="1" x14ac:dyDescent="0.2"/>
    <row r="84" s="33" customFormat="1" x14ac:dyDescent="0.2"/>
    <row r="85" s="33" customFormat="1" x14ac:dyDescent="0.2"/>
    <row r="86" s="33" customFormat="1" x14ac:dyDescent="0.2"/>
    <row r="87" s="33" customFormat="1" x14ac:dyDescent="0.2"/>
    <row r="88" s="33" customFormat="1" x14ac:dyDescent="0.2"/>
    <row r="89" s="33" customFormat="1" x14ac:dyDescent="0.2"/>
    <row r="90" s="33" customFormat="1" x14ac:dyDescent="0.2"/>
    <row r="91" s="33" customFormat="1" x14ac:dyDescent="0.2"/>
    <row r="92" s="33" customFormat="1" x14ac:dyDescent="0.2"/>
    <row r="93" s="33" customFormat="1" x14ac:dyDescent="0.2"/>
    <row r="94" s="33" customFormat="1" x14ac:dyDescent="0.2"/>
    <row r="95" s="33" customFormat="1" x14ac:dyDescent="0.2"/>
    <row r="96" s="33" customFormat="1" x14ac:dyDescent="0.2"/>
    <row r="97" s="33" customFormat="1" x14ac:dyDescent="0.2"/>
    <row r="98" s="33" customFormat="1" x14ac:dyDescent="0.2"/>
    <row r="99" s="33" customFormat="1" x14ac:dyDescent="0.2"/>
    <row r="100" s="33" customFormat="1" x14ac:dyDescent="0.2"/>
    <row r="101" s="33" customFormat="1" x14ac:dyDescent="0.2"/>
    <row r="102" s="33" customFormat="1" x14ac:dyDescent="0.2"/>
    <row r="103" s="33" customFormat="1" x14ac:dyDescent="0.2"/>
    <row r="104" s="33" customFormat="1" x14ac:dyDescent="0.2"/>
    <row r="105" s="33" customFormat="1" x14ac:dyDescent="0.2"/>
    <row r="106" s="33" customFormat="1" x14ac:dyDescent="0.2"/>
    <row r="107" s="33" customFormat="1" x14ac:dyDescent="0.2"/>
    <row r="108" s="33" customFormat="1" x14ac:dyDescent="0.2"/>
    <row r="109" s="33" customFormat="1" x14ac:dyDescent="0.2"/>
    <row r="110" s="33" customFormat="1" x14ac:dyDescent="0.2"/>
    <row r="111" s="33" customFormat="1" x14ac:dyDescent="0.2"/>
    <row r="112" s="33" customFormat="1" x14ac:dyDescent="0.2"/>
    <row r="113" s="33" customFormat="1" x14ac:dyDescent="0.2"/>
    <row r="114" s="33" customFormat="1" x14ac:dyDescent="0.2"/>
    <row r="115" s="33" customFormat="1" x14ac:dyDescent="0.2"/>
    <row r="116" s="33" customFormat="1" x14ac:dyDescent="0.2"/>
    <row r="117" s="33" customFormat="1" x14ac:dyDescent="0.2"/>
    <row r="118" s="33" customFormat="1" x14ac:dyDescent="0.2"/>
    <row r="119" s="33" customFormat="1" x14ac:dyDescent="0.2"/>
    <row r="120" s="33" customFormat="1" x14ac:dyDescent="0.2"/>
    <row r="121" s="33" customFormat="1" x14ac:dyDescent="0.2"/>
    <row r="122" s="33" customFormat="1" x14ac:dyDescent="0.2"/>
    <row r="123" s="33" customFormat="1" x14ac:dyDescent="0.2"/>
    <row r="124" s="33" customFormat="1" x14ac:dyDescent="0.2"/>
    <row r="125" s="33" customFormat="1" x14ac:dyDescent="0.2"/>
    <row r="126" s="33" customFormat="1" x14ac:dyDescent="0.2"/>
    <row r="127" s="33" customFormat="1" x14ac:dyDescent="0.2"/>
    <row r="128" s="33" customFormat="1" x14ac:dyDescent="0.2"/>
    <row r="129" s="33" customFormat="1" x14ac:dyDescent="0.2"/>
    <row r="130" s="33" customFormat="1" x14ac:dyDescent="0.2"/>
    <row r="131" s="33" customFormat="1" x14ac:dyDescent="0.2"/>
    <row r="132" s="33" customFormat="1" x14ac:dyDescent="0.2"/>
    <row r="133" s="33" customFormat="1" x14ac:dyDescent="0.2"/>
    <row r="134" s="33" customFormat="1" x14ac:dyDescent="0.2"/>
    <row r="135" s="33" customFormat="1" x14ac:dyDescent="0.2"/>
    <row r="136" s="33" customFormat="1" x14ac:dyDescent="0.2"/>
    <row r="137" s="33" customFormat="1" x14ac:dyDescent="0.2"/>
    <row r="138" s="33" customFormat="1" x14ac:dyDescent="0.2"/>
    <row r="139" s="33" customFormat="1" x14ac:dyDescent="0.2"/>
    <row r="140" s="33" customFormat="1" x14ac:dyDescent="0.2"/>
    <row r="141" s="33" customFormat="1" x14ac:dyDescent="0.2"/>
    <row r="142" s="33" customFormat="1" x14ac:dyDescent="0.2"/>
    <row r="143" s="33" customFormat="1" x14ac:dyDescent="0.2"/>
    <row r="144" s="33" customFormat="1" x14ac:dyDescent="0.2"/>
    <row r="145" s="33" customFormat="1" x14ac:dyDescent="0.2"/>
    <row r="146" s="33" customFormat="1" x14ac:dyDescent="0.2"/>
    <row r="147" s="33" customFormat="1" x14ac:dyDescent="0.2"/>
    <row r="148" s="33" customFormat="1" x14ac:dyDescent="0.2"/>
    <row r="149" s="33" customFormat="1" x14ac:dyDescent="0.2"/>
    <row r="150" s="33" customFormat="1" x14ac:dyDescent="0.2"/>
    <row r="151" s="33" customFormat="1" x14ac:dyDescent="0.2"/>
    <row r="152" s="33" customFormat="1" x14ac:dyDescent="0.2"/>
    <row r="153" s="33" customFormat="1" x14ac:dyDescent="0.2"/>
    <row r="154" s="33" customFormat="1" x14ac:dyDescent="0.2"/>
    <row r="155" s="33" customFormat="1" x14ac:dyDescent="0.2"/>
    <row r="156" s="33" customFormat="1" x14ac:dyDescent="0.2"/>
    <row r="157" s="33" customFormat="1" x14ac:dyDescent="0.2"/>
    <row r="158" s="33" customFormat="1" x14ac:dyDescent="0.2"/>
    <row r="159" s="33" customFormat="1" x14ac:dyDescent="0.2"/>
    <row r="160" s="33" customFormat="1" x14ac:dyDescent="0.2"/>
    <row r="161" s="33" customFormat="1" x14ac:dyDescent="0.2"/>
    <row r="162" s="33" customFormat="1" x14ac:dyDescent="0.2"/>
    <row r="163" s="33" customFormat="1" x14ac:dyDescent="0.2"/>
    <row r="164" s="33" customFormat="1" x14ac:dyDescent="0.2"/>
    <row r="165" s="33" customFormat="1" x14ac:dyDescent="0.2"/>
    <row r="166" s="33" customFormat="1" x14ac:dyDescent="0.2"/>
    <row r="167" s="33" customFormat="1" x14ac:dyDescent="0.2"/>
    <row r="168" s="33" customFormat="1" x14ac:dyDescent="0.2"/>
    <row r="169" s="33" customFormat="1" x14ac:dyDescent="0.2"/>
    <row r="170" s="33" customFormat="1" x14ac:dyDescent="0.2"/>
    <row r="171" s="33" customFormat="1" x14ac:dyDescent="0.2"/>
    <row r="172" s="33" customFormat="1" x14ac:dyDescent="0.2"/>
    <row r="173" s="33" customFormat="1" x14ac:dyDescent="0.2"/>
    <row r="174" s="33" customFormat="1" x14ac:dyDescent="0.2"/>
    <row r="175" s="33" customFormat="1" x14ac:dyDescent="0.2"/>
    <row r="176" s="33" customFormat="1" x14ac:dyDescent="0.2"/>
    <row r="177" s="33" customFormat="1" x14ac:dyDescent="0.2"/>
    <row r="178" s="33" customFormat="1" x14ac:dyDescent="0.2"/>
    <row r="179" s="33" customFormat="1" x14ac:dyDescent="0.2"/>
    <row r="180" s="33" customFormat="1" x14ac:dyDescent="0.2"/>
    <row r="181" s="33" customFormat="1" x14ac:dyDescent="0.2"/>
    <row r="182" s="33" customFormat="1" x14ac:dyDescent="0.2"/>
    <row r="183" s="33" customFormat="1" x14ac:dyDescent="0.2"/>
    <row r="184" s="33" customFormat="1" x14ac:dyDescent="0.2"/>
    <row r="185" s="33" customFormat="1" x14ac:dyDescent="0.2"/>
    <row r="186" s="33" customFormat="1" x14ac:dyDescent="0.2"/>
    <row r="187" s="33" customFormat="1" x14ac:dyDescent="0.2"/>
    <row r="188" s="33" customFormat="1" x14ac:dyDescent="0.2"/>
    <row r="189" s="33" customFormat="1" x14ac:dyDescent="0.2"/>
    <row r="190" s="33" customFormat="1" x14ac:dyDescent="0.2"/>
    <row r="191" s="33" customFormat="1" x14ac:dyDescent="0.2"/>
    <row r="192" s="33" customFormat="1" x14ac:dyDescent="0.2"/>
    <row r="193" s="33" customFormat="1" x14ac:dyDescent="0.2"/>
    <row r="194" s="33" customFormat="1" x14ac:dyDescent="0.2"/>
    <row r="195" s="33" customFormat="1" x14ac:dyDescent="0.2"/>
    <row r="196" s="33" customFormat="1" x14ac:dyDescent="0.2"/>
    <row r="197" s="33" customFormat="1" x14ac:dyDescent="0.2"/>
    <row r="198" s="33" customFormat="1" x14ac:dyDescent="0.2"/>
    <row r="199" s="33" customFormat="1" x14ac:dyDescent="0.2"/>
    <row r="200" s="33" customFormat="1" x14ac:dyDescent="0.2"/>
    <row r="201" s="33" customFormat="1" x14ac:dyDescent="0.2"/>
    <row r="202" s="33" customFormat="1" x14ac:dyDescent="0.2"/>
    <row r="203" s="33" customFormat="1" x14ac:dyDescent="0.2"/>
    <row r="204" s="33" customFormat="1" x14ac:dyDescent="0.2"/>
    <row r="205" s="33" customFormat="1" x14ac:dyDescent="0.2"/>
    <row r="206" s="33" customFormat="1" x14ac:dyDescent="0.2"/>
    <row r="207" s="33" customFormat="1" x14ac:dyDescent="0.2"/>
    <row r="208" s="33" customFormat="1" x14ac:dyDescent="0.2"/>
    <row r="209" s="33" customFormat="1" x14ac:dyDescent="0.2"/>
    <row r="210" s="33" customFormat="1" x14ac:dyDescent="0.2"/>
    <row r="211" s="33" customFormat="1" x14ac:dyDescent="0.2"/>
    <row r="212" s="33" customFormat="1" x14ac:dyDescent="0.2"/>
    <row r="213" s="33" customFormat="1" x14ac:dyDescent="0.2"/>
    <row r="214" s="33" customFormat="1" x14ac:dyDescent="0.2"/>
    <row r="215" s="33" customFormat="1" x14ac:dyDescent="0.2"/>
    <row r="216" s="33" customFormat="1" x14ac:dyDescent="0.2"/>
    <row r="217" s="33" customFormat="1" x14ac:dyDescent="0.2"/>
    <row r="218" s="33" customFormat="1" x14ac:dyDescent="0.2"/>
    <row r="219" s="33" customFormat="1" x14ac:dyDescent="0.2"/>
    <row r="220" s="33" customFormat="1" x14ac:dyDescent="0.2"/>
    <row r="221" s="33" customFormat="1" x14ac:dyDescent="0.2"/>
    <row r="222" s="33" customFormat="1" x14ac:dyDescent="0.2"/>
    <row r="223" s="33" customFormat="1" x14ac:dyDescent="0.2"/>
    <row r="224" s="33" customFormat="1" x14ac:dyDescent="0.2"/>
    <row r="225" s="33" customFormat="1" x14ac:dyDescent="0.2"/>
    <row r="226" s="33" customFormat="1" x14ac:dyDescent="0.2"/>
    <row r="227" s="33" customFormat="1" x14ac:dyDescent="0.2"/>
    <row r="228" s="33" customFormat="1" x14ac:dyDescent="0.2"/>
    <row r="229" s="33" customFormat="1" x14ac:dyDescent="0.2"/>
    <row r="230" s="33" customFormat="1" x14ac:dyDescent="0.2"/>
    <row r="231" s="33" customFormat="1" x14ac:dyDescent="0.2"/>
    <row r="232" s="33" customFormat="1" x14ac:dyDescent="0.2"/>
    <row r="233" s="33" customFormat="1" x14ac:dyDescent="0.2"/>
    <row r="234" s="33" customFormat="1" x14ac:dyDescent="0.2"/>
    <row r="235" s="33" customFormat="1" x14ac:dyDescent="0.2"/>
    <row r="236" s="33" customFormat="1" x14ac:dyDescent="0.2"/>
    <row r="237" s="33" customFormat="1" x14ac:dyDescent="0.2"/>
    <row r="238" s="33" customFormat="1" x14ac:dyDescent="0.2"/>
    <row r="239" s="33" customFormat="1" x14ac:dyDescent="0.2"/>
    <row r="240" s="33" customFormat="1" x14ac:dyDescent="0.2"/>
    <row r="241" s="33" customFormat="1" x14ac:dyDescent="0.2"/>
    <row r="242" s="33" customFormat="1" x14ac:dyDescent="0.2"/>
    <row r="243" s="33" customFormat="1" x14ac:dyDescent="0.2"/>
    <row r="244" s="33" customFormat="1" x14ac:dyDescent="0.2"/>
    <row r="245" s="33" customFormat="1" x14ac:dyDescent="0.2"/>
    <row r="246" s="33" customFormat="1" x14ac:dyDescent="0.2"/>
    <row r="247" s="33" customFormat="1" x14ac:dyDescent="0.2"/>
    <row r="248" s="33" customFormat="1" x14ac:dyDescent="0.2"/>
    <row r="249" s="33" customFormat="1" x14ac:dyDescent="0.2"/>
    <row r="250" s="33" customFormat="1" x14ac:dyDescent="0.2"/>
    <row r="251" s="33" customFormat="1" x14ac:dyDescent="0.2"/>
    <row r="252" s="33" customFormat="1" x14ac:dyDescent="0.2"/>
    <row r="253" s="33" customFormat="1" x14ac:dyDescent="0.2"/>
    <row r="254" s="33" customFormat="1" x14ac:dyDescent="0.2"/>
    <row r="255" s="33" customFormat="1" x14ac:dyDescent="0.2"/>
    <row r="256" s="33" customFormat="1" x14ac:dyDescent="0.2"/>
    <row r="257" s="33" customFormat="1" x14ac:dyDescent="0.2"/>
    <row r="258" s="33" customFormat="1" x14ac:dyDescent="0.2"/>
    <row r="259" s="33" customFormat="1" x14ac:dyDescent="0.2"/>
    <row r="260" s="33" customFormat="1" x14ac:dyDescent="0.2"/>
    <row r="261" s="33" customFormat="1" x14ac:dyDescent="0.2"/>
    <row r="262" s="33" customFormat="1" x14ac:dyDescent="0.2"/>
    <row r="263" s="33" customFormat="1" x14ac:dyDescent="0.2"/>
    <row r="264" s="33" customFormat="1" x14ac:dyDescent="0.2"/>
    <row r="265" s="33" customFormat="1" x14ac:dyDescent="0.2"/>
    <row r="266" s="33" customFormat="1" x14ac:dyDescent="0.2"/>
    <row r="267" s="33" customFormat="1" x14ac:dyDescent="0.2"/>
    <row r="268" s="33" customFormat="1" x14ac:dyDescent="0.2"/>
    <row r="269" s="33" customFormat="1" x14ac:dyDescent="0.2"/>
    <row r="270" s="33" customFormat="1" x14ac:dyDescent="0.2"/>
    <row r="271" s="33" customFormat="1" x14ac:dyDescent="0.2"/>
    <row r="272" s="33" customFormat="1" x14ac:dyDescent="0.2"/>
    <row r="273" s="33" customFormat="1" x14ac:dyDescent="0.2"/>
    <row r="274" s="33" customFormat="1" x14ac:dyDescent="0.2"/>
    <row r="275" s="33" customFormat="1" x14ac:dyDescent="0.2"/>
    <row r="276" s="33" customFormat="1" x14ac:dyDescent="0.2"/>
    <row r="277" s="33" customFormat="1" x14ac:dyDescent="0.2"/>
    <row r="278" s="33" customFormat="1" x14ac:dyDescent="0.2"/>
    <row r="279" s="33" customFormat="1" x14ac:dyDescent="0.2"/>
    <row r="280" s="33" customFormat="1" x14ac:dyDescent="0.2"/>
    <row r="281" s="33" customFormat="1" x14ac:dyDescent="0.2"/>
    <row r="282" s="33" customFormat="1" x14ac:dyDescent="0.2"/>
    <row r="283" s="33" customFormat="1" x14ac:dyDescent="0.2"/>
    <row r="284" s="33" customFormat="1" x14ac:dyDescent="0.2"/>
    <row r="285" s="33" customFormat="1" x14ac:dyDescent="0.2"/>
    <row r="286" s="33" customFormat="1" x14ac:dyDescent="0.2"/>
    <row r="287" s="33" customFormat="1" x14ac:dyDescent="0.2"/>
    <row r="288" s="33" customFormat="1" x14ac:dyDescent="0.2"/>
    <row r="289" s="33" customFormat="1" x14ac:dyDescent="0.2"/>
    <row r="290" s="33" customFormat="1" x14ac:dyDescent="0.2"/>
    <row r="291" s="33" customFormat="1" x14ac:dyDescent="0.2"/>
    <row r="292" s="33" customFormat="1" x14ac:dyDescent="0.2"/>
    <row r="293" s="33" customFormat="1" x14ac:dyDescent="0.2"/>
    <row r="294" s="33" customFormat="1" x14ac:dyDescent="0.2"/>
    <row r="295" s="33" customFormat="1" x14ac:dyDescent="0.2"/>
    <row r="296" s="33" customFormat="1" x14ac:dyDescent="0.2"/>
    <row r="297" s="33" customFormat="1" x14ac:dyDescent="0.2"/>
    <row r="298" s="33" customFormat="1" x14ac:dyDescent="0.2"/>
    <row r="299" s="33" customFormat="1" x14ac:dyDescent="0.2"/>
    <row r="300" s="33" customFormat="1" x14ac:dyDescent="0.2"/>
    <row r="301" s="33" customFormat="1" x14ac:dyDescent="0.2"/>
    <row r="302" s="33" customFormat="1" x14ac:dyDescent="0.2"/>
    <row r="303" s="33" customFormat="1" x14ac:dyDescent="0.2"/>
    <row r="304" s="33" customFormat="1" x14ac:dyDescent="0.2"/>
    <row r="305" s="33" customFormat="1" x14ac:dyDescent="0.2"/>
    <row r="306" s="33" customFormat="1" x14ac:dyDescent="0.2"/>
    <row r="307" s="33" customFormat="1" x14ac:dyDescent="0.2"/>
    <row r="308" s="33" customFormat="1" x14ac:dyDescent="0.2"/>
    <row r="309" s="33" customFormat="1" x14ac:dyDescent="0.2"/>
    <row r="310" s="33" customFormat="1" x14ac:dyDescent="0.2"/>
    <row r="311" s="33" customFormat="1" x14ac:dyDescent="0.2"/>
    <row r="312" s="33" customFormat="1" x14ac:dyDescent="0.2"/>
    <row r="313" s="33" customFormat="1" x14ac:dyDescent="0.2"/>
    <row r="314" s="33" customFormat="1" x14ac:dyDescent="0.2"/>
    <row r="315" s="33" customFormat="1" x14ac:dyDescent="0.2"/>
    <row r="316" s="33" customFormat="1" x14ac:dyDescent="0.2"/>
    <row r="317" s="33" customFormat="1" x14ac:dyDescent="0.2"/>
    <row r="318" s="33" customFormat="1" x14ac:dyDescent="0.2"/>
    <row r="319" s="33" customFormat="1" x14ac:dyDescent="0.2"/>
    <row r="320" s="33" customFormat="1" x14ac:dyDescent="0.2"/>
    <row r="321" s="33" customFormat="1" x14ac:dyDescent="0.2"/>
    <row r="322" s="33" customFormat="1" x14ac:dyDescent="0.2"/>
    <row r="323" s="33" customFormat="1" x14ac:dyDescent="0.2"/>
    <row r="324" s="33" customFormat="1" x14ac:dyDescent="0.2"/>
    <row r="325" s="33" customFormat="1" x14ac:dyDescent="0.2"/>
    <row r="326" s="33" customFormat="1" x14ac:dyDescent="0.2"/>
    <row r="327" s="33" customFormat="1" x14ac:dyDescent="0.2"/>
    <row r="328" s="33" customFormat="1" x14ac:dyDescent="0.2"/>
    <row r="329" s="33" customFormat="1" x14ac:dyDescent="0.2"/>
    <row r="330" s="33" customFormat="1" x14ac:dyDescent="0.2"/>
    <row r="331" s="33" customFormat="1" x14ac:dyDescent="0.2"/>
    <row r="332" s="33" customFormat="1" x14ac:dyDescent="0.2"/>
    <row r="333" s="33" customFormat="1" x14ac:dyDescent="0.2"/>
    <row r="334" s="33" customFormat="1" x14ac:dyDescent="0.2"/>
    <row r="335" s="33" customFormat="1" x14ac:dyDescent="0.2"/>
    <row r="336" s="33" customFormat="1" x14ac:dyDescent="0.2"/>
    <row r="337" s="33" customFormat="1" x14ac:dyDescent="0.2"/>
    <row r="338" s="33" customFormat="1" x14ac:dyDescent="0.2"/>
    <row r="339" s="33" customFormat="1" x14ac:dyDescent="0.2"/>
    <row r="340" s="33" customFormat="1" x14ac:dyDescent="0.2"/>
    <row r="341" s="33" customFormat="1" x14ac:dyDescent="0.2"/>
    <row r="342" s="33" customFormat="1" x14ac:dyDescent="0.2"/>
    <row r="343" s="33" customFormat="1" x14ac:dyDescent="0.2"/>
    <row r="344" s="33" customFormat="1" x14ac:dyDescent="0.2"/>
    <row r="345" s="33" customFormat="1" x14ac:dyDescent="0.2"/>
    <row r="346" s="33" customFormat="1" x14ac:dyDescent="0.2"/>
    <row r="347" s="33" customFormat="1" x14ac:dyDescent="0.2"/>
    <row r="348" s="33" customFormat="1" x14ac:dyDescent="0.2"/>
    <row r="349" s="33" customFormat="1" x14ac:dyDescent="0.2"/>
    <row r="350" s="33" customFormat="1" x14ac:dyDescent="0.2"/>
    <row r="351" s="33" customFormat="1" x14ac:dyDescent="0.2"/>
    <row r="352" s="33" customFormat="1" x14ac:dyDescent="0.2"/>
    <row r="353" s="33" customFormat="1" x14ac:dyDescent="0.2"/>
    <row r="354" s="33" customFormat="1" x14ac:dyDescent="0.2"/>
    <row r="355" s="33" customFormat="1" x14ac:dyDescent="0.2"/>
    <row r="356" s="33" customFormat="1" x14ac:dyDescent="0.2"/>
    <row r="357" s="33" customFormat="1" x14ac:dyDescent="0.2"/>
    <row r="358" s="33" customFormat="1" x14ac:dyDescent="0.2"/>
    <row r="359" s="33" customFormat="1" x14ac:dyDescent="0.2"/>
    <row r="360" s="33" customFormat="1" x14ac:dyDescent="0.2"/>
    <row r="361" s="33" customFormat="1" x14ac:dyDescent="0.2"/>
    <row r="362" s="33" customFormat="1" x14ac:dyDescent="0.2"/>
    <row r="363" s="33" customFormat="1" x14ac:dyDescent="0.2"/>
    <row r="364" s="33" customFormat="1" x14ac:dyDescent="0.2"/>
    <row r="365" s="33" customFormat="1" x14ac:dyDescent="0.2"/>
    <row r="366" s="33" customFormat="1" x14ac:dyDescent="0.2"/>
    <row r="367" s="33" customFormat="1" x14ac:dyDescent="0.2"/>
    <row r="368" s="33" customFormat="1" x14ac:dyDescent="0.2"/>
    <row r="369" s="33" customFormat="1" x14ac:dyDescent="0.2"/>
    <row r="370" s="33" customFormat="1" x14ac:dyDescent="0.2"/>
    <row r="371" s="33" customFormat="1" x14ac:dyDescent="0.2"/>
    <row r="372" s="33" customFormat="1" x14ac:dyDescent="0.2"/>
    <row r="373" s="33" customFormat="1" x14ac:dyDescent="0.2"/>
    <row r="374" s="33" customFormat="1" x14ac:dyDescent="0.2"/>
    <row r="375" s="33" customFormat="1" x14ac:dyDescent="0.2"/>
    <row r="376" s="33" customFormat="1" x14ac:dyDescent="0.2"/>
    <row r="377" s="33" customFormat="1" x14ac:dyDescent="0.2"/>
    <row r="378" s="33" customFormat="1" x14ac:dyDescent="0.2"/>
    <row r="379" s="33" customFormat="1" x14ac:dyDescent="0.2"/>
    <row r="380" s="33" customFormat="1" x14ac:dyDescent="0.2"/>
    <row r="381" s="33" customFormat="1" x14ac:dyDescent="0.2"/>
    <row r="382" s="33" customFormat="1" x14ac:dyDescent="0.2"/>
    <row r="383" s="33" customFormat="1" x14ac:dyDescent="0.2"/>
    <row r="384" s="33" customFormat="1" x14ac:dyDescent="0.2"/>
    <row r="385" s="33" customFormat="1" x14ac:dyDescent="0.2"/>
    <row r="386" s="33" customFormat="1" x14ac:dyDescent="0.2"/>
    <row r="387" s="33" customFormat="1" x14ac:dyDescent="0.2"/>
    <row r="388" s="33" customFormat="1" x14ac:dyDescent="0.2"/>
    <row r="389" s="33" customFormat="1" x14ac:dyDescent="0.2"/>
    <row r="390" s="33" customFormat="1" x14ac:dyDescent="0.2"/>
    <row r="391" s="33" customFormat="1" x14ac:dyDescent="0.2"/>
    <row r="392" s="33" customFormat="1" x14ac:dyDescent="0.2"/>
    <row r="393" s="33" customFormat="1" x14ac:dyDescent="0.2"/>
    <row r="394" s="33" customFormat="1" x14ac:dyDescent="0.2"/>
    <row r="395" s="33" customFormat="1" x14ac:dyDescent="0.2"/>
    <row r="396" s="33" customFormat="1" x14ac:dyDescent="0.2"/>
    <row r="397" s="33" customFormat="1" x14ac:dyDescent="0.2"/>
    <row r="398" s="33" customFormat="1" x14ac:dyDescent="0.2"/>
    <row r="399" s="33" customFormat="1" x14ac:dyDescent="0.2"/>
    <row r="400" s="33" customFormat="1" x14ac:dyDescent="0.2"/>
    <row r="401" s="33" customFormat="1" x14ac:dyDescent="0.2"/>
    <row r="402" s="33" customFormat="1" x14ac:dyDescent="0.2"/>
    <row r="403" s="33" customFormat="1" x14ac:dyDescent="0.2"/>
    <row r="404" s="33" customFormat="1" x14ac:dyDescent="0.2"/>
    <row r="405" s="33" customFormat="1" x14ac:dyDescent="0.2"/>
    <row r="406" s="33" customFormat="1" x14ac:dyDescent="0.2"/>
    <row r="407" s="33" customFormat="1" x14ac:dyDescent="0.2"/>
    <row r="408" s="33" customFormat="1" x14ac:dyDescent="0.2"/>
    <row r="409" s="33" customFormat="1" x14ac:dyDescent="0.2"/>
    <row r="410" s="33" customFormat="1" x14ac:dyDescent="0.2"/>
    <row r="411" s="33" customFormat="1" x14ac:dyDescent="0.2"/>
    <row r="412" s="33" customFormat="1" x14ac:dyDescent="0.2"/>
    <row r="413" s="33" customFormat="1" x14ac:dyDescent="0.2"/>
    <row r="414" s="33" customFormat="1" x14ac:dyDescent="0.2"/>
    <row r="415" s="33" customFormat="1" x14ac:dyDescent="0.2"/>
    <row r="416" s="33" customFormat="1" x14ac:dyDescent="0.2"/>
    <row r="417" s="33" customFormat="1" x14ac:dyDescent="0.2"/>
    <row r="418" s="33" customFormat="1" x14ac:dyDescent="0.2"/>
    <row r="419" s="33" customFormat="1" x14ac:dyDescent="0.2"/>
    <row r="420" s="33" customFormat="1" x14ac:dyDescent="0.2"/>
    <row r="421" s="33" customFormat="1" x14ac:dyDescent="0.2"/>
    <row r="422" s="33" customFormat="1" x14ac:dyDescent="0.2"/>
    <row r="423" s="33" customFormat="1" x14ac:dyDescent="0.2"/>
    <row r="424" s="33" customFormat="1" x14ac:dyDescent="0.2"/>
    <row r="425" s="33" customFormat="1" x14ac:dyDescent="0.2"/>
    <row r="426" s="33" customFormat="1" x14ac:dyDescent="0.2"/>
    <row r="427" s="33" customFormat="1" x14ac:dyDescent="0.2"/>
    <row r="428" s="33" customFormat="1" x14ac:dyDescent="0.2"/>
    <row r="429" s="33" customFormat="1" x14ac:dyDescent="0.2"/>
    <row r="430" s="33" customFormat="1" x14ac:dyDescent="0.2"/>
    <row r="431" s="33" customFormat="1" x14ac:dyDescent="0.2"/>
    <row r="432" s="33" customFormat="1" x14ac:dyDescent="0.2"/>
    <row r="433" s="33" customFormat="1" x14ac:dyDescent="0.2"/>
    <row r="434" s="33" customFormat="1" x14ac:dyDescent="0.2"/>
    <row r="435" s="33" customFormat="1" x14ac:dyDescent="0.2"/>
    <row r="436" s="33" customFormat="1" x14ac:dyDescent="0.2"/>
    <row r="437" s="33" customFormat="1" x14ac:dyDescent="0.2"/>
    <row r="438" s="33" customFormat="1" x14ac:dyDescent="0.2"/>
    <row r="439" s="33" customFormat="1" x14ac:dyDescent="0.2"/>
    <row r="440" s="33" customFormat="1" x14ac:dyDescent="0.2"/>
    <row r="441" s="33" customFormat="1" x14ac:dyDescent="0.2"/>
    <row r="442" s="33" customFormat="1" x14ac:dyDescent="0.2"/>
    <row r="443" s="33" customFormat="1" x14ac:dyDescent="0.2"/>
    <row r="444" s="33" customFormat="1" x14ac:dyDescent="0.2"/>
    <row r="445" s="33" customFormat="1" x14ac:dyDescent="0.2"/>
    <row r="446" s="33" customFormat="1" x14ac:dyDescent="0.2"/>
    <row r="447" s="33" customFormat="1" x14ac:dyDescent="0.2"/>
    <row r="448" s="33" customFormat="1" x14ac:dyDescent="0.2"/>
    <row r="449" s="33" customFormat="1" x14ac:dyDescent="0.2"/>
    <row r="450" s="33" customFormat="1" x14ac:dyDescent="0.2"/>
    <row r="451" s="33" customFormat="1" x14ac:dyDescent="0.2"/>
    <row r="452" s="33" customFormat="1" x14ac:dyDescent="0.2"/>
    <row r="453" s="33" customFormat="1" x14ac:dyDescent="0.2"/>
    <row r="454" s="33" customFormat="1" x14ac:dyDescent="0.2"/>
    <row r="455" s="33" customFormat="1" x14ac:dyDescent="0.2"/>
    <row r="456" s="33" customFormat="1" x14ac:dyDescent="0.2"/>
    <row r="457" s="33" customFormat="1" x14ac:dyDescent="0.2"/>
    <row r="458" s="33" customFormat="1" x14ac:dyDescent="0.2"/>
    <row r="459" s="33" customFormat="1" x14ac:dyDescent="0.2"/>
    <row r="460" s="33" customFormat="1" x14ac:dyDescent="0.2"/>
    <row r="461" s="33" customFormat="1" x14ac:dyDescent="0.2"/>
    <row r="462" s="33" customFormat="1" x14ac:dyDescent="0.2"/>
    <row r="463" s="33" customFormat="1" x14ac:dyDescent="0.2"/>
    <row r="464" s="33" customFormat="1" x14ac:dyDescent="0.2"/>
    <row r="465" s="33" customFormat="1" x14ac:dyDescent="0.2"/>
    <row r="466" s="33" customFormat="1" x14ac:dyDescent="0.2"/>
    <row r="467" s="33" customFormat="1" x14ac:dyDescent="0.2"/>
    <row r="468" s="33" customFormat="1" x14ac:dyDescent="0.2"/>
    <row r="469" s="33" customFormat="1" x14ac:dyDescent="0.2"/>
    <row r="470" s="33" customFormat="1" x14ac:dyDescent="0.2"/>
    <row r="471" s="33" customFormat="1" x14ac:dyDescent="0.2"/>
    <row r="472" s="33" customFormat="1" x14ac:dyDescent="0.2"/>
    <row r="473" s="33" customFormat="1" x14ac:dyDescent="0.2"/>
    <row r="474" s="33" customFormat="1" x14ac:dyDescent="0.2"/>
    <row r="475" s="33" customFormat="1" x14ac:dyDescent="0.2"/>
    <row r="476" s="33" customFormat="1" x14ac:dyDescent="0.2"/>
    <row r="477" s="33" customFormat="1" x14ac:dyDescent="0.2"/>
    <row r="478" s="33" customFormat="1" x14ac:dyDescent="0.2"/>
    <row r="479" s="33" customFormat="1" x14ac:dyDescent="0.2"/>
    <row r="480" s="33" customFormat="1" x14ac:dyDescent="0.2"/>
    <row r="481" s="33" customFormat="1" x14ac:dyDescent="0.2"/>
    <row r="482" s="33" customFormat="1" x14ac:dyDescent="0.2"/>
    <row r="483" s="33" customFormat="1" x14ac:dyDescent="0.2"/>
    <row r="484" s="33" customFormat="1" x14ac:dyDescent="0.2"/>
    <row r="485" s="33" customFormat="1" x14ac:dyDescent="0.2"/>
    <row r="486" s="33" customFormat="1" x14ac:dyDescent="0.2"/>
    <row r="487" s="33" customFormat="1" x14ac:dyDescent="0.2"/>
    <row r="488" s="33" customFormat="1" x14ac:dyDescent="0.2"/>
    <row r="489" s="33" customFormat="1" x14ac:dyDescent="0.2"/>
    <row r="490" s="33" customFormat="1" x14ac:dyDescent="0.2"/>
    <row r="491" s="33" customFormat="1" x14ac:dyDescent="0.2"/>
    <row r="492" s="33" customFormat="1" x14ac:dyDescent="0.2"/>
    <row r="493" s="33" customFormat="1" x14ac:dyDescent="0.2"/>
    <row r="494" s="33" customFormat="1" x14ac:dyDescent="0.2"/>
    <row r="495" s="33" customFormat="1" x14ac:dyDescent="0.2"/>
    <row r="496" s="33" customFormat="1" x14ac:dyDescent="0.2"/>
    <row r="497" s="33" customFormat="1" x14ac:dyDescent="0.2"/>
    <row r="498" s="33" customFormat="1" x14ac:dyDescent="0.2"/>
    <row r="499" s="33" customFormat="1" x14ac:dyDescent="0.2"/>
    <row r="500" s="33" customFormat="1" x14ac:dyDescent="0.2"/>
    <row r="501" s="33" customFormat="1" x14ac:dyDescent="0.2"/>
    <row r="502" s="33" customFormat="1" x14ac:dyDescent="0.2"/>
    <row r="503" s="33" customFormat="1" x14ac:dyDescent="0.2"/>
    <row r="504" s="33" customFormat="1" x14ac:dyDescent="0.2"/>
    <row r="505" s="33" customFormat="1" x14ac:dyDescent="0.2"/>
    <row r="506" s="33" customFormat="1" x14ac:dyDescent="0.2"/>
    <row r="507" s="33" customFormat="1" x14ac:dyDescent="0.2"/>
    <row r="508" s="33" customFormat="1" x14ac:dyDescent="0.2"/>
    <row r="509" s="33" customFormat="1" x14ac:dyDescent="0.2"/>
    <row r="510" s="33" customFormat="1" x14ac:dyDescent="0.2"/>
    <row r="511" s="33" customFormat="1" x14ac:dyDescent="0.2"/>
    <row r="512" s="33" customFormat="1" x14ac:dyDescent="0.2"/>
    <row r="513" s="33" customFormat="1" x14ac:dyDescent="0.2"/>
    <row r="514" s="33" customFormat="1" x14ac:dyDescent="0.2"/>
    <row r="515" s="33" customFormat="1" x14ac:dyDescent="0.2"/>
    <row r="516" s="33" customFormat="1" x14ac:dyDescent="0.2"/>
    <row r="517" s="33" customFormat="1" x14ac:dyDescent="0.2"/>
    <row r="518" s="33" customFormat="1" x14ac:dyDescent="0.2"/>
    <row r="519" s="33" customFormat="1" x14ac:dyDescent="0.2"/>
    <row r="520" s="33" customFormat="1" x14ac:dyDescent="0.2"/>
    <row r="521" s="33" customFormat="1" x14ac:dyDescent="0.2"/>
    <row r="522" s="33" customFormat="1" x14ac:dyDescent="0.2"/>
    <row r="523" s="33" customFormat="1" x14ac:dyDescent="0.2"/>
    <row r="524" s="33" customFormat="1" x14ac:dyDescent="0.2"/>
    <row r="525" s="33" customFormat="1" x14ac:dyDescent="0.2"/>
    <row r="526" s="33" customFormat="1" x14ac:dyDescent="0.2"/>
    <row r="527" s="33" customFormat="1" x14ac:dyDescent="0.2"/>
    <row r="528" s="33" customFormat="1" x14ac:dyDescent="0.2"/>
    <row r="529" s="33" customFormat="1" x14ac:dyDescent="0.2"/>
    <row r="530" s="33" customFormat="1" x14ac:dyDescent="0.2"/>
    <row r="531" s="33" customFormat="1" x14ac:dyDescent="0.2"/>
    <row r="532" s="33" customFormat="1" x14ac:dyDescent="0.2"/>
    <row r="533" s="33" customFormat="1" x14ac:dyDescent="0.2"/>
    <row r="534" s="33" customFormat="1" x14ac:dyDescent="0.2"/>
    <row r="535" s="33" customFormat="1" x14ac:dyDescent="0.2"/>
    <row r="536" s="33" customFormat="1" x14ac:dyDescent="0.2"/>
    <row r="537" s="33" customFormat="1" x14ac:dyDescent="0.2"/>
    <row r="538" s="33" customFormat="1" x14ac:dyDescent="0.2"/>
    <row r="539" s="33" customFormat="1" x14ac:dyDescent="0.2"/>
    <row r="540" s="33" customFormat="1" x14ac:dyDescent="0.2"/>
    <row r="541" s="33" customFormat="1" x14ac:dyDescent="0.2"/>
    <row r="542" s="33" customFormat="1" x14ac:dyDescent="0.2"/>
    <row r="543" s="33" customFormat="1" x14ac:dyDescent="0.2"/>
    <row r="544" s="33" customFormat="1" x14ac:dyDescent="0.2"/>
    <row r="545" s="33" customFormat="1" x14ac:dyDescent="0.2"/>
    <row r="546" s="33" customFormat="1" x14ac:dyDescent="0.2"/>
    <row r="547" s="33" customFormat="1" x14ac:dyDescent="0.2"/>
    <row r="548" s="33" customFormat="1" x14ac:dyDescent="0.2"/>
    <row r="549" s="33" customFormat="1" x14ac:dyDescent="0.2"/>
    <row r="550" s="33" customFormat="1" x14ac:dyDescent="0.2"/>
    <row r="551" s="33" customFormat="1" x14ac:dyDescent="0.2"/>
    <row r="552" s="33" customFormat="1" x14ac:dyDescent="0.2"/>
    <row r="553" s="33" customFormat="1" x14ac:dyDescent="0.2"/>
    <row r="554" s="33" customFormat="1" x14ac:dyDescent="0.2"/>
    <row r="555" s="33" customFormat="1" x14ac:dyDescent="0.2"/>
    <row r="556" s="33" customFormat="1" x14ac:dyDescent="0.2"/>
    <row r="557" s="33" customFormat="1" x14ac:dyDescent="0.2"/>
    <row r="558" s="33" customFormat="1" x14ac:dyDescent="0.2"/>
    <row r="559" s="33" customFormat="1" x14ac:dyDescent="0.2"/>
    <row r="560" s="33" customFormat="1" x14ac:dyDescent="0.2"/>
    <row r="561" s="33" customFormat="1" x14ac:dyDescent="0.2"/>
    <row r="562" s="33" customFormat="1" x14ac:dyDescent="0.2"/>
    <row r="563" s="33" customFormat="1" x14ac:dyDescent="0.2"/>
    <row r="564" s="33" customFormat="1" x14ac:dyDescent="0.2"/>
    <row r="565" s="33" customFormat="1" x14ac:dyDescent="0.2"/>
    <row r="566" s="33" customFormat="1" x14ac:dyDescent="0.2"/>
    <row r="567" s="33" customFormat="1" x14ac:dyDescent="0.2"/>
    <row r="568" s="33" customFormat="1" x14ac:dyDescent="0.2"/>
    <row r="569" s="33" customFormat="1" x14ac:dyDescent="0.2"/>
    <row r="570" s="33" customFormat="1" x14ac:dyDescent="0.2"/>
    <row r="571" s="33" customFormat="1" x14ac:dyDescent="0.2"/>
    <row r="572" s="33" customFormat="1" x14ac:dyDescent="0.2"/>
    <row r="573" s="33" customFormat="1" x14ac:dyDescent="0.2"/>
    <row r="574" s="33" customFormat="1" x14ac:dyDescent="0.2"/>
    <row r="575" s="33" customFormat="1" x14ac:dyDescent="0.2"/>
    <row r="576" s="33" customFormat="1" x14ac:dyDescent="0.2"/>
    <row r="577" s="33" customFormat="1" x14ac:dyDescent="0.2"/>
    <row r="578" s="33" customFormat="1" x14ac:dyDescent="0.2"/>
    <row r="579" s="33" customFormat="1" x14ac:dyDescent="0.2"/>
    <row r="580" s="33" customFormat="1" x14ac:dyDescent="0.2"/>
    <row r="581" s="33" customFormat="1" x14ac:dyDescent="0.2"/>
    <row r="582" s="33" customFormat="1" x14ac:dyDescent="0.2"/>
    <row r="583" s="33" customFormat="1" x14ac:dyDescent="0.2"/>
    <row r="584" s="33" customFormat="1" x14ac:dyDescent="0.2"/>
    <row r="585" s="33" customFormat="1" x14ac:dyDescent="0.2"/>
    <row r="586" s="33" customFormat="1" x14ac:dyDescent="0.2"/>
    <row r="587" s="33" customFormat="1" x14ac:dyDescent="0.2"/>
    <row r="588" s="33" customFormat="1" x14ac:dyDescent="0.2"/>
    <row r="589" s="33" customFormat="1" x14ac:dyDescent="0.2"/>
    <row r="590" s="33" customFormat="1" x14ac:dyDescent="0.2"/>
    <row r="591" s="33" customFormat="1" x14ac:dyDescent="0.2"/>
    <row r="592" s="33" customFormat="1" x14ac:dyDescent="0.2"/>
    <row r="593" s="33" customFormat="1" x14ac:dyDescent="0.2"/>
    <row r="594" s="33" customFormat="1" x14ac:dyDescent="0.2"/>
    <row r="595" s="33" customFormat="1" x14ac:dyDescent="0.2"/>
    <row r="596" s="33" customFormat="1" x14ac:dyDescent="0.2"/>
    <row r="597" s="33" customFormat="1" x14ac:dyDescent="0.2"/>
    <row r="598" s="33" customFormat="1" x14ac:dyDescent="0.2"/>
    <row r="599" s="33" customFormat="1" x14ac:dyDescent="0.2"/>
    <row r="600" s="33" customFormat="1" x14ac:dyDescent="0.2"/>
    <row r="601" s="33" customFormat="1" x14ac:dyDescent="0.2"/>
    <row r="602" s="33" customFormat="1" x14ac:dyDescent="0.2"/>
    <row r="603" s="33" customFormat="1" x14ac:dyDescent="0.2"/>
    <row r="604" s="33" customFormat="1" x14ac:dyDescent="0.2"/>
    <row r="605" s="33" customFormat="1" x14ac:dyDescent="0.2"/>
    <row r="606" s="33" customFormat="1" x14ac:dyDescent="0.2"/>
    <row r="607" s="33" customFormat="1" x14ac:dyDescent="0.2"/>
    <row r="608" s="33" customFormat="1" x14ac:dyDescent="0.2"/>
    <row r="609" s="33" customFormat="1" x14ac:dyDescent="0.2"/>
    <row r="610" s="33" customFormat="1" x14ac:dyDescent="0.2"/>
    <row r="611" s="33" customFormat="1" x14ac:dyDescent="0.2"/>
    <row r="612" s="33" customFormat="1" x14ac:dyDescent="0.2"/>
    <row r="613" s="33" customFormat="1" x14ac:dyDescent="0.2"/>
    <row r="614" s="33" customFormat="1" x14ac:dyDescent="0.2"/>
    <row r="615" s="33" customFormat="1" x14ac:dyDescent="0.2"/>
    <row r="616" s="33" customFormat="1" x14ac:dyDescent="0.2"/>
    <row r="617" s="33" customFormat="1" x14ac:dyDescent="0.2"/>
    <row r="618" s="33" customFormat="1" x14ac:dyDescent="0.2"/>
    <row r="619" s="33" customFormat="1" x14ac:dyDescent="0.2"/>
    <row r="620" s="33" customFormat="1" x14ac:dyDescent="0.2"/>
    <row r="621" s="33" customFormat="1" x14ac:dyDescent="0.2"/>
    <row r="622" s="33" customFormat="1" x14ac:dyDescent="0.2"/>
    <row r="623" s="33" customFormat="1" x14ac:dyDescent="0.2"/>
    <row r="624" s="33" customFormat="1" x14ac:dyDescent="0.2"/>
    <row r="625" s="33" customFormat="1" x14ac:dyDescent="0.2"/>
    <row r="626" s="33" customFormat="1" x14ac:dyDescent="0.2"/>
    <row r="627" s="33" customFormat="1" x14ac:dyDescent="0.2"/>
    <row r="628" s="33" customFormat="1" x14ac:dyDescent="0.2"/>
    <row r="629" s="33" customFormat="1" x14ac:dyDescent="0.2"/>
    <row r="630" s="33" customFormat="1" x14ac:dyDescent="0.2"/>
    <row r="631" s="33" customFormat="1" x14ac:dyDescent="0.2"/>
    <row r="632" s="33" customFormat="1" x14ac:dyDescent="0.2"/>
    <row r="633" s="33" customFormat="1" x14ac:dyDescent="0.2"/>
    <row r="634" s="33" customFormat="1" x14ac:dyDescent="0.2"/>
    <row r="635" s="33" customFormat="1" x14ac:dyDescent="0.2"/>
    <row r="636" s="33" customFormat="1" x14ac:dyDescent="0.2"/>
    <row r="637" s="33" customFormat="1" x14ac:dyDescent="0.2"/>
    <row r="638" s="33" customFormat="1" x14ac:dyDescent="0.2"/>
    <row r="639" s="33" customFormat="1" x14ac:dyDescent="0.2"/>
    <row r="640" s="33" customFormat="1" x14ac:dyDescent="0.2"/>
    <row r="641" s="33" customFormat="1" x14ac:dyDescent="0.2"/>
    <row r="642" s="33" customFormat="1" x14ac:dyDescent="0.2"/>
    <row r="643" s="33" customFormat="1" x14ac:dyDescent="0.2"/>
    <row r="644" s="33" customFormat="1" x14ac:dyDescent="0.2"/>
    <row r="645" s="33" customFormat="1" x14ac:dyDescent="0.2"/>
    <row r="646" s="33" customFormat="1" x14ac:dyDescent="0.2"/>
    <row r="647" s="33" customFormat="1" x14ac:dyDescent="0.2"/>
    <row r="648" s="33" customFormat="1" x14ac:dyDescent="0.2"/>
    <row r="649" s="33" customFormat="1" x14ac:dyDescent="0.2"/>
    <row r="650" s="33" customFormat="1" x14ac:dyDescent="0.2"/>
    <row r="651" s="33" customFormat="1" x14ac:dyDescent="0.2"/>
    <row r="652" s="33" customFormat="1" x14ac:dyDescent="0.2"/>
    <row r="653" s="33" customFormat="1" x14ac:dyDescent="0.2"/>
    <row r="654" s="33" customFormat="1" x14ac:dyDescent="0.2"/>
  </sheetData>
  <mergeCells count="1">
    <mergeCell ref="A49:A50"/>
  </mergeCell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B654"/>
  <sheetViews>
    <sheetView workbookViewId="0">
      <pane xSplit="1" ySplit="5" topLeftCell="B6" activePane="bottomRight" state="frozen"/>
      <selection pane="topRight" activeCell="B1" sqref="B1"/>
      <selection pane="bottomLeft" activeCell="A5" sqref="A5"/>
      <selection pane="bottomRight" activeCell="B1" sqref="B1:B1048576"/>
    </sheetView>
  </sheetViews>
  <sheetFormatPr defaultColWidth="9.85546875" defaultRowHeight="12.75" x14ac:dyDescent="0.2"/>
  <cols>
    <col min="1" max="1" width="36.85546875" style="32" customWidth="1"/>
    <col min="2" max="16384" width="9.85546875" style="32"/>
  </cols>
  <sheetData>
    <row r="1" spans="1:2" x14ac:dyDescent="0.2">
      <c r="A1" s="63" t="s">
        <v>61</v>
      </c>
    </row>
    <row r="2" spans="1:2" x14ac:dyDescent="0.2">
      <c r="A2" s="11" t="s">
        <v>414</v>
      </c>
    </row>
    <row r="3" spans="1:2" x14ac:dyDescent="0.2">
      <c r="A3" s="11" t="s">
        <v>173</v>
      </c>
    </row>
    <row r="4" spans="1:2" s="33" customFormat="1" ht="24.75" customHeight="1" x14ac:dyDescent="0.2">
      <c r="A4" s="88" t="s">
        <v>62</v>
      </c>
      <c r="B4" s="113" t="e">
        <f>'BAR BB| Open rates'!#REF!</f>
        <v>#REF!</v>
      </c>
    </row>
    <row r="5" spans="1:2" s="33" customFormat="1" ht="24.75" customHeight="1" x14ac:dyDescent="0.2">
      <c r="A5" s="104"/>
      <c r="B5" s="113" t="e">
        <f>'BAR BB| Open rates'!#REF!</f>
        <v>#REF!</v>
      </c>
    </row>
    <row r="6" spans="1:2" s="33" customFormat="1" ht="16.5" customHeight="1" x14ac:dyDescent="0.2">
      <c r="A6" s="236" t="s">
        <v>63</v>
      </c>
      <c r="B6" s="115"/>
    </row>
    <row r="7" spans="1:2" s="33" customFormat="1" ht="15" customHeight="1" x14ac:dyDescent="0.2">
      <c r="A7" s="237">
        <v>1</v>
      </c>
      <c r="B7" s="57" t="e">
        <f>'BAR BB| Open rates'!#REF!*0.8*0.9</f>
        <v>#REF!</v>
      </c>
    </row>
    <row r="8" spans="1:2" s="33" customFormat="1" ht="15" customHeight="1" x14ac:dyDescent="0.2">
      <c r="A8" s="237">
        <v>2</v>
      </c>
      <c r="B8" s="57" t="e">
        <f>'BAR BB| Open rates'!#REF!*0.8*0.9</f>
        <v>#REF!</v>
      </c>
    </row>
    <row r="9" spans="1:2" s="33" customFormat="1" ht="13.5" customHeight="1" x14ac:dyDescent="0.2">
      <c r="A9" s="236" t="s">
        <v>175</v>
      </c>
      <c r="B9" s="57"/>
    </row>
    <row r="10" spans="1:2" s="33" customFormat="1" ht="13.5" customHeight="1" x14ac:dyDescent="0.2">
      <c r="A10" s="237">
        <v>1</v>
      </c>
      <c r="B10" s="57" t="e">
        <f>'BAR BB| Open rates'!#REF!*0.8*0.9</f>
        <v>#REF!</v>
      </c>
    </row>
    <row r="11" spans="1:2" s="33" customFormat="1" ht="13.5" customHeight="1" x14ac:dyDescent="0.2">
      <c r="A11" s="237">
        <v>2</v>
      </c>
      <c r="B11" s="57" t="e">
        <f>'BAR BB| Open rates'!#REF!*0.8*0.9</f>
        <v>#REF!</v>
      </c>
    </row>
    <row r="12" spans="1:2" s="36" customFormat="1" ht="12" customHeight="1" x14ac:dyDescent="0.2">
      <c r="A12" s="236" t="s">
        <v>178</v>
      </c>
      <c r="B12" s="43"/>
    </row>
    <row r="13" spans="1:2" s="36" customFormat="1" ht="12" customHeight="1" x14ac:dyDescent="0.2">
      <c r="A13" s="237">
        <v>1</v>
      </c>
      <c r="B13" s="57" t="e">
        <f>'BAR BB| Open rates'!#REF!*0.8*0.9</f>
        <v>#REF!</v>
      </c>
    </row>
    <row r="14" spans="1:2" s="36" customFormat="1" ht="12" customHeight="1" x14ac:dyDescent="0.2">
      <c r="A14" s="237">
        <v>2</v>
      </c>
      <c r="B14" s="57" t="e">
        <f>'BAR BB| Open rates'!#REF!*0.8*0.9</f>
        <v>#REF!</v>
      </c>
    </row>
    <row r="15" spans="1:2" s="36" customFormat="1" ht="12" customHeight="1" x14ac:dyDescent="0.2">
      <c r="A15" s="236" t="s">
        <v>179</v>
      </c>
      <c r="B15" s="57"/>
    </row>
    <row r="16" spans="1:2" s="36" customFormat="1" ht="12" customHeight="1" x14ac:dyDescent="0.2">
      <c r="A16" s="237">
        <v>1</v>
      </c>
      <c r="B16" s="57" t="e">
        <f>'BAR BB| Open rates'!#REF!*0.8*0.9</f>
        <v>#REF!</v>
      </c>
    </row>
    <row r="17" spans="1:2" s="36" customFormat="1" ht="12" customHeight="1" x14ac:dyDescent="0.2">
      <c r="A17" s="237">
        <v>2</v>
      </c>
      <c r="B17" s="57" t="e">
        <f>'BAR BB| Open rates'!#REF!*0.8*0.9</f>
        <v>#REF!</v>
      </c>
    </row>
    <row r="18" spans="1:2" s="36" customFormat="1" ht="12" customHeight="1" x14ac:dyDescent="0.2">
      <c r="A18" s="236" t="s">
        <v>180</v>
      </c>
      <c r="B18" s="57"/>
    </row>
    <row r="19" spans="1:2" s="36" customFormat="1" ht="12" customHeight="1" x14ac:dyDescent="0.2">
      <c r="A19" s="237">
        <v>1</v>
      </c>
      <c r="B19" s="57" t="e">
        <f>'BAR BB| Open rates'!#REF!*0.8*0.9</f>
        <v>#REF!</v>
      </c>
    </row>
    <row r="20" spans="1:2" s="36" customFormat="1" ht="12" customHeight="1" x14ac:dyDescent="0.2">
      <c r="A20" s="237">
        <v>2</v>
      </c>
      <c r="B20" s="57" t="e">
        <f>'BAR BB| Open rates'!#REF!*0.8*0.9</f>
        <v>#REF!</v>
      </c>
    </row>
    <row r="21" spans="1:2" s="36" customFormat="1" ht="12" customHeight="1" x14ac:dyDescent="0.2">
      <c r="A21" s="237">
        <v>3</v>
      </c>
      <c r="B21" s="57" t="e">
        <f>'BAR BB| Open rates'!#REF!*0.8*0.9</f>
        <v>#REF!</v>
      </c>
    </row>
    <row r="22" spans="1:2" s="36" customFormat="1" ht="12" customHeight="1" x14ac:dyDescent="0.2">
      <c r="A22" s="237">
        <v>4</v>
      </c>
      <c r="B22" s="57" t="e">
        <f>'BAR BB| Open rates'!#REF!*0.8*0.9</f>
        <v>#REF!</v>
      </c>
    </row>
    <row r="23" spans="1:2" s="36" customFormat="1" ht="12" customHeight="1" x14ac:dyDescent="0.2">
      <c r="A23" s="236" t="s">
        <v>181</v>
      </c>
      <c r="B23" s="57"/>
    </row>
    <row r="24" spans="1:2" s="36" customFormat="1" ht="12" customHeight="1" x14ac:dyDescent="0.2">
      <c r="A24" s="237">
        <v>1</v>
      </c>
      <c r="B24" s="57" t="e">
        <f>'BAR BB| Open rates'!#REF!*0.8*0.9</f>
        <v>#REF!</v>
      </c>
    </row>
    <row r="25" spans="1:2" s="36" customFormat="1" ht="12" customHeight="1" x14ac:dyDescent="0.2">
      <c r="A25" s="237">
        <v>2</v>
      </c>
      <c r="B25" s="57" t="e">
        <f>'BAR BB| Open rates'!#REF!*0.8*0.9</f>
        <v>#REF!</v>
      </c>
    </row>
    <row r="26" spans="1:2" s="36" customFormat="1" ht="12" customHeight="1" x14ac:dyDescent="0.2">
      <c r="A26" s="237">
        <v>3</v>
      </c>
      <c r="B26" s="57" t="e">
        <f>'BAR BB| Open rates'!#REF!*0.8*0.9</f>
        <v>#REF!</v>
      </c>
    </row>
    <row r="27" spans="1:2" s="36" customFormat="1" ht="12" customHeight="1" x14ac:dyDescent="0.2">
      <c r="A27" s="237">
        <v>4</v>
      </c>
      <c r="B27" s="57" t="e">
        <f>'BAR BB| Open rates'!#REF!*0.8*0.9</f>
        <v>#REF!</v>
      </c>
    </row>
    <row r="28" spans="1:2" s="36" customFormat="1" ht="12" hidden="1" customHeight="1" x14ac:dyDescent="0.2">
      <c r="A28" s="236" t="s">
        <v>183</v>
      </c>
    </row>
    <row r="29" spans="1:2" s="36" customFormat="1" ht="12" hidden="1" customHeight="1" x14ac:dyDescent="0.2">
      <c r="A29" s="237">
        <v>1</v>
      </c>
    </row>
    <row r="30" spans="1:2" s="36" customFormat="1" ht="12" hidden="1" customHeight="1" x14ac:dyDescent="0.2">
      <c r="A30" s="237">
        <v>2</v>
      </c>
    </row>
    <row r="31" spans="1:2" s="36" customFormat="1" ht="12" hidden="1" customHeight="1" x14ac:dyDescent="0.2">
      <c r="A31" s="237">
        <v>3</v>
      </c>
    </row>
    <row r="32" spans="1:2" s="36" customFormat="1" ht="12" hidden="1" customHeight="1" x14ac:dyDescent="0.2">
      <c r="A32" s="237">
        <v>4</v>
      </c>
    </row>
    <row r="33" spans="1:1" s="36" customFormat="1" ht="12" hidden="1" customHeight="1" x14ac:dyDescent="0.2">
      <c r="A33" s="237">
        <v>5</v>
      </c>
    </row>
    <row r="34" spans="1:1" s="36" customFormat="1" ht="12" hidden="1" customHeight="1" x14ac:dyDescent="0.2">
      <c r="A34" s="237">
        <v>6</v>
      </c>
    </row>
    <row r="35" spans="1:1" s="36" customFormat="1" ht="12" hidden="1" customHeight="1" x14ac:dyDescent="0.2">
      <c r="A35" s="237">
        <v>7</v>
      </c>
    </row>
    <row r="36" spans="1:1" s="36" customFormat="1" ht="12" hidden="1" customHeight="1" x14ac:dyDescent="0.2">
      <c r="A36" s="237">
        <v>8</v>
      </c>
    </row>
    <row r="37" spans="1:1" s="36" customFormat="1" ht="12" hidden="1" customHeight="1" x14ac:dyDescent="0.2">
      <c r="A37" s="236" t="s">
        <v>72</v>
      </c>
    </row>
    <row r="38" spans="1:1" s="36" customFormat="1" ht="12" hidden="1" customHeight="1" x14ac:dyDescent="0.2">
      <c r="A38" s="237">
        <v>1</v>
      </c>
    </row>
    <row r="39" spans="1:1" s="36" customFormat="1" ht="12" hidden="1" customHeight="1" x14ac:dyDescent="0.2">
      <c r="A39" s="237">
        <v>2</v>
      </c>
    </row>
    <row r="40" spans="1:1" s="36" customFormat="1" ht="12" hidden="1" customHeight="1" x14ac:dyDescent="0.2">
      <c r="A40" s="236" t="s">
        <v>184</v>
      </c>
    </row>
    <row r="41" spans="1:1" s="36" customFormat="1" ht="12" hidden="1" customHeight="1" x14ac:dyDescent="0.2">
      <c r="A41" s="237">
        <v>1</v>
      </c>
    </row>
    <row r="42" spans="1:1" s="36" customFormat="1" ht="12" hidden="1" customHeight="1" x14ac:dyDescent="0.2">
      <c r="A42" s="237">
        <v>2</v>
      </c>
    </row>
    <row r="43" spans="1:1" s="36" customFormat="1" ht="12" hidden="1" customHeight="1" x14ac:dyDescent="0.2">
      <c r="A43" s="237">
        <v>3</v>
      </c>
    </row>
    <row r="44" spans="1:1" s="36" customFormat="1" ht="12" hidden="1" customHeight="1" x14ac:dyDescent="0.2">
      <c r="A44" s="237">
        <v>4</v>
      </c>
    </row>
    <row r="45" spans="1:1" s="36" customFormat="1" ht="12" hidden="1" customHeight="1" x14ac:dyDescent="0.2">
      <c r="A45" s="237">
        <v>5</v>
      </c>
    </row>
    <row r="46" spans="1:1" s="36" customFormat="1" ht="12" hidden="1" customHeight="1" x14ac:dyDescent="0.2">
      <c r="A46" s="237">
        <v>6</v>
      </c>
    </row>
    <row r="47" spans="1:1" s="36" customFormat="1" ht="12" hidden="1" customHeight="1" x14ac:dyDescent="0.2">
      <c r="A47" s="252"/>
    </row>
    <row r="48" spans="1:1" s="33" customFormat="1" x14ac:dyDescent="0.2">
      <c r="A48" s="89"/>
    </row>
    <row r="49" spans="1:1" s="33" customFormat="1" ht="12.75" customHeight="1" x14ac:dyDescent="0.2">
      <c r="A49" s="340" t="s">
        <v>172</v>
      </c>
    </row>
    <row r="50" spans="1:1" s="33" customFormat="1" x14ac:dyDescent="0.2">
      <c r="A50" s="340"/>
    </row>
    <row r="51" spans="1:1" s="31" customFormat="1" ht="13.5" customHeight="1" x14ac:dyDescent="0.2"/>
    <row r="52" spans="1:1" s="6" customFormat="1" ht="12.75" customHeight="1" x14ac:dyDescent="0.2">
      <c r="A52" s="174" t="s">
        <v>74</v>
      </c>
    </row>
    <row r="53" spans="1:1" s="6" customFormat="1" ht="12.75" customHeight="1" x14ac:dyDescent="0.2">
      <c r="A53" s="172" t="s">
        <v>75</v>
      </c>
    </row>
    <row r="54" spans="1:1" s="6" customFormat="1" ht="12.75" customHeight="1" x14ac:dyDescent="0.2">
      <c r="A54" s="172" t="s">
        <v>389</v>
      </c>
    </row>
    <row r="55" spans="1:1" s="6" customFormat="1" ht="22.5" customHeight="1" x14ac:dyDescent="0.2">
      <c r="A55" s="172" t="s">
        <v>76</v>
      </c>
    </row>
    <row r="56" spans="1:1" s="6" customFormat="1" ht="20.25" customHeight="1" x14ac:dyDescent="0.2">
      <c r="A56" s="172" t="s">
        <v>77</v>
      </c>
    </row>
    <row r="57" spans="1:1" s="6" customFormat="1" ht="28.5" customHeight="1" x14ac:dyDescent="0.2">
      <c r="A57" s="172" t="s">
        <v>78</v>
      </c>
    </row>
    <row r="58" spans="1:1" s="36" customFormat="1" ht="33" customHeight="1" x14ac:dyDescent="0.2">
      <c r="A58" s="172" t="s">
        <v>79</v>
      </c>
    </row>
    <row r="59" spans="1:1" s="36" customFormat="1" ht="25.5" customHeight="1" x14ac:dyDescent="0.2">
      <c r="A59" s="172" t="s">
        <v>187</v>
      </c>
    </row>
    <row r="60" spans="1:1" s="33" customFormat="1" x14ac:dyDescent="0.2">
      <c r="A60" s="89"/>
    </row>
    <row r="61" spans="1:1" s="33" customFormat="1" x14ac:dyDescent="0.2">
      <c r="A61" s="171" t="s">
        <v>81</v>
      </c>
    </row>
    <row r="62" spans="1:1" s="33" customFormat="1" ht="84" x14ac:dyDescent="0.2">
      <c r="A62" s="259" t="s">
        <v>390</v>
      </c>
    </row>
    <row r="63" spans="1:1" s="33" customFormat="1" x14ac:dyDescent="0.2"/>
    <row r="64" spans="1:1" s="33" customFormat="1" x14ac:dyDescent="0.2">
      <c r="A64" s="171" t="s">
        <v>83</v>
      </c>
    </row>
    <row r="65" spans="1:1" s="33" customFormat="1" ht="30" customHeight="1" x14ac:dyDescent="0.2">
      <c r="A65" s="262" t="s">
        <v>391</v>
      </c>
    </row>
    <row r="66" spans="1:1" s="33" customFormat="1" ht="24" x14ac:dyDescent="0.2">
      <c r="A66" s="213" t="s">
        <v>392</v>
      </c>
    </row>
    <row r="67" spans="1:1" s="33" customFormat="1" x14ac:dyDescent="0.2"/>
    <row r="68" spans="1:1" s="33" customFormat="1" ht="24" x14ac:dyDescent="0.2">
      <c r="A68" s="274" t="s">
        <v>395</v>
      </c>
    </row>
    <row r="69" spans="1:1" s="33" customFormat="1" x14ac:dyDescent="0.2"/>
    <row r="70" spans="1:1" s="33" customFormat="1" x14ac:dyDescent="0.2"/>
    <row r="71" spans="1:1" s="33" customFormat="1" x14ac:dyDescent="0.2"/>
    <row r="72" spans="1:1" s="33" customFormat="1" x14ac:dyDescent="0.2"/>
    <row r="73" spans="1:1" s="33" customFormat="1" x14ac:dyDescent="0.2"/>
    <row r="74" spans="1:1" s="33" customFormat="1" x14ac:dyDescent="0.2"/>
    <row r="75" spans="1:1" s="33" customFormat="1" x14ac:dyDescent="0.2"/>
    <row r="76" spans="1:1" s="33" customFormat="1" x14ac:dyDescent="0.2"/>
    <row r="77" spans="1:1" s="33" customFormat="1" x14ac:dyDescent="0.2"/>
    <row r="78" spans="1:1" s="33" customFormat="1" x14ac:dyDescent="0.2"/>
    <row r="79" spans="1:1" s="33" customFormat="1" x14ac:dyDescent="0.2"/>
    <row r="80" spans="1:1" s="33" customFormat="1" x14ac:dyDescent="0.2"/>
    <row r="81" s="33" customFormat="1" x14ac:dyDescent="0.2"/>
    <row r="82" s="33" customFormat="1" x14ac:dyDescent="0.2"/>
    <row r="83" s="33" customFormat="1" x14ac:dyDescent="0.2"/>
    <row r="84" s="33" customFormat="1" x14ac:dyDescent="0.2"/>
    <row r="85" s="33" customFormat="1" x14ac:dyDescent="0.2"/>
    <row r="86" s="33" customFormat="1" x14ac:dyDescent="0.2"/>
    <row r="87" s="33" customFormat="1" x14ac:dyDescent="0.2"/>
    <row r="88" s="33" customFormat="1" x14ac:dyDescent="0.2"/>
    <row r="89" s="33" customFormat="1" x14ac:dyDescent="0.2"/>
    <row r="90" s="33" customFormat="1" x14ac:dyDescent="0.2"/>
    <row r="91" s="33" customFormat="1" x14ac:dyDescent="0.2"/>
    <row r="92" s="33" customFormat="1" x14ac:dyDescent="0.2"/>
    <row r="93" s="33" customFormat="1" x14ac:dyDescent="0.2"/>
    <row r="94" s="33" customFormat="1" x14ac:dyDescent="0.2"/>
    <row r="95" s="33" customFormat="1" x14ac:dyDescent="0.2"/>
    <row r="96" s="33" customFormat="1" x14ac:dyDescent="0.2"/>
    <row r="97" s="33" customFormat="1" x14ac:dyDescent="0.2"/>
    <row r="98" s="33" customFormat="1" x14ac:dyDescent="0.2"/>
    <row r="99" s="33" customFormat="1" x14ac:dyDescent="0.2"/>
    <row r="100" s="33" customFormat="1" x14ac:dyDescent="0.2"/>
    <row r="101" s="33" customFormat="1" x14ac:dyDescent="0.2"/>
    <row r="102" s="33" customFormat="1" x14ac:dyDescent="0.2"/>
    <row r="103" s="33" customFormat="1" x14ac:dyDescent="0.2"/>
    <row r="104" s="33" customFormat="1" x14ac:dyDescent="0.2"/>
    <row r="105" s="33" customFormat="1" x14ac:dyDescent="0.2"/>
    <row r="106" s="33" customFormat="1" x14ac:dyDescent="0.2"/>
    <row r="107" s="33" customFormat="1" x14ac:dyDescent="0.2"/>
    <row r="108" s="33" customFormat="1" x14ac:dyDescent="0.2"/>
    <row r="109" s="33" customFormat="1" x14ac:dyDescent="0.2"/>
    <row r="110" s="33" customFormat="1" x14ac:dyDescent="0.2"/>
    <row r="111" s="33" customFormat="1" x14ac:dyDescent="0.2"/>
    <row r="112" s="33" customFormat="1" x14ac:dyDescent="0.2"/>
    <row r="113" s="33" customFormat="1" x14ac:dyDescent="0.2"/>
    <row r="114" s="33" customFormat="1" x14ac:dyDescent="0.2"/>
    <row r="115" s="33" customFormat="1" x14ac:dyDescent="0.2"/>
    <row r="116" s="33" customFormat="1" x14ac:dyDescent="0.2"/>
    <row r="117" s="33" customFormat="1" x14ac:dyDescent="0.2"/>
    <row r="118" s="33" customFormat="1" x14ac:dyDescent="0.2"/>
    <row r="119" s="33" customFormat="1" x14ac:dyDescent="0.2"/>
    <row r="120" s="33" customFormat="1" x14ac:dyDescent="0.2"/>
    <row r="121" s="33" customFormat="1" x14ac:dyDescent="0.2"/>
    <row r="122" s="33" customFormat="1" x14ac:dyDescent="0.2"/>
    <row r="123" s="33" customFormat="1" x14ac:dyDescent="0.2"/>
    <row r="124" s="33" customFormat="1" x14ac:dyDescent="0.2"/>
    <row r="125" s="33" customFormat="1" x14ac:dyDescent="0.2"/>
    <row r="126" s="33" customFormat="1" x14ac:dyDescent="0.2"/>
    <row r="127" s="33" customFormat="1" x14ac:dyDescent="0.2"/>
    <row r="128" s="33" customFormat="1" x14ac:dyDescent="0.2"/>
    <row r="129" s="33" customFormat="1" x14ac:dyDescent="0.2"/>
    <row r="130" s="33" customFormat="1" x14ac:dyDescent="0.2"/>
    <row r="131" s="33" customFormat="1" x14ac:dyDescent="0.2"/>
    <row r="132" s="33" customFormat="1" x14ac:dyDescent="0.2"/>
    <row r="133" s="33" customFormat="1" x14ac:dyDescent="0.2"/>
    <row r="134" s="33" customFormat="1" x14ac:dyDescent="0.2"/>
    <row r="135" s="33" customFormat="1" x14ac:dyDescent="0.2"/>
    <row r="136" s="33" customFormat="1" x14ac:dyDescent="0.2"/>
    <row r="137" s="33" customFormat="1" x14ac:dyDescent="0.2"/>
    <row r="138" s="33" customFormat="1" x14ac:dyDescent="0.2"/>
    <row r="139" s="33" customFormat="1" x14ac:dyDescent="0.2"/>
    <row r="140" s="33" customFormat="1" x14ac:dyDescent="0.2"/>
    <row r="141" s="33" customFormat="1" x14ac:dyDescent="0.2"/>
    <row r="142" s="33" customFormat="1" x14ac:dyDescent="0.2"/>
    <row r="143" s="33" customFormat="1" x14ac:dyDescent="0.2"/>
    <row r="144" s="33" customFormat="1" x14ac:dyDescent="0.2"/>
    <row r="145" s="33" customFormat="1" x14ac:dyDescent="0.2"/>
    <row r="146" s="33" customFormat="1" x14ac:dyDescent="0.2"/>
    <row r="147" s="33" customFormat="1" x14ac:dyDescent="0.2"/>
    <row r="148" s="33" customFormat="1" x14ac:dyDescent="0.2"/>
    <row r="149" s="33" customFormat="1" x14ac:dyDescent="0.2"/>
    <row r="150" s="33" customFormat="1" x14ac:dyDescent="0.2"/>
    <row r="151" s="33" customFormat="1" x14ac:dyDescent="0.2"/>
    <row r="152" s="33" customFormat="1" x14ac:dyDescent="0.2"/>
    <row r="153" s="33" customFormat="1" x14ac:dyDescent="0.2"/>
    <row r="154" s="33" customFormat="1" x14ac:dyDescent="0.2"/>
    <row r="155" s="33" customFormat="1" x14ac:dyDescent="0.2"/>
    <row r="156" s="33" customFormat="1" x14ac:dyDescent="0.2"/>
    <row r="157" s="33" customFormat="1" x14ac:dyDescent="0.2"/>
    <row r="158" s="33" customFormat="1" x14ac:dyDescent="0.2"/>
    <row r="159" s="33" customFormat="1" x14ac:dyDescent="0.2"/>
    <row r="160" s="33" customFormat="1" x14ac:dyDescent="0.2"/>
    <row r="161" s="33" customFormat="1" x14ac:dyDescent="0.2"/>
    <row r="162" s="33" customFormat="1" x14ac:dyDescent="0.2"/>
    <row r="163" s="33" customFormat="1" x14ac:dyDescent="0.2"/>
    <row r="164" s="33" customFormat="1" x14ac:dyDescent="0.2"/>
    <row r="165" s="33" customFormat="1" x14ac:dyDescent="0.2"/>
    <row r="166" s="33" customFormat="1" x14ac:dyDescent="0.2"/>
    <row r="167" s="33" customFormat="1" x14ac:dyDescent="0.2"/>
    <row r="168" s="33" customFormat="1" x14ac:dyDescent="0.2"/>
    <row r="169" s="33" customFormat="1" x14ac:dyDescent="0.2"/>
    <row r="170" s="33" customFormat="1" x14ac:dyDescent="0.2"/>
    <row r="171" s="33" customFormat="1" x14ac:dyDescent="0.2"/>
    <row r="172" s="33" customFormat="1" x14ac:dyDescent="0.2"/>
    <row r="173" s="33" customFormat="1" x14ac:dyDescent="0.2"/>
    <row r="174" s="33" customFormat="1" x14ac:dyDescent="0.2"/>
    <row r="175" s="33" customFormat="1" x14ac:dyDescent="0.2"/>
    <row r="176" s="33" customFormat="1" x14ac:dyDescent="0.2"/>
    <row r="177" s="33" customFormat="1" x14ac:dyDescent="0.2"/>
    <row r="178" s="33" customFormat="1" x14ac:dyDescent="0.2"/>
    <row r="179" s="33" customFormat="1" x14ac:dyDescent="0.2"/>
    <row r="180" s="33" customFormat="1" x14ac:dyDescent="0.2"/>
    <row r="181" s="33" customFormat="1" x14ac:dyDescent="0.2"/>
    <row r="182" s="33" customFormat="1" x14ac:dyDescent="0.2"/>
    <row r="183" s="33" customFormat="1" x14ac:dyDescent="0.2"/>
    <row r="184" s="33" customFormat="1" x14ac:dyDescent="0.2"/>
    <row r="185" s="33" customFormat="1" x14ac:dyDescent="0.2"/>
    <row r="186" s="33" customFormat="1" x14ac:dyDescent="0.2"/>
    <row r="187" s="33" customFormat="1" x14ac:dyDescent="0.2"/>
    <row r="188" s="33" customFormat="1" x14ac:dyDescent="0.2"/>
    <row r="189" s="33" customFormat="1" x14ac:dyDescent="0.2"/>
    <row r="190" s="33" customFormat="1" x14ac:dyDescent="0.2"/>
    <row r="191" s="33" customFormat="1" x14ac:dyDescent="0.2"/>
    <row r="192" s="33" customFormat="1" x14ac:dyDescent="0.2"/>
    <row r="193" s="33" customFormat="1" x14ac:dyDescent="0.2"/>
    <row r="194" s="33" customFormat="1" x14ac:dyDescent="0.2"/>
    <row r="195" s="33" customFormat="1" x14ac:dyDescent="0.2"/>
    <row r="196" s="33" customFormat="1" x14ac:dyDescent="0.2"/>
    <row r="197" s="33" customFormat="1" x14ac:dyDescent="0.2"/>
    <row r="198" s="33" customFormat="1" x14ac:dyDescent="0.2"/>
    <row r="199" s="33" customFormat="1" x14ac:dyDescent="0.2"/>
    <row r="200" s="33" customFormat="1" x14ac:dyDescent="0.2"/>
    <row r="201" s="33" customFormat="1" x14ac:dyDescent="0.2"/>
    <row r="202" s="33" customFormat="1" x14ac:dyDescent="0.2"/>
    <row r="203" s="33" customFormat="1" x14ac:dyDescent="0.2"/>
    <row r="204" s="33" customFormat="1" x14ac:dyDescent="0.2"/>
    <row r="205" s="33" customFormat="1" x14ac:dyDescent="0.2"/>
    <row r="206" s="33" customFormat="1" x14ac:dyDescent="0.2"/>
    <row r="207" s="33" customFormat="1" x14ac:dyDescent="0.2"/>
    <row r="208" s="33" customFormat="1" x14ac:dyDescent="0.2"/>
    <row r="209" s="33" customFormat="1" x14ac:dyDescent="0.2"/>
    <row r="210" s="33" customFormat="1" x14ac:dyDescent="0.2"/>
    <row r="211" s="33" customFormat="1" x14ac:dyDescent="0.2"/>
    <row r="212" s="33" customFormat="1" x14ac:dyDescent="0.2"/>
    <row r="213" s="33" customFormat="1" x14ac:dyDescent="0.2"/>
    <row r="214" s="33" customFormat="1" x14ac:dyDescent="0.2"/>
    <row r="215" s="33" customFormat="1" x14ac:dyDescent="0.2"/>
    <row r="216" s="33" customFormat="1" x14ac:dyDescent="0.2"/>
    <row r="217" s="33" customFormat="1" x14ac:dyDescent="0.2"/>
    <row r="218" s="33" customFormat="1" x14ac:dyDescent="0.2"/>
    <row r="219" s="33" customFormat="1" x14ac:dyDescent="0.2"/>
    <row r="220" s="33" customFormat="1" x14ac:dyDescent="0.2"/>
    <row r="221" s="33" customFormat="1" x14ac:dyDescent="0.2"/>
    <row r="222" s="33" customFormat="1" x14ac:dyDescent="0.2"/>
    <row r="223" s="33" customFormat="1" x14ac:dyDescent="0.2"/>
    <row r="224" s="33" customFormat="1" x14ac:dyDescent="0.2"/>
    <row r="225" s="33" customFormat="1" x14ac:dyDescent="0.2"/>
    <row r="226" s="33" customFormat="1" x14ac:dyDescent="0.2"/>
    <row r="227" s="33" customFormat="1" x14ac:dyDescent="0.2"/>
    <row r="228" s="33" customFormat="1" x14ac:dyDescent="0.2"/>
    <row r="229" s="33" customFormat="1" x14ac:dyDescent="0.2"/>
    <row r="230" s="33" customFormat="1" x14ac:dyDescent="0.2"/>
    <row r="231" s="33" customFormat="1" x14ac:dyDescent="0.2"/>
    <row r="232" s="33" customFormat="1" x14ac:dyDescent="0.2"/>
    <row r="233" s="33" customFormat="1" x14ac:dyDescent="0.2"/>
    <row r="234" s="33" customFormat="1" x14ac:dyDescent="0.2"/>
    <row r="235" s="33" customFormat="1" x14ac:dyDescent="0.2"/>
    <row r="236" s="33" customFormat="1" x14ac:dyDescent="0.2"/>
    <row r="237" s="33" customFormat="1" x14ac:dyDescent="0.2"/>
    <row r="238" s="33" customFormat="1" x14ac:dyDescent="0.2"/>
    <row r="239" s="33" customFormat="1" x14ac:dyDescent="0.2"/>
    <row r="240" s="33" customFormat="1" x14ac:dyDescent="0.2"/>
    <row r="241" s="33" customFormat="1" x14ac:dyDescent="0.2"/>
    <row r="242" s="33" customFormat="1" x14ac:dyDescent="0.2"/>
    <row r="243" s="33" customFormat="1" x14ac:dyDescent="0.2"/>
    <row r="244" s="33" customFormat="1" x14ac:dyDescent="0.2"/>
    <row r="245" s="33" customFormat="1" x14ac:dyDescent="0.2"/>
    <row r="246" s="33" customFormat="1" x14ac:dyDescent="0.2"/>
    <row r="247" s="33" customFormat="1" x14ac:dyDescent="0.2"/>
    <row r="248" s="33" customFormat="1" x14ac:dyDescent="0.2"/>
    <row r="249" s="33" customFormat="1" x14ac:dyDescent="0.2"/>
    <row r="250" s="33" customFormat="1" x14ac:dyDescent="0.2"/>
    <row r="251" s="33" customFormat="1" x14ac:dyDescent="0.2"/>
    <row r="252" s="33" customFormat="1" x14ac:dyDescent="0.2"/>
    <row r="253" s="33" customFormat="1" x14ac:dyDescent="0.2"/>
    <row r="254" s="33" customFormat="1" x14ac:dyDescent="0.2"/>
    <row r="255" s="33" customFormat="1" x14ac:dyDescent="0.2"/>
    <row r="256" s="33" customFormat="1" x14ac:dyDescent="0.2"/>
    <row r="257" s="33" customFormat="1" x14ac:dyDescent="0.2"/>
    <row r="258" s="33" customFormat="1" x14ac:dyDescent="0.2"/>
    <row r="259" s="33" customFormat="1" x14ac:dyDescent="0.2"/>
    <row r="260" s="33" customFormat="1" x14ac:dyDescent="0.2"/>
    <row r="261" s="33" customFormat="1" x14ac:dyDescent="0.2"/>
    <row r="262" s="33" customFormat="1" x14ac:dyDescent="0.2"/>
    <row r="263" s="33" customFormat="1" x14ac:dyDescent="0.2"/>
    <row r="264" s="33" customFormat="1" x14ac:dyDescent="0.2"/>
    <row r="265" s="33" customFormat="1" x14ac:dyDescent="0.2"/>
    <row r="266" s="33" customFormat="1" x14ac:dyDescent="0.2"/>
    <row r="267" s="33" customFormat="1" x14ac:dyDescent="0.2"/>
    <row r="268" s="33" customFormat="1" x14ac:dyDescent="0.2"/>
    <row r="269" s="33" customFormat="1" x14ac:dyDescent="0.2"/>
    <row r="270" s="33" customFormat="1" x14ac:dyDescent="0.2"/>
    <row r="271" s="33" customFormat="1" x14ac:dyDescent="0.2"/>
    <row r="272" s="33" customFormat="1" x14ac:dyDescent="0.2"/>
    <row r="273" s="33" customFormat="1" x14ac:dyDescent="0.2"/>
    <row r="274" s="33" customFormat="1" x14ac:dyDescent="0.2"/>
    <row r="275" s="33" customFormat="1" x14ac:dyDescent="0.2"/>
    <row r="276" s="33" customFormat="1" x14ac:dyDescent="0.2"/>
    <row r="277" s="33" customFormat="1" x14ac:dyDescent="0.2"/>
    <row r="278" s="33" customFormat="1" x14ac:dyDescent="0.2"/>
    <row r="279" s="33" customFormat="1" x14ac:dyDescent="0.2"/>
    <row r="280" s="33" customFormat="1" x14ac:dyDescent="0.2"/>
    <row r="281" s="33" customFormat="1" x14ac:dyDescent="0.2"/>
    <row r="282" s="33" customFormat="1" x14ac:dyDescent="0.2"/>
    <row r="283" s="33" customFormat="1" x14ac:dyDescent="0.2"/>
    <row r="284" s="33" customFormat="1" x14ac:dyDescent="0.2"/>
    <row r="285" s="33" customFormat="1" x14ac:dyDescent="0.2"/>
    <row r="286" s="33" customFormat="1" x14ac:dyDescent="0.2"/>
    <row r="287" s="33" customFormat="1" x14ac:dyDescent="0.2"/>
    <row r="288" s="33" customFormat="1" x14ac:dyDescent="0.2"/>
    <row r="289" s="33" customFormat="1" x14ac:dyDescent="0.2"/>
    <row r="290" s="33" customFormat="1" x14ac:dyDescent="0.2"/>
    <row r="291" s="33" customFormat="1" x14ac:dyDescent="0.2"/>
    <row r="292" s="33" customFormat="1" x14ac:dyDescent="0.2"/>
    <row r="293" s="33" customFormat="1" x14ac:dyDescent="0.2"/>
    <row r="294" s="33" customFormat="1" x14ac:dyDescent="0.2"/>
    <row r="295" s="33" customFormat="1" x14ac:dyDescent="0.2"/>
    <row r="296" s="33" customFormat="1" x14ac:dyDescent="0.2"/>
    <row r="297" s="33" customFormat="1" x14ac:dyDescent="0.2"/>
    <row r="298" s="33" customFormat="1" x14ac:dyDescent="0.2"/>
    <row r="299" s="33" customFormat="1" x14ac:dyDescent="0.2"/>
    <row r="300" s="33" customFormat="1" x14ac:dyDescent="0.2"/>
    <row r="301" s="33" customFormat="1" x14ac:dyDescent="0.2"/>
    <row r="302" s="33" customFormat="1" x14ac:dyDescent="0.2"/>
    <row r="303" s="33" customFormat="1" x14ac:dyDescent="0.2"/>
    <row r="304" s="33" customFormat="1" x14ac:dyDescent="0.2"/>
    <row r="305" s="33" customFormat="1" x14ac:dyDescent="0.2"/>
    <row r="306" s="33" customFormat="1" x14ac:dyDescent="0.2"/>
    <row r="307" s="33" customFormat="1" x14ac:dyDescent="0.2"/>
    <row r="308" s="33" customFormat="1" x14ac:dyDescent="0.2"/>
    <row r="309" s="33" customFormat="1" x14ac:dyDescent="0.2"/>
    <row r="310" s="33" customFormat="1" x14ac:dyDescent="0.2"/>
    <row r="311" s="33" customFormat="1" x14ac:dyDescent="0.2"/>
    <row r="312" s="33" customFormat="1" x14ac:dyDescent="0.2"/>
    <row r="313" s="33" customFormat="1" x14ac:dyDescent="0.2"/>
    <row r="314" s="33" customFormat="1" x14ac:dyDescent="0.2"/>
    <row r="315" s="33" customFormat="1" x14ac:dyDescent="0.2"/>
    <row r="316" s="33" customFormat="1" x14ac:dyDescent="0.2"/>
    <row r="317" s="33" customFormat="1" x14ac:dyDescent="0.2"/>
    <row r="318" s="33" customFormat="1" x14ac:dyDescent="0.2"/>
    <row r="319" s="33" customFormat="1" x14ac:dyDescent="0.2"/>
    <row r="320" s="33" customFormat="1" x14ac:dyDescent="0.2"/>
    <row r="321" s="33" customFormat="1" x14ac:dyDescent="0.2"/>
    <row r="322" s="33" customFormat="1" x14ac:dyDescent="0.2"/>
    <row r="323" s="33" customFormat="1" x14ac:dyDescent="0.2"/>
    <row r="324" s="33" customFormat="1" x14ac:dyDescent="0.2"/>
    <row r="325" s="33" customFormat="1" x14ac:dyDescent="0.2"/>
    <row r="326" s="33" customFormat="1" x14ac:dyDescent="0.2"/>
    <row r="327" s="33" customFormat="1" x14ac:dyDescent="0.2"/>
    <row r="328" s="33" customFormat="1" x14ac:dyDescent="0.2"/>
    <row r="329" s="33" customFormat="1" x14ac:dyDescent="0.2"/>
    <row r="330" s="33" customFormat="1" x14ac:dyDescent="0.2"/>
    <row r="331" s="33" customFormat="1" x14ac:dyDescent="0.2"/>
    <row r="332" s="33" customFormat="1" x14ac:dyDescent="0.2"/>
    <row r="333" s="33" customFormat="1" x14ac:dyDescent="0.2"/>
    <row r="334" s="33" customFormat="1" x14ac:dyDescent="0.2"/>
    <row r="335" s="33" customFormat="1" x14ac:dyDescent="0.2"/>
    <row r="336" s="33" customFormat="1" x14ac:dyDescent="0.2"/>
    <row r="337" s="33" customFormat="1" x14ac:dyDescent="0.2"/>
    <row r="338" s="33" customFormat="1" x14ac:dyDescent="0.2"/>
    <row r="339" s="33" customFormat="1" x14ac:dyDescent="0.2"/>
    <row r="340" s="33" customFormat="1" x14ac:dyDescent="0.2"/>
    <row r="341" s="33" customFormat="1" x14ac:dyDescent="0.2"/>
    <row r="342" s="33" customFormat="1" x14ac:dyDescent="0.2"/>
    <row r="343" s="33" customFormat="1" x14ac:dyDescent="0.2"/>
    <row r="344" s="33" customFormat="1" x14ac:dyDescent="0.2"/>
    <row r="345" s="33" customFormat="1" x14ac:dyDescent="0.2"/>
    <row r="346" s="33" customFormat="1" x14ac:dyDescent="0.2"/>
    <row r="347" s="33" customFormat="1" x14ac:dyDescent="0.2"/>
    <row r="348" s="33" customFormat="1" x14ac:dyDescent="0.2"/>
    <row r="349" s="33" customFormat="1" x14ac:dyDescent="0.2"/>
    <row r="350" s="33" customFormat="1" x14ac:dyDescent="0.2"/>
    <row r="351" s="33" customFormat="1" x14ac:dyDescent="0.2"/>
    <row r="352" s="33" customFormat="1" x14ac:dyDescent="0.2"/>
    <row r="353" s="33" customFormat="1" x14ac:dyDescent="0.2"/>
    <row r="354" s="33" customFormat="1" x14ac:dyDescent="0.2"/>
    <row r="355" s="33" customFormat="1" x14ac:dyDescent="0.2"/>
    <row r="356" s="33" customFormat="1" x14ac:dyDescent="0.2"/>
    <row r="357" s="33" customFormat="1" x14ac:dyDescent="0.2"/>
    <row r="358" s="33" customFormat="1" x14ac:dyDescent="0.2"/>
    <row r="359" s="33" customFormat="1" x14ac:dyDescent="0.2"/>
    <row r="360" s="33" customFormat="1" x14ac:dyDescent="0.2"/>
    <row r="361" s="33" customFormat="1" x14ac:dyDescent="0.2"/>
    <row r="362" s="33" customFormat="1" x14ac:dyDescent="0.2"/>
    <row r="363" s="33" customFormat="1" x14ac:dyDescent="0.2"/>
    <row r="364" s="33" customFormat="1" x14ac:dyDescent="0.2"/>
    <row r="365" s="33" customFormat="1" x14ac:dyDescent="0.2"/>
    <row r="366" s="33" customFormat="1" x14ac:dyDescent="0.2"/>
    <row r="367" s="33" customFormat="1" x14ac:dyDescent="0.2"/>
    <row r="368" s="33" customFormat="1" x14ac:dyDescent="0.2"/>
    <row r="369" s="33" customFormat="1" x14ac:dyDescent="0.2"/>
    <row r="370" s="33" customFormat="1" x14ac:dyDescent="0.2"/>
    <row r="371" s="33" customFormat="1" x14ac:dyDescent="0.2"/>
    <row r="372" s="33" customFormat="1" x14ac:dyDescent="0.2"/>
    <row r="373" s="33" customFormat="1" x14ac:dyDescent="0.2"/>
    <row r="374" s="33" customFormat="1" x14ac:dyDescent="0.2"/>
    <row r="375" s="33" customFormat="1" x14ac:dyDescent="0.2"/>
    <row r="376" s="33" customFormat="1" x14ac:dyDescent="0.2"/>
    <row r="377" s="33" customFormat="1" x14ac:dyDescent="0.2"/>
    <row r="378" s="33" customFormat="1" x14ac:dyDescent="0.2"/>
    <row r="379" s="33" customFormat="1" x14ac:dyDescent="0.2"/>
    <row r="380" s="33" customFormat="1" x14ac:dyDescent="0.2"/>
    <row r="381" s="33" customFormat="1" x14ac:dyDescent="0.2"/>
    <row r="382" s="33" customFormat="1" x14ac:dyDescent="0.2"/>
    <row r="383" s="33" customFormat="1" x14ac:dyDescent="0.2"/>
    <row r="384" s="33" customFormat="1" x14ac:dyDescent="0.2"/>
    <row r="385" s="33" customFormat="1" x14ac:dyDescent="0.2"/>
    <row r="386" s="33" customFormat="1" x14ac:dyDescent="0.2"/>
    <row r="387" s="33" customFormat="1" x14ac:dyDescent="0.2"/>
    <row r="388" s="33" customFormat="1" x14ac:dyDescent="0.2"/>
    <row r="389" s="33" customFormat="1" x14ac:dyDescent="0.2"/>
    <row r="390" s="33" customFormat="1" x14ac:dyDescent="0.2"/>
    <row r="391" s="33" customFormat="1" x14ac:dyDescent="0.2"/>
    <row r="392" s="33" customFormat="1" x14ac:dyDescent="0.2"/>
    <row r="393" s="33" customFormat="1" x14ac:dyDescent="0.2"/>
    <row r="394" s="33" customFormat="1" x14ac:dyDescent="0.2"/>
    <row r="395" s="33" customFormat="1" x14ac:dyDescent="0.2"/>
    <row r="396" s="33" customFormat="1" x14ac:dyDescent="0.2"/>
    <row r="397" s="33" customFormat="1" x14ac:dyDescent="0.2"/>
    <row r="398" s="33" customFormat="1" x14ac:dyDescent="0.2"/>
    <row r="399" s="33" customFormat="1" x14ac:dyDescent="0.2"/>
    <row r="400" s="33" customFormat="1" x14ac:dyDescent="0.2"/>
    <row r="401" s="33" customFormat="1" x14ac:dyDescent="0.2"/>
    <row r="402" s="33" customFormat="1" x14ac:dyDescent="0.2"/>
    <row r="403" s="33" customFormat="1" x14ac:dyDescent="0.2"/>
    <row r="404" s="33" customFormat="1" x14ac:dyDescent="0.2"/>
    <row r="405" s="33" customFormat="1" x14ac:dyDescent="0.2"/>
    <row r="406" s="33" customFormat="1" x14ac:dyDescent="0.2"/>
    <row r="407" s="33" customFormat="1" x14ac:dyDescent="0.2"/>
    <row r="408" s="33" customFormat="1" x14ac:dyDescent="0.2"/>
    <row r="409" s="33" customFormat="1" x14ac:dyDescent="0.2"/>
    <row r="410" s="33" customFormat="1" x14ac:dyDescent="0.2"/>
    <row r="411" s="33" customFormat="1" x14ac:dyDescent="0.2"/>
    <row r="412" s="33" customFormat="1" x14ac:dyDescent="0.2"/>
    <row r="413" s="33" customFormat="1" x14ac:dyDescent="0.2"/>
    <row r="414" s="33" customFormat="1" x14ac:dyDescent="0.2"/>
    <row r="415" s="33" customFormat="1" x14ac:dyDescent="0.2"/>
    <row r="416" s="33" customFormat="1" x14ac:dyDescent="0.2"/>
    <row r="417" s="33" customFormat="1" x14ac:dyDescent="0.2"/>
    <row r="418" s="33" customFormat="1" x14ac:dyDescent="0.2"/>
    <row r="419" s="33" customFormat="1" x14ac:dyDescent="0.2"/>
    <row r="420" s="33" customFormat="1" x14ac:dyDescent="0.2"/>
    <row r="421" s="33" customFormat="1" x14ac:dyDescent="0.2"/>
    <row r="422" s="33" customFormat="1" x14ac:dyDescent="0.2"/>
    <row r="423" s="33" customFormat="1" x14ac:dyDescent="0.2"/>
    <row r="424" s="33" customFormat="1" x14ac:dyDescent="0.2"/>
    <row r="425" s="33" customFormat="1" x14ac:dyDescent="0.2"/>
    <row r="426" s="33" customFormat="1" x14ac:dyDescent="0.2"/>
    <row r="427" s="33" customFormat="1" x14ac:dyDescent="0.2"/>
    <row r="428" s="33" customFormat="1" x14ac:dyDescent="0.2"/>
    <row r="429" s="33" customFormat="1" x14ac:dyDescent="0.2"/>
    <row r="430" s="33" customFormat="1" x14ac:dyDescent="0.2"/>
    <row r="431" s="33" customFormat="1" x14ac:dyDescent="0.2"/>
    <row r="432" s="33" customFormat="1" x14ac:dyDescent="0.2"/>
    <row r="433" s="33" customFormat="1" x14ac:dyDescent="0.2"/>
    <row r="434" s="33" customFormat="1" x14ac:dyDescent="0.2"/>
    <row r="435" s="33" customFormat="1" x14ac:dyDescent="0.2"/>
    <row r="436" s="33" customFormat="1" x14ac:dyDescent="0.2"/>
    <row r="437" s="33" customFormat="1" x14ac:dyDescent="0.2"/>
    <row r="438" s="33" customFormat="1" x14ac:dyDescent="0.2"/>
    <row r="439" s="33" customFormat="1" x14ac:dyDescent="0.2"/>
    <row r="440" s="33" customFormat="1" x14ac:dyDescent="0.2"/>
    <row r="441" s="33" customFormat="1" x14ac:dyDescent="0.2"/>
    <row r="442" s="33" customFormat="1" x14ac:dyDescent="0.2"/>
    <row r="443" s="33" customFormat="1" x14ac:dyDescent="0.2"/>
    <row r="444" s="33" customFormat="1" x14ac:dyDescent="0.2"/>
    <row r="445" s="33" customFormat="1" x14ac:dyDescent="0.2"/>
    <row r="446" s="33" customFormat="1" x14ac:dyDescent="0.2"/>
    <row r="447" s="33" customFormat="1" x14ac:dyDescent="0.2"/>
    <row r="448" s="33" customFormat="1" x14ac:dyDescent="0.2"/>
    <row r="449" s="33" customFormat="1" x14ac:dyDescent="0.2"/>
    <row r="450" s="33" customFormat="1" x14ac:dyDescent="0.2"/>
    <row r="451" s="33" customFormat="1" x14ac:dyDescent="0.2"/>
    <row r="452" s="33" customFormat="1" x14ac:dyDescent="0.2"/>
    <row r="453" s="33" customFormat="1" x14ac:dyDescent="0.2"/>
    <row r="454" s="33" customFormat="1" x14ac:dyDescent="0.2"/>
    <row r="455" s="33" customFormat="1" x14ac:dyDescent="0.2"/>
    <row r="456" s="33" customFormat="1" x14ac:dyDescent="0.2"/>
    <row r="457" s="33" customFormat="1" x14ac:dyDescent="0.2"/>
    <row r="458" s="33" customFormat="1" x14ac:dyDescent="0.2"/>
    <row r="459" s="33" customFormat="1" x14ac:dyDescent="0.2"/>
    <row r="460" s="33" customFormat="1" x14ac:dyDescent="0.2"/>
    <row r="461" s="33" customFormat="1" x14ac:dyDescent="0.2"/>
    <row r="462" s="33" customFormat="1" x14ac:dyDescent="0.2"/>
    <row r="463" s="33" customFormat="1" x14ac:dyDescent="0.2"/>
    <row r="464" s="33" customFormat="1" x14ac:dyDescent="0.2"/>
    <row r="465" s="33" customFormat="1" x14ac:dyDescent="0.2"/>
    <row r="466" s="33" customFormat="1" x14ac:dyDescent="0.2"/>
    <row r="467" s="33" customFormat="1" x14ac:dyDescent="0.2"/>
    <row r="468" s="33" customFormat="1" x14ac:dyDescent="0.2"/>
    <row r="469" s="33" customFormat="1" x14ac:dyDescent="0.2"/>
    <row r="470" s="33" customFormat="1" x14ac:dyDescent="0.2"/>
    <row r="471" s="33" customFormat="1" x14ac:dyDescent="0.2"/>
    <row r="472" s="33" customFormat="1" x14ac:dyDescent="0.2"/>
    <row r="473" s="33" customFormat="1" x14ac:dyDescent="0.2"/>
    <row r="474" s="33" customFormat="1" x14ac:dyDescent="0.2"/>
    <row r="475" s="33" customFormat="1" x14ac:dyDescent="0.2"/>
    <row r="476" s="33" customFormat="1" x14ac:dyDescent="0.2"/>
    <row r="477" s="33" customFormat="1" x14ac:dyDescent="0.2"/>
    <row r="478" s="33" customFormat="1" x14ac:dyDescent="0.2"/>
    <row r="479" s="33" customFormat="1" x14ac:dyDescent="0.2"/>
    <row r="480" s="33" customFormat="1" x14ac:dyDescent="0.2"/>
    <row r="481" s="33" customFormat="1" x14ac:dyDescent="0.2"/>
    <row r="482" s="33" customFormat="1" x14ac:dyDescent="0.2"/>
    <row r="483" s="33" customFormat="1" x14ac:dyDescent="0.2"/>
    <row r="484" s="33" customFormat="1" x14ac:dyDescent="0.2"/>
    <row r="485" s="33" customFormat="1" x14ac:dyDescent="0.2"/>
    <row r="486" s="33" customFormat="1" x14ac:dyDescent="0.2"/>
    <row r="487" s="33" customFormat="1" x14ac:dyDescent="0.2"/>
    <row r="488" s="33" customFormat="1" x14ac:dyDescent="0.2"/>
    <row r="489" s="33" customFormat="1" x14ac:dyDescent="0.2"/>
    <row r="490" s="33" customFormat="1" x14ac:dyDescent="0.2"/>
    <row r="491" s="33" customFormat="1" x14ac:dyDescent="0.2"/>
    <row r="492" s="33" customFormat="1" x14ac:dyDescent="0.2"/>
    <row r="493" s="33" customFormat="1" x14ac:dyDescent="0.2"/>
    <row r="494" s="33" customFormat="1" x14ac:dyDescent="0.2"/>
    <row r="495" s="33" customFormat="1" x14ac:dyDescent="0.2"/>
    <row r="496" s="33" customFormat="1" x14ac:dyDescent="0.2"/>
    <row r="497" s="33" customFormat="1" x14ac:dyDescent="0.2"/>
    <row r="498" s="33" customFormat="1" x14ac:dyDescent="0.2"/>
    <row r="499" s="33" customFormat="1" x14ac:dyDescent="0.2"/>
    <row r="500" s="33" customFormat="1" x14ac:dyDescent="0.2"/>
    <row r="501" s="33" customFormat="1" x14ac:dyDescent="0.2"/>
    <row r="502" s="33" customFormat="1" x14ac:dyDescent="0.2"/>
    <row r="503" s="33" customFormat="1" x14ac:dyDescent="0.2"/>
    <row r="504" s="33" customFormat="1" x14ac:dyDescent="0.2"/>
    <row r="505" s="33" customFormat="1" x14ac:dyDescent="0.2"/>
    <row r="506" s="33" customFormat="1" x14ac:dyDescent="0.2"/>
    <row r="507" s="33" customFormat="1" x14ac:dyDescent="0.2"/>
    <row r="508" s="33" customFormat="1" x14ac:dyDescent="0.2"/>
    <row r="509" s="33" customFormat="1" x14ac:dyDescent="0.2"/>
    <row r="510" s="33" customFormat="1" x14ac:dyDescent="0.2"/>
    <row r="511" s="33" customFormat="1" x14ac:dyDescent="0.2"/>
    <row r="512" s="33" customFormat="1" x14ac:dyDescent="0.2"/>
    <row r="513" s="33" customFormat="1" x14ac:dyDescent="0.2"/>
    <row r="514" s="33" customFormat="1" x14ac:dyDescent="0.2"/>
    <row r="515" s="33" customFormat="1" x14ac:dyDescent="0.2"/>
    <row r="516" s="33" customFormat="1" x14ac:dyDescent="0.2"/>
    <row r="517" s="33" customFormat="1" x14ac:dyDescent="0.2"/>
    <row r="518" s="33" customFormat="1" x14ac:dyDescent="0.2"/>
    <row r="519" s="33" customFormat="1" x14ac:dyDescent="0.2"/>
    <row r="520" s="33" customFormat="1" x14ac:dyDescent="0.2"/>
    <row r="521" s="33" customFormat="1" x14ac:dyDescent="0.2"/>
    <row r="522" s="33" customFormat="1" x14ac:dyDescent="0.2"/>
    <row r="523" s="33" customFormat="1" x14ac:dyDescent="0.2"/>
    <row r="524" s="33" customFormat="1" x14ac:dyDescent="0.2"/>
    <row r="525" s="33" customFormat="1" x14ac:dyDescent="0.2"/>
    <row r="526" s="33" customFormat="1" x14ac:dyDescent="0.2"/>
    <row r="527" s="33" customFormat="1" x14ac:dyDescent="0.2"/>
    <row r="528" s="33" customFormat="1" x14ac:dyDescent="0.2"/>
    <row r="529" s="33" customFormat="1" x14ac:dyDescent="0.2"/>
    <row r="530" s="33" customFormat="1" x14ac:dyDescent="0.2"/>
    <row r="531" s="33" customFormat="1" x14ac:dyDescent="0.2"/>
    <row r="532" s="33" customFormat="1" x14ac:dyDescent="0.2"/>
    <row r="533" s="33" customFormat="1" x14ac:dyDescent="0.2"/>
    <row r="534" s="33" customFormat="1" x14ac:dyDescent="0.2"/>
    <row r="535" s="33" customFormat="1" x14ac:dyDescent="0.2"/>
    <row r="536" s="33" customFormat="1" x14ac:dyDescent="0.2"/>
    <row r="537" s="33" customFormat="1" x14ac:dyDescent="0.2"/>
    <row r="538" s="33" customFormat="1" x14ac:dyDescent="0.2"/>
    <row r="539" s="33" customFormat="1" x14ac:dyDescent="0.2"/>
    <row r="540" s="33" customFormat="1" x14ac:dyDescent="0.2"/>
    <row r="541" s="33" customFormat="1" x14ac:dyDescent="0.2"/>
    <row r="542" s="33" customFormat="1" x14ac:dyDescent="0.2"/>
    <row r="543" s="33" customFormat="1" x14ac:dyDescent="0.2"/>
    <row r="544" s="33" customFormat="1" x14ac:dyDescent="0.2"/>
    <row r="545" s="33" customFormat="1" x14ac:dyDescent="0.2"/>
    <row r="546" s="33" customFormat="1" x14ac:dyDescent="0.2"/>
    <row r="547" s="33" customFormat="1" x14ac:dyDescent="0.2"/>
    <row r="548" s="33" customFormat="1" x14ac:dyDescent="0.2"/>
    <row r="549" s="33" customFormat="1" x14ac:dyDescent="0.2"/>
    <row r="550" s="33" customFormat="1" x14ac:dyDescent="0.2"/>
    <row r="551" s="33" customFormat="1" x14ac:dyDescent="0.2"/>
    <row r="552" s="33" customFormat="1" x14ac:dyDescent="0.2"/>
    <row r="553" s="33" customFormat="1" x14ac:dyDescent="0.2"/>
    <row r="554" s="33" customFormat="1" x14ac:dyDescent="0.2"/>
    <row r="555" s="33" customFormat="1" x14ac:dyDescent="0.2"/>
    <row r="556" s="33" customFormat="1" x14ac:dyDescent="0.2"/>
    <row r="557" s="33" customFormat="1" x14ac:dyDescent="0.2"/>
    <row r="558" s="33" customFormat="1" x14ac:dyDescent="0.2"/>
    <row r="559" s="33" customFormat="1" x14ac:dyDescent="0.2"/>
    <row r="560" s="33" customFormat="1" x14ac:dyDescent="0.2"/>
    <row r="561" s="33" customFormat="1" x14ac:dyDescent="0.2"/>
    <row r="562" s="33" customFormat="1" x14ac:dyDescent="0.2"/>
    <row r="563" s="33" customFormat="1" x14ac:dyDescent="0.2"/>
    <row r="564" s="33" customFormat="1" x14ac:dyDescent="0.2"/>
    <row r="565" s="33" customFormat="1" x14ac:dyDescent="0.2"/>
    <row r="566" s="33" customFormat="1" x14ac:dyDescent="0.2"/>
    <row r="567" s="33" customFormat="1" x14ac:dyDescent="0.2"/>
    <row r="568" s="33" customFormat="1" x14ac:dyDescent="0.2"/>
    <row r="569" s="33" customFormat="1" x14ac:dyDescent="0.2"/>
    <row r="570" s="33" customFormat="1" x14ac:dyDescent="0.2"/>
    <row r="571" s="33" customFormat="1" x14ac:dyDescent="0.2"/>
    <row r="572" s="33" customFormat="1" x14ac:dyDescent="0.2"/>
    <row r="573" s="33" customFormat="1" x14ac:dyDescent="0.2"/>
    <row r="574" s="33" customFormat="1" x14ac:dyDescent="0.2"/>
    <row r="575" s="33" customFormat="1" x14ac:dyDescent="0.2"/>
    <row r="576" s="33" customFormat="1" x14ac:dyDescent="0.2"/>
    <row r="577" s="33" customFormat="1" x14ac:dyDescent="0.2"/>
    <row r="578" s="33" customFormat="1" x14ac:dyDescent="0.2"/>
    <row r="579" s="33" customFormat="1" x14ac:dyDescent="0.2"/>
    <row r="580" s="33" customFormat="1" x14ac:dyDescent="0.2"/>
    <row r="581" s="33" customFormat="1" x14ac:dyDescent="0.2"/>
    <row r="582" s="33" customFormat="1" x14ac:dyDescent="0.2"/>
    <row r="583" s="33" customFormat="1" x14ac:dyDescent="0.2"/>
    <row r="584" s="33" customFormat="1" x14ac:dyDescent="0.2"/>
    <row r="585" s="33" customFormat="1" x14ac:dyDescent="0.2"/>
    <row r="586" s="33" customFormat="1" x14ac:dyDescent="0.2"/>
    <row r="587" s="33" customFormat="1" x14ac:dyDescent="0.2"/>
    <row r="588" s="33" customFormat="1" x14ac:dyDescent="0.2"/>
    <row r="589" s="33" customFormat="1" x14ac:dyDescent="0.2"/>
    <row r="590" s="33" customFormat="1" x14ac:dyDescent="0.2"/>
    <row r="591" s="33" customFormat="1" x14ac:dyDescent="0.2"/>
    <row r="592" s="33" customFormat="1" x14ac:dyDescent="0.2"/>
    <row r="593" s="33" customFormat="1" x14ac:dyDescent="0.2"/>
    <row r="594" s="33" customFormat="1" x14ac:dyDescent="0.2"/>
    <row r="595" s="33" customFormat="1" x14ac:dyDescent="0.2"/>
    <row r="596" s="33" customFormat="1" x14ac:dyDescent="0.2"/>
    <row r="597" s="33" customFormat="1" x14ac:dyDescent="0.2"/>
    <row r="598" s="33" customFormat="1" x14ac:dyDescent="0.2"/>
    <row r="599" s="33" customFormat="1" x14ac:dyDescent="0.2"/>
    <row r="600" s="33" customFormat="1" x14ac:dyDescent="0.2"/>
    <row r="601" s="33" customFormat="1" x14ac:dyDescent="0.2"/>
    <row r="602" s="33" customFormat="1" x14ac:dyDescent="0.2"/>
    <row r="603" s="33" customFormat="1" x14ac:dyDescent="0.2"/>
    <row r="604" s="33" customFormat="1" x14ac:dyDescent="0.2"/>
    <row r="605" s="33" customFormat="1" x14ac:dyDescent="0.2"/>
    <row r="606" s="33" customFormat="1" x14ac:dyDescent="0.2"/>
    <row r="607" s="33" customFormat="1" x14ac:dyDescent="0.2"/>
    <row r="608" s="33" customFormat="1" x14ac:dyDescent="0.2"/>
    <row r="609" s="33" customFormat="1" x14ac:dyDescent="0.2"/>
    <row r="610" s="33" customFormat="1" x14ac:dyDescent="0.2"/>
    <row r="611" s="33" customFormat="1" x14ac:dyDescent="0.2"/>
    <row r="612" s="33" customFormat="1" x14ac:dyDescent="0.2"/>
    <row r="613" s="33" customFormat="1" x14ac:dyDescent="0.2"/>
    <row r="614" s="33" customFormat="1" x14ac:dyDescent="0.2"/>
    <row r="615" s="33" customFormat="1" x14ac:dyDescent="0.2"/>
    <row r="616" s="33" customFormat="1" x14ac:dyDescent="0.2"/>
    <row r="617" s="33" customFormat="1" x14ac:dyDescent="0.2"/>
    <row r="618" s="33" customFormat="1" x14ac:dyDescent="0.2"/>
    <row r="619" s="33" customFormat="1" x14ac:dyDescent="0.2"/>
    <row r="620" s="33" customFormat="1" x14ac:dyDescent="0.2"/>
    <row r="621" s="33" customFormat="1" x14ac:dyDescent="0.2"/>
    <row r="622" s="33" customFormat="1" x14ac:dyDescent="0.2"/>
    <row r="623" s="33" customFormat="1" x14ac:dyDescent="0.2"/>
    <row r="624" s="33" customFormat="1" x14ac:dyDescent="0.2"/>
    <row r="625" s="33" customFormat="1" x14ac:dyDescent="0.2"/>
    <row r="626" s="33" customFormat="1" x14ac:dyDescent="0.2"/>
    <row r="627" s="33" customFormat="1" x14ac:dyDescent="0.2"/>
    <row r="628" s="33" customFormat="1" x14ac:dyDescent="0.2"/>
    <row r="629" s="33" customFormat="1" x14ac:dyDescent="0.2"/>
    <row r="630" s="33" customFormat="1" x14ac:dyDescent="0.2"/>
    <row r="631" s="33" customFormat="1" x14ac:dyDescent="0.2"/>
    <row r="632" s="33" customFormat="1" x14ac:dyDescent="0.2"/>
    <row r="633" s="33" customFormat="1" x14ac:dyDescent="0.2"/>
    <row r="634" s="33" customFormat="1" x14ac:dyDescent="0.2"/>
    <row r="635" s="33" customFormat="1" x14ac:dyDescent="0.2"/>
    <row r="636" s="33" customFormat="1" x14ac:dyDescent="0.2"/>
    <row r="637" s="33" customFormat="1" x14ac:dyDescent="0.2"/>
    <row r="638" s="33" customFormat="1" x14ac:dyDescent="0.2"/>
    <row r="639" s="33" customFormat="1" x14ac:dyDescent="0.2"/>
    <row r="640" s="33" customFormat="1" x14ac:dyDescent="0.2"/>
    <row r="641" s="33" customFormat="1" x14ac:dyDescent="0.2"/>
    <row r="642" s="33" customFormat="1" x14ac:dyDescent="0.2"/>
    <row r="643" s="33" customFormat="1" x14ac:dyDescent="0.2"/>
    <row r="644" s="33" customFormat="1" x14ac:dyDescent="0.2"/>
    <row r="645" s="33" customFormat="1" x14ac:dyDescent="0.2"/>
    <row r="646" s="33" customFormat="1" x14ac:dyDescent="0.2"/>
    <row r="647" s="33" customFormat="1" x14ac:dyDescent="0.2"/>
    <row r="648" s="33" customFormat="1" x14ac:dyDescent="0.2"/>
    <row r="649" s="33" customFormat="1" x14ac:dyDescent="0.2"/>
    <row r="650" s="33" customFormat="1" x14ac:dyDescent="0.2"/>
    <row r="651" s="33" customFormat="1" x14ac:dyDescent="0.2"/>
    <row r="652" s="33" customFormat="1" x14ac:dyDescent="0.2"/>
    <row r="653" s="33" customFormat="1" x14ac:dyDescent="0.2"/>
    <row r="654" s="33" customFormat="1" x14ac:dyDescent="0.2"/>
  </sheetData>
  <mergeCells count="1">
    <mergeCell ref="A49:A50"/>
  </mergeCell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B654"/>
  <sheetViews>
    <sheetView workbookViewId="0">
      <pane xSplit="1" ySplit="5" topLeftCell="B6" activePane="bottomRight" state="frozen"/>
      <selection pane="topRight" activeCell="B1" sqref="B1"/>
      <selection pane="bottomLeft" activeCell="A5" sqref="A5"/>
      <selection pane="bottomRight" activeCell="B21" sqref="B21"/>
    </sheetView>
  </sheetViews>
  <sheetFormatPr defaultColWidth="9.85546875" defaultRowHeight="12.75" x14ac:dyDescent="0.2"/>
  <cols>
    <col min="1" max="1" width="36.85546875" style="32" customWidth="1"/>
    <col min="2" max="16384" width="9.85546875" style="32"/>
  </cols>
  <sheetData>
    <row r="1" spans="1:2" x14ac:dyDescent="0.2">
      <c r="A1" s="63" t="s">
        <v>61</v>
      </c>
    </row>
    <row r="2" spans="1:2" x14ac:dyDescent="0.2">
      <c r="A2" s="11" t="s">
        <v>414</v>
      </c>
    </row>
    <row r="3" spans="1:2" x14ac:dyDescent="0.2">
      <c r="A3" s="11" t="s">
        <v>413</v>
      </c>
    </row>
    <row r="4" spans="1:2" s="33" customFormat="1" ht="24.75" customHeight="1" x14ac:dyDescent="0.2">
      <c r="A4" s="88" t="s">
        <v>62</v>
      </c>
      <c r="B4" s="113" t="e">
        <f>'BAR BB| Open rates'!#REF!</f>
        <v>#REF!</v>
      </c>
    </row>
    <row r="5" spans="1:2" s="33" customFormat="1" ht="24.75" customHeight="1" x14ac:dyDescent="0.2">
      <c r="A5" s="104"/>
      <c r="B5" s="113" t="e">
        <f>'BAR BB| Open rates'!#REF!</f>
        <v>#REF!</v>
      </c>
    </row>
    <row r="6" spans="1:2" s="33" customFormat="1" ht="13.5" customHeight="1" x14ac:dyDescent="0.2">
      <c r="A6" s="236" t="s">
        <v>63</v>
      </c>
      <c r="B6" s="115"/>
    </row>
    <row r="7" spans="1:2" s="33" customFormat="1" ht="14.25" customHeight="1" x14ac:dyDescent="0.2">
      <c r="A7" s="237">
        <v>1</v>
      </c>
      <c r="B7" s="57" t="e">
        <f>'BAR BB| Open rates'!#REF!*0.8*0.85</f>
        <v>#REF!</v>
      </c>
    </row>
    <row r="8" spans="1:2" s="33" customFormat="1" ht="14.25" customHeight="1" x14ac:dyDescent="0.2">
      <c r="A8" s="237">
        <v>2</v>
      </c>
      <c r="B8" s="57" t="e">
        <f>'BAR BB| Open rates'!#REF!*0.8*0.85</f>
        <v>#REF!</v>
      </c>
    </row>
    <row r="9" spans="1:2" s="33" customFormat="1" ht="12.75" customHeight="1" x14ac:dyDescent="0.2">
      <c r="A9" s="236" t="s">
        <v>175</v>
      </c>
      <c r="B9" s="57" t="e">
        <f>'BAR BB| Open rates'!#REF!*0.8*0.85</f>
        <v>#REF!</v>
      </c>
    </row>
    <row r="10" spans="1:2" s="33" customFormat="1" ht="12" customHeight="1" x14ac:dyDescent="0.2">
      <c r="A10" s="237">
        <v>1</v>
      </c>
      <c r="B10" s="57" t="e">
        <f>'BAR BB| Open rates'!#REF!*0.8*0.85</f>
        <v>#REF!</v>
      </c>
    </row>
    <row r="11" spans="1:2" s="33" customFormat="1" ht="14.25" customHeight="1" x14ac:dyDescent="0.2">
      <c r="A11" s="237">
        <v>2</v>
      </c>
      <c r="B11" s="57" t="e">
        <f>'BAR BB| Open rates'!#REF!*0.8*0.85</f>
        <v>#REF!</v>
      </c>
    </row>
    <row r="12" spans="1:2" s="36" customFormat="1" ht="12" customHeight="1" x14ac:dyDescent="0.2">
      <c r="A12" s="236" t="s">
        <v>178</v>
      </c>
      <c r="B12" s="57" t="e">
        <f>'BAR BB| Open rates'!#REF!*0.8*0.85</f>
        <v>#REF!</v>
      </c>
    </row>
    <row r="13" spans="1:2" s="36" customFormat="1" ht="12" customHeight="1" x14ac:dyDescent="0.2">
      <c r="A13" s="237">
        <v>1</v>
      </c>
      <c r="B13" s="57" t="e">
        <f>'BAR BB| Open rates'!#REF!*0.8*0.85</f>
        <v>#REF!</v>
      </c>
    </row>
    <row r="14" spans="1:2" s="36" customFormat="1" ht="12" customHeight="1" x14ac:dyDescent="0.2">
      <c r="A14" s="237">
        <v>2</v>
      </c>
      <c r="B14" s="57" t="e">
        <f>'BAR BB| Open rates'!#REF!*0.8*0.85</f>
        <v>#REF!</v>
      </c>
    </row>
    <row r="15" spans="1:2" s="36" customFormat="1" ht="12" customHeight="1" x14ac:dyDescent="0.2">
      <c r="A15" s="236" t="s">
        <v>179</v>
      </c>
      <c r="B15" s="57" t="e">
        <f>'BAR BB| Open rates'!#REF!*0.8*0.85</f>
        <v>#REF!</v>
      </c>
    </row>
    <row r="16" spans="1:2" s="36" customFormat="1" ht="12" customHeight="1" x14ac:dyDescent="0.2">
      <c r="A16" s="237">
        <v>1</v>
      </c>
      <c r="B16" s="57" t="e">
        <f>'BAR BB| Open rates'!#REF!*0.8*0.85</f>
        <v>#REF!</v>
      </c>
    </row>
    <row r="17" spans="1:2" s="36" customFormat="1" ht="12" customHeight="1" x14ac:dyDescent="0.2">
      <c r="A17" s="237">
        <v>2</v>
      </c>
      <c r="B17" s="57" t="e">
        <f>'BAR BB| Open rates'!#REF!*0.8*0.85</f>
        <v>#REF!</v>
      </c>
    </row>
    <row r="18" spans="1:2" s="36" customFormat="1" ht="12" customHeight="1" x14ac:dyDescent="0.2">
      <c r="A18" s="236" t="s">
        <v>180</v>
      </c>
      <c r="B18" s="57" t="e">
        <f>'BAR BB| Open rates'!#REF!*0.8*0.85</f>
        <v>#REF!</v>
      </c>
    </row>
    <row r="19" spans="1:2" s="36" customFormat="1" ht="12" customHeight="1" x14ac:dyDescent="0.2">
      <c r="A19" s="237">
        <v>1</v>
      </c>
      <c r="B19" s="57" t="e">
        <f>'BAR BB| Open rates'!#REF!*0.8*0.85</f>
        <v>#REF!</v>
      </c>
    </row>
    <row r="20" spans="1:2" s="36" customFormat="1" ht="12" customHeight="1" x14ac:dyDescent="0.2">
      <c r="A20" s="237">
        <v>2</v>
      </c>
      <c r="B20" s="57" t="e">
        <f>'BAR BB| Open rates'!#REF!*0.8*0.85</f>
        <v>#REF!</v>
      </c>
    </row>
    <row r="21" spans="1:2" s="36" customFormat="1" ht="12" customHeight="1" x14ac:dyDescent="0.2">
      <c r="A21" s="237">
        <v>3</v>
      </c>
      <c r="B21" s="57" t="e">
        <f>'BAR BB| Open rates'!#REF!*0.8*0.85</f>
        <v>#REF!</v>
      </c>
    </row>
    <row r="22" spans="1:2" s="36" customFormat="1" ht="12" customHeight="1" x14ac:dyDescent="0.2">
      <c r="A22" s="237">
        <v>4</v>
      </c>
      <c r="B22" s="57" t="e">
        <f>'BAR BB| Open rates'!#REF!*0.8*0.85</f>
        <v>#REF!</v>
      </c>
    </row>
    <row r="23" spans="1:2" s="36" customFormat="1" ht="12" customHeight="1" x14ac:dyDescent="0.2">
      <c r="A23" s="236" t="s">
        <v>181</v>
      </c>
      <c r="B23" s="57" t="e">
        <f>'BAR BB| Open rates'!#REF!*0.8*0.85</f>
        <v>#REF!</v>
      </c>
    </row>
    <row r="24" spans="1:2" s="36" customFormat="1" ht="12" customHeight="1" x14ac:dyDescent="0.2">
      <c r="A24" s="237">
        <v>1</v>
      </c>
      <c r="B24" s="57" t="e">
        <f>'BAR BB| Open rates'!#REF!*0.8*0.85</f>
        <v>#REF!</v>
      </c>
    </row>
    <row r="25" spans="1:2" s="36" customFormat="1" ht="12" customHeight="1" x14ac:dyDescent="0.2">
      <c r="A25" s="237">
        <v>2</v>
      </c>
      <c r="B25" s="57" t="e">
        <f>'BAR BB| Open rates'!#REF!*0.8*0.85</f>
        <v>#REF!</v>
      </c>
    </row>
    <row r="26" spans="1:2" s="36" customFormat="1" ht="12" customHeight="1" x14ac:dyDescent="0.2">
      <c r="A26" s="237">
        <v>3</v>
      </c>
      <c r="B26" s="57" t="e">
        <f>'BAR BB| Open rates'!#REF!*0.8*0.85</f>
        <v>#REF!</v>
      </c>
    </row>
    <row r="27" spans="1:2" s="36" customFormat="1" ht="12" customHeight="1" x14ac:dyDescent="0.2">
      <c r="A27" s="237">
        <v>4</v>
      </c>
      <c r="B27" s="57" t="e">
        <f>'BAR BB| Open rates'!#REF!*0.8*0.85</f>
        <v>#REF!</v>
      </c>
    </row>
    <row r="28" spans="1:2" s="36" customFormat="1" ht="12" hidden="1" customHeight="1" x14ac:dyDescent="0.2">
      <c r="A28" s="236" t="s">
        <v>183</v>
      </c>
    </row>
    <row r="29" spans="1:2" s="36" customFormat="1" ht="12" hidden="1" customHeight="1" x14ac:dyDescent="0.2">
      <c r="A29" s="237">
        <v>1</v>
      </c>
    </row>
    <row r="30" spans="1:2" s="36" customFormat="1" ht="12" hidden="1" customHeight="1" x14ac:dyDescent="0.2">
      <c r="A30" s="237">
        <v>2</v>
      </c>
    </row>
    <row r="31" spans="1:2" s="36" customFormat="1" ht="12" hidden="1" customHeight="1" x14ac:dyDescent="0.2">
      <c r="A31" s="237">
        <v>3</v>
      </c>
    </row>
    <row r="32" spans="1:2" s="36" customFormat="1" ht="12" hidden="1" customHeight="1" x14ac:dyDescent="0.2">
      <c r="A32" s="237">
        <v>4</v>
      </c>
    </row>
    <row r="33" spans="1:1" s="36" customFormat="1" ht="12" hidden="1" customHeight="1" x14ac:dyDescent="0.2">
      <c r="A33" s="237">
        <v>5</v>
      </c>
    </row>
    <row r="34" spans="1:1" s="36" customFormat="1" ht="12" hidden="1" customHeight="1" x14ac:dyDescent="0.2">
      <c r="A34" s="237">
        <v>6</v>
      </c>
    </row>
    <row r="35" spans="1:1" s="36" customFormat="1" ht="12" hidden="1" customHeight="1" x14ac:dyDescent="0.2">
      <c r="A35" s="237">
        <v>7</v>
      </c>
    </row>
    <row r="36" spans="1:1" s="36" customFormat="1" ht="12" hidden="1" customHeight="1" x14ac:dyDescent="0.2">
      <c r="A36" s="237">
        <v>8</v>
      </c>
    </row>
    <row r="37" spans="1:1" s="36" customFormat="1" ht="12" hidden="1" customHeight="1" x14ac:dyDescent="0.2">
      <c r="A37" s="236" t="s">
        <v>72</v>
      </c>
    </row>
    <row r="38" spans="1:1" s="36" customFormat="1" ht="12" hidden="1" customHeight="1" x14ac:dyDescent="0.2">
      <c r="A38" s="237">
        <v>1</v>
      </c>
    </row>
    <row r="39" spans="1:1" s="36" customFormat="1" ht="12" hidden="1" customHeight="1" x14ac:dyDescent="0.2">
      <c r="A39" s="237">
        <v>2</v>
      </c>
    </row>
    <row r="40" spans="1:1" s="36" customFormat="1" ht="12" hidden="1" customHeight="1" x14ac:dyDescent="0.2">
      <c r="A40" s="236" t="s">
        <v>184</v>
      </c>
    </row>
    <row r="41" spans="1:1" s="36" customFormat="1" ht="12" hidden="1" customHeight="1" x14ac:dyDescent="0.2">
      <c r="A41" s="237">
        <v>1</v>
      </c>
    </row>
    <row r="42" spans="1:1" s="36" customFormat="1" ht="12" hidden="1" customHeight="1" x14ac:dyDescent="0.2">
      <c r="A42" s="237">
        <v>2</v>
      </c>
    </row>
    <row r="43" spans="1:1" s="36" customFormat="1" ht="12" hidden="1" customHeight="1" x14ac:dyDescent="0.2">
      <c r="A43" s="237">
        <v>3</v>
      </c>
    </row>
    <row r="44" spans="1:1" s="36" customFormat="1" ht="12" hidden="1" customHeight="1" x14ac:dyDescent="0.2">
      <c r="A44" s="237">
        <v>4</v>
      </c>
    </row>
    <row r="45" spans="1:1" s="36" customFormat="1" ht="12" hidden="1" customHeight="1" x14ac:dyDescent="0.2">
      <c r="A45" s="237">
        <v>5</v>
      </c>
    </row>
    <row r="46" spans="1:1" s="36" customFormat="1" ht="12" hidden="1" customHeight="1" x14ac:dyDescent="0.2">
      <c r="A46" s="237">
        <v>6</v>
      </c>
    </row>
    <row r="47" spans="1:1" s="36" customFormat="1" ht="12" hidden="1" customHeight="1" x14ac:dyDescent="0.2">
      <c r="A47" s="252"/>
    </row>
    <row r="48" spans="1:1" s="33" customFormat="1" x14ac:dyDescent="0.2">
      <c r="A48" s="89"/>
    </row>
    <row r="49" spans="1:1" s="33" customFormat="1" ht="12.75" customHeight="1" x14ac:dyDescent="0.2">
      <c r="A49" s="340" t="s">
        <v>172</v>
      </c>
    </row>
    <row r="50" spans="1:1" s="33" customFormat="1" x14ac:dyDescent="0.2">
      <c r="A50" s="340"/>
    </row>
    <row r="51" spans="1:1" s="31" customFormat="1" ht="13.5" customHeight="1" x14ac:dyDescent="0.2"/>
    <row r="52" spans="1:1" s="6" customFormat="1" ht="12.75" customHeight="1" x14ac:dyDescent="0.2">
      <c r="A52" s="174" t="s">
        <v>74</v>
      </c>
    </row>
    <row r="53" spans="1:1" s="6" customFormat="1" ht="12.75" customHeight="1" x14ac:dyDescent="0.2">
      <c r="A53" s="172" t="s">
        <v>75</v>
      </c>
    </row>
    <row r="54" spans="1:1" s="6" customFormat="1" ht="17.25" customHeight="1" x14ac:dyDescent="0.2">
      <c r="A54" s="172" t="s">
        <v>389</v>
      </c>
    </row>
    <row r="55" spans="1:1" s="6" customFormat="1" ht="30.75" customHeight="1" x14ac:dyDescent="0.2">
      <c r="A55" s="172" t="s">
        <v>76</v>
      </c>
    </row>
    <row r="56" spans="1:1" s="6" customFormat="1" ht="25.5" customHeight="1" x14ac:dyDescent="0.2">
      <c r="A56" s="172" t="s">
        <v>77</v>
      </c>
    </row>
    <row r="57" spans="1:1" s="6" customFormat="1" ht="22.5" customHeight="1" x14ac:dyDescent="0.2">
      <c r="A57" s="172" t="s">
        <v>78</v>
      </c>
    </row>
    <row r="58" spans="1:1" s="36" customFormat="1" ht="23.25" customHeight="1" x14ac:dyDescent="0.2">
      <c r="A58" s="172" t="s">
        <v>79</v>
      </c>
    </row>
    <row r="59" spans="1:1" s="36" customFormat="1" ht="25.5" customHeight="1" x14ac:dyDescent="0.2">
      <c r="A59" s="172" t="s">
        <v>187</v>
      </c>
    </row>
    <row r="60" spans="1:1" s="33" customFormat="1" x14ac:dyDescent="0.2">
      <c r="A60" s="89"/>
    </row>
    <row r="61" spans="1:1" s="33" customFormat="1" x14ac:dyDescent="0.2">
      <c r="A61" s="171" t="s">
        <v>81</v>
      </c>
    </row>
    <row r="62" spans="1:1" s="33" customFormat="1" ht="84" x14ac:dyDescent="0.2">
      <c r="A62" s="259" t="s">
        <v>390</v>
      </c>
    </row>
    <row r="63" spans="1:1" s="33" customFormat="1" x14ac:dyDescent="0.2"/>
    <row r="64" spans="1:1" s="33" customFormat="1" x14ac:dyDescent="0.2">
      <c r="A64" s="171" t="s">
        <v>83</v>
      </c>
    </row>
    <row r="65" spans="1:1" s="33" customFormat="1" ht="30" customHeight="1" x14ac:dyDescent="0.2">
      <c r="A65" s="262" t="s">
        <v>393</v>
      </c>
    </row>
    <row r="66" spans="1:1" s="33" customFormat="1" ht="24" x14ac:dyDescent="0.2">
      <c r="A66" s="213" t="s">
        <v>392</v>
      </c>
    </row>
    <row r="67" spans="1:1" s="33" customFormat="1" x14ac:dyDescent="0.2"/>
    <row r="68" spans="1:1" s="33" customFormat="1" ht="24" x14ac:dyDescent="0.2">
      <c r="A68" s="273" t="s">
        <v>394</v>
      </c>
    </row>
    <row r="69" spans="1:1" s="33" customFormat="1" x14ac:dyDescent="0.2"/>
    <row r="70" spans="1:1" s="33" customFormat="1" x14ac:dyDescent="0.2"/>
    <row r="71" spans="1:1" s="33" customFormat="1" x14ac:dyDescent="0.2"/>
    <row r="72" spans="1:1" s="33" customFormat="1" x14ac:dyDescent="0.2"/>
    <row r="73" spans="1:1" s="33" customFormat="1" x14ac:dyDescent="0.2"/>
    <row r="74" spans="1:1" s="33" customFormat="1" x14ac:dyDescent="0.2"/>
    <row r="75" spans="1:1" s="33" customFormat="1" x14ac:dyDescent="0.2"/>
    <row r="76" spans="1:1" s="33" customFormat="1" x14ac:dyDescent="0.2"/>
    <row r="77" spans="1:1" s="33" customFormat="1" x14ac:dyDescent="0.2"/>
    <row r="78" spans="1:1" s="33" customFormat="1" x14ac:dyDescent="0.2"/>
    <row r="79" spans="1:1" s="33" customFormat="1" x14ac:dyDescent="0.2"/>
    <row r="80" spans="1:1" s="33" customFormat="1" x14ac:dyDescent="0.2"/>
    <row r="81" s="33" customFormat="1" x14ac:dyDescent="0.2"/>
    <row r="82" s="33" customFormat="1" x14ac:dyDescent="0.2"/>
    <row r="83" s="33" customFormat="1" x14ac:dyDescent="0.2"/>
    <row r="84" s="33" customFormat="1" x14ac:dyDescent="0.2"/>
    <row r="85" s="33" customFormat="1" x14ac:dyDescent="0.2"/>
    <row r="86" s="33" customFormat="1" x14ac:dyDescent="0.2"/>
    <row r="87" s="33" customFormat="1" x14ac:dyDescent="0.2"/>
    <row r="88" s="33" customFormat="1" x14ac:dyDescent="0.2"/>
    <row r="89" s="33" customFormat="1" x14ac:dyDescent="0.2"/>
    <row r="90" s="33" customFormat="1" x14ac:dyDescent="0.2"/>
    <row r="91" s="33" customFormat="1" x14ac:dyDescent="0.2"/>
    <row r="92" s="33" customFormat="1" x14ac:dyDescent="0.2"/>
    <row r="93" s="33" customFormat="1" x14ac:dyDescent="0.2"/>
    <row r="94" s="33" customFormat="1" x14ac:dyDescent="0.2"/>
    <row r="95" s="33" customFormat="1" x14ac:dyDescent="0.2"/>
    <row r="96" s="33" customFormat="1" x14ac:dyDescent="0.2"/>
    <row r="97" s="33" customFormat="1" x14ac:dyDescent="0.2"/>
    <row r="98" s="33" customFormat="1" x14ac:dyDescent="0.2"/>
    <row r="99" s="33" customFormat="1" x14ac:dyDescent="0.2"/>
    <row r="100" s="33" customFormat="1" x14ac:dyDescent="0.2"/>
    <row r="101" s="33" customFormat="1" x14ac:dyDescent="0.2"/>
    <row r="102" s="33" customFormat="1" x14ac:dyDescent="0.2"/>
    <row r="103" s="33" customFormat="1" x14ac:dyDescent="0.2"/>
    <row r="104" s="33" customFormat="1" x14ac:dyDescent="0.2"/>
    <row r="105" s="33" customFormat="1" x14ac:dyDescent="0.2"/>
    <row r="106" s="33" customFormat="1" x14ac:dyDescent="0.2"/>
    <row r="107" s="33" customFormat="1" x14ac:dyDescent="0.2"/>
    <row r="108" s="33" customFormat="1" x14ac:dyDescent="0.2"/>
    <row r="109" s="33" customFormat="1" x14ac:dyDescent="0.2"/>
    <row r="110" s="33" customFormat="1" x14ac:dyDescent="0.2"/>
    <row r="111" s="33" customFormat="1" x14ac:dyDescent="0.2"/>
    <row r="112" s="33" customFormat="1" x14ac:dyDescent="0.2"/>
    <row r="113" s="33" customFormat="1" x14ac:dyDescent="0.2"/>
    <row r="114" s="33" customFormat="1" x14ac:dyDescent="0.2"/>
    <row r="115" s="33" customFormat="1" x14ac:dyDescent="0.2"/>
    <row r="116" s="33" customFormat="1" x14ac:dyDescent="0.2"/>
    <row r="117" s="33" customFormat="1" x14ac:dyDescent="0.2"/>
    <row r="118" s="33" customFormat="1" x14ac:dyDescent="0.2"/>
    <row r="119" s="33" customFormat="1" x14ac:dyDescent="0.2"/>
    <row r="120" s="33" customFormat="1" x14ac:dyDescent="0.2"/>
    <row r="121" s="33" customFormat="1" x14ac:dyDescent="0.2"/>
    <row r="122" s="33" customFormat="1" x14ac:dyDescent="0.2"/>
    <row r="123" s="33" customFormat="1" x14ac:dyDescent="0.2"/>
    <row r="124" s="33" customFormat="1" x14ac:dyDescent="0.2"/>
    <row r="125" s="33" customFormat="1" x14ac:dyDescent="0.2"/>
    <row r="126" s="33" customFormat="1" x14ac:dyDescent="0.2"/>
    <row r="127" s="33" customFormat="1" x14ac:dyDescent="0.2"/>
    <row r="128" s="33" customFormat="1" x14ac:dyDescent="0.2"/>
    <row r="129" s="33" customFormat="1" x14ac:dyDescent="0.2"/>
    <row r="130" s="33" customFormat="1" x14ac:dyDescent="0.2"/>
    <row r="131" s="33" customFormat="1" x14ac:dyDescent="0.2"/>
    <row r="132" s="33" customFormat="1" x14ac:dyDescent="0.2"/>
    <row r="133" s="33" customFormat="1" x14ac:dyDescent="0.2"/>
    <row r="134" s="33" customFormat="1" x14ac:dyDescent="0.2"/>
    <row r="135" s="33" customFormat="1" x14ac:dyDescent="0.2"/>
    <row r="136" s="33" customFormat="1" x14ac:dyDescent="0.2"/>
    <row r="137" s="33" customFormat="1" x14ac:dyDescent="0.2"/>
    <row r="138" s="33" customFormat="1" x14ac:dyDescent="0.2"/>
    <row r="139" s="33" customFormat="1" x14ac:dyDescent="0.2"/>
    <row r="140" s="33" customFormat="1" x14ac:dyDescent="0.2"/>
    <row r="141" s="33" customFormat="1" x14ac:dyDescent="0.2"/>
    <row r="142" s="33" customFormat="1" x14ac:dyDescent="0.2"/>
    <row r="143" s="33" customFormat="1" x14ac:dyDescent="0.2"/>
    <row r="144" s="33" customFormat="1" x14ac:dyDescent="0.2"/>
    <row r="145" s="33" customFormat="1" x14ac:dyDescent="0.2"/>
    <row r="146" s="33" customFormat="1" x14ac:dyDescent="0.2"/>
    <row r="147" s="33" customFormat="1" x14ac:dyDescent="0.2"/>
    <row r="148" s="33" customFormat="1" x14ac:dyDescent="0.2"/>
    <row r="149" s="33" customFormat="1" x14ac:dyDescent="0.2"/>
    <row r="150" s="33" customFormat="1" x14ac:dyDescent="0.2"/>
    <row r="151" s="33" customFormat="1" x14ac:dyDescent="0.2"/>
    <row r="152" s="33" customFormat="1" x14ac:dyDescent="0.2"/>
    <row r="153" s="33" customFormat="1" x14ac:dyDescent="0.2"/>
    <row r="154" s="33" customFormat="1" x14ac:dyDescent="0.2"/>
    <row r="155" s="33" customFormat="1" x14ac:dyDescent="0.2"/>
    <row r="156" s="33" customFormat="1" x14ac:dyDescent="0.2"/>
    <row r="157" s="33" customFormat="1" x14ac:dyDescent="0.2"/>
    <row r="158" s="33" customFormat="1" x14ac:dyDescent="0.2"/>
    <row r="159" s="33" customFormat="1" x14ac:dyDescent="0.2"/>
    <row r="160" s="33" customFormat="1" x14ac:dyDescent="0.2"/>
    <row r="161" s="33" customFormat="1" x14ac:dyDescent="0.2"/>
    <row r="162" s="33" customFormat="1" x14ac:dyDescent="0.2"/>
    <row r="163" s="33" customFormat="1" x14ac:dyDescent="0.2"/>
    <row r="164" s="33" customFormat="1" x14ac:dyDescent="0.2"/>
    <row r="165" s="33" customFormat="1" x14ac:dyDescent="0.2"/>
    <row r="166" s="33" customFormat="1" x14ac:dyDescent="0.2"/>
    <row r="167" s="33" customFormat="1" x14ac:dyDescent="0.2"/>
    <row r="168" s="33" customFormat="1" x14ac:dyDescent="0.2"/>
    <row r="169" s="33" customFormat="1" x14ac:dyDescent="0.2"/>
    <row r="170" s="33" customFormat="1" x14ac:dyDescent="0.2"/>
    <row r="171" s="33" customFormat="1" x14ac:dyDescent="0.2"/>
    <row r="172" s="33" customFormat="1" x14ac:dyDescent="0.2"/>
    <row r="173" s="33" customFormat="1" x14ac:dyDescent="0.2"/>
    <row r="174" s="33" customFormat="1" x14ac:dyDescent="0.2"/>
    <row r="175" s="33" customFormat="1" x14ac:dyDescent="0.2"/>
    <row r="176" s="33" customFormat="1" x14ac:dyDescent="0.2"/>
    <row r="177" s="33" customFormat="1" x14ac:dyDescent="0.2"/>
    <row r="178" s="33" customFormat="1" x14ac:dyDescent="0.2"/>
    <row r="179" s="33" customFormat="1" x14ac:dyDescent="0.2"/>
    <row r="180" s="33" customFormat="1" x14ac:dyDescent="0.2"/>
    <row r="181" s="33" customFormat="1" x14ac:dyDescent="0.2"/>
    <row r="182" s="33" customFormat="1" x14ac:dyDescent="0.2"/>
    <row r="183" s="33" customFormat="1" x14ac:dyDescent="0.2"/>
    <row r="184" s="33" customFormat="1" x14ac:dyDescent="0.2"/>
    <row r="185" s="33" customFormat="1" x14ac:dyDescent="0.2"/>
    <row r="186" s="33" customFormat="1" x14ac:dyDescent="0.2"/>
    <row r="187" s="33" customFormat="1" x14ac:dyDescent="0.2"/>
    <row r="188" s="33" customFormat="1" x14ac:dyDescent="0.2"/>
    <row r="189" s="33" customFormat="1" x14ac:dyDescent="0.2"/>
    <row r="190" s="33" customFormat="1" x14ac:dyDescent="0.2"/>
    <row r="191" s="33" customFormat="1" x14ac:dyDescent="0.2"/>
    <row r="192" s="33" customFormat="1" x14ac:dyDescent="0.2"/>
    <row r="193" s="33" customFormat="1" x14ac:dyDescent="0.2"/>
    <row r="194" s="33" customFormat="1" x14ac:dyDescent="0.2"/>
    <row r="195" s="33" customFormat="1" x14ac:dyDescent="0.2"/>
    <row r="196" s="33" customFormat="1" x14ac:dyDescent="0.2"/>
    <row r="197" s="33" customFormat="1" x14ac:dyDescent="0.2"/>
    <row r="198" s="33" customFormat="1" x14ac:dyDescent="0.2"/>
    <row r="199" s="33" customFormat="1" x14ac:dyDescent="0.2"/>
    <row r="200" s="33" customFormat="1" x14ac:dyDescent="0.2"/>
    <row r="201" s="33" customFormat="1" x14ac:dyDescent="0.2"/>
    <row r="202" s="33" customFormat="1" x14ac:dyDescent="0.2"/>
    <row r="203" s="33" customFormat="1" x14ac:dyDescent="0.2"/>
    <row r="204" s="33" customFormat="1" x14ac:dyDescent="0.2"/>
    <row r="205" s="33" customFormat="1" x14ac:dyDescent="0.2"/>
    <row r="206" s="33" customFormat="1" x14ac:dyDescent="0.2"/>
    <row r="207" s="33" customFormat="1" x14ac:dyDescent="0.2"/>
    <row r="208" s="33" customFormat="1" x14ac:dyDescent="0.2"/>
    <row r="209" s="33" customFormat="1" x14ac:dyDescent="0.2"/>
    <row r="210" s="33" customFormat="1" x14ac:dyDescent="0.2"/>
    <row r="211" s="33" customFormat="1" x14ac:dyDescent="0.2"/>
    <row r="212" s="33" customFormat="1" x14ac:dyDescent="0.2"/>
    <row r="213" s="33" customFormat="1" x14ac:dyDescent="0.2"/>
    <row r="214" s="33" customFormat="1" x14ac:dyDescent="0.2"/>
    <row r="215" s="33" customFormat="1" x14ac:dyDescent="0.2"/>
    <row r="216" s="33" customFormat="1" x14ac:dyDescent="0.2"/>
    <row r="217" s="33" customFormat="1" x14ac:dyDescent="0.2"/>
    <row r="218" s="33" customFormat="1" x14ac:dyDescent="0.2"/>
    <row r="219" s="33" customFormat="1" x14ac:dyDescent="0.2"/>
    <row r="220" s="33" customFormat="1" x14ac:dyDescent="0.2"/>
    <row r="221" s="33" customFormat="1" x14ac:dyDescent="0.2"/>
    <row r="222" s="33" customFormat="1" x14ac:dyDescent="0.2"/>
    <row r="223" s="33" customFormat="1" x14ac:dyDescent="0.2"/>
    <row r="224" s="33" customFormat="1" x14ac:dyDescent="0.2"/>
    <row r="225" s="33" customFormat="1" x14ac:dyDescent="0.2"/>
    <row r="226" s="33" customFormat="1" x14ac:dyDescent="0.2"/>
    <row r="227" s="33" customFormat="1" x14ac:dyDescent="0.2"/>
    <row r="228" s="33" customFormat="1" x14ac:dyDescent="0.2"/>
    <row r="229" s="33" customFormat="1" x14ac:dyDescent="0.2"/>
    <row r="230" s="33" customFormat="1" x14ac:dyDescent="0.2"/>
    <row r="231" s="33" customFormat="1" x14ac:dyDescent="0.2"/>
    <row r="232" s="33" customFormat="1" x14ac:dyDescent="0.2"/>
    <row r="233" s="33" customFormat="1" x14ac:dyDescent="0.2"/>
    <row r="234" s="33" customFormat="1" x14ac:dyDescent="0.2"/>
    <row r="235" s="33" customFormat="1" x14ac:dyDescent="0.2"/>
    <row r="236" s="33" customFormat="1" x14ac:dyDescent="0.2"/>
    <row r="237" s="33" customFormat="1" x14ac:dyDescent="0.2"/>
    <row r="238" s="33" customFormat="1" x14ac:dyDescent="0.2"/>
    <row r="239" s="33" customFormat="1" x14ac:dyDescent="0.2"/>
    <row r="240" s="33" customFormat="1" x14ac:dyDescent="0.2"/>
    <row r="241" s="33" customFormat="1" x14ac:dyDescent="0.2"/>
    <row r="242" s="33" customFormat="1" x14ac:dyDescent="0.2"/>
    <row r="243" s="33" customFormat="1" x14ac:dyDescent="0.2"/>
    <row r="244" s="33" customFormat="1" x14ac:dyDescent="0.2"/>
    <row r="245" s="33" customFormat="1" x14ac:dyDescent="0.2"/>
    <row r="246" s="33" customFormat="1" x14ac:dyDescent="0.2"/>
    <row r="247" s="33" customFormat="1" x14ac:dyDescent="0.2"/>
    <row r="248" s="33" customFormat="1" x14ac:dyDescent="0.2"/>
    <row r="249" s="33" customFormat="1" x14ac:dyDescent="0.2"/>
    <row r="250" s="33" customFormat="1" x14ac:dyDescent="0.2"/>
    <row r="251" s="33" customFormat="1" x14ac:dyDescent="0.2"/>
    <row r="252" s="33" customFormat="1" x14ac:dyDescent="0.2"/>
    <row r="253" s="33" customFormat="1" x14ac:dyDescent="0.2"/>
    <row r="254" s="33" customFormat="1" x14ac:dyDescent="0.2"/>
    <row r="255" s="33" customFormat="1" x14ac:dyDescent="0.2"/>
    <row r="256" s="33" customFormat="1" x14ac:dyDescent="0.2"/>
    <row r="257" s="33" customFormat="1" x14ac:dyDescent="0.2"/>
    <row r="258" s="33" customFormat="1" x14ac:dyDescent="0.2"/>
    <row r="259" s="33" customFormat="1" x14ac:dyDescent="0.2"/>
    <row r="260" s="33" customFormat="1" x14ac:dyDescent="0.2"/>
    <row r="261" s="33" customFormat="1" x14ac:dyDescent="0.2"/>
    <row r="262" s="33" customFormat="1" x14ac:dyDescent="0.2"/>
    <row r="263" s="33" customFormat="1" x14ac:dyDescent="0.2"/>
    <row r="264" s="33" customFormat="1" x14ac:dyDescent="0.2"/>
    <row r="265" s="33" customFormat="1" x14ac:dyDescent="0.2"/>
    <row r="266" s="33" customFormat="1" x14ac:dyDescent="0.2"/>
    <row r="267" s="33" customFormat="1" x14ac:dyDescent="0.2"/>
    <row r="268" s="33" customFormat="1" x14ac:dyDescent="0.2"/>
    <row r="269" s="33" customFormat="1" x14ac:dyDescent="0.2"/>
    <row r="270" s="33" customFormat="1" x14ac:dyDescent="0.2"/>
    <row r="271" s="33" customFormat="1" x14ac:dyDescent="0.2"/>
    <row r="272" s="33" customFormat="1" x14ac:dyDescent="0.2"/>
    <row r="273" s="33" customFormat="1" x14ac:dyDescent="0.2"/>
    <row r="274" s="33" customFormat="1" x14ac:dyDescent="0.2"/>
    <row r="275" s="33" customFormat="1" x14ac:dyDescent="0.2"/>
    <row r="276" s="33" customFormat="1" x14ac:dyDescent="0.2"/>
    <row r="277" s="33" customFormat="1" x14ac:dyDescent="0.2"/>
    <row r="278" s="33" customFormat="1" x14ac:dyDescent="0.2"/>
    <row r="279" s="33" customFormat="1" x14ac:dyDescent="0.2"/>
    <row r="280" s="33" customFormat="1" x14ac:dyDescent="0.2"/>
    <row r="281" s="33" customFormat="1" x14ac:dyDescent="0.2"/>
    <row r="282" s="33" customFormat="1" x14ac:dyDescent="0.2"/>
    <row r="283" s="33" customFormat="1" x14ac:dyDescent="0.2"/>
    <row r="284" s="33" customFormat="1" x14ac:dyDescent="0.2"/>
    <row r="285" s="33" customFormat="1" x14ac:dyDescent="0.2"/>
    <row r="286" s="33" customFormat="1" x14ac:dyDescent="0.2"/>
    <row r="287" s="33" customFormat="1" x14ac:dyDescent="0.2"/>
    <row r="288" s="33" customFormat="1" x14ac:dyDescent="0.2"/>
    <row r="289" s="33" customFormat="1" x14ac:dyDescent="0.2"/>
    <row r="290" s="33" customFormat="1" x14ac:dyDescent="0.2"/>
    <row r="291" s="33" customFormat="1" x14ac:dyDescent="0.2"/>
    <row r="292" s="33" customFormat="1" x14ac:dyDescent="0.2"/>
    <row r="293" s="33" customFormat="1" x14ac:dyDescent="0.2"/>
    <row r="294" s="33" customFormat="1" x14ac:dyDescent="0.2"/>
    <row r="295" s="33" customFormat="1" x14ac:dyDescent="0.2"/>
    <row r="296" s="33" customFormat="1" x14ac:dyDescent="0.2"/>
    <row r="297" s="33" customFormat="1" x14ac:dyDescent="0.2"/>
    <row r="298" s="33" customFormat="1" x14ac:dyDescent="0.2"/>
    <row r="299" s="33" customFormat="1" x14ac:dyDescent="0.2"/>
    <row r="300" s="33" customFormat="1" x14ac:dyDescent="0.2"/>
    <row r="301" s="33" customFormat="1" x14ac:dyDescent="0.2"/>
    <row r="302" s="33" customFormat="1" x14ac:dyDescent="0.2"/>
    <row r="303" s="33" customFormat="1" x14ac:dyDescent="0.2"/>
    <row r="304" s="33" customFormat="1" x14ac:dyDescent="0.2"/>
    <row r="305" s="33" customFormat="1" x14ac:dyDescent="0.2"/>
    <row r="306" s="33" customFormat="1" x14ac:dyDescent="0.2"/>
    <row r="307" s="33" customFormat="1" x14ac:dyDescent="0.2"/>
    <row r="308" s="33" customFormat="1" x14ac:dyDescent="0.2"/>
    <row r="309" s="33" customFormat="1" x14ac:dyDescent="0.2"/>
    <row r="310" s="33" customFormat="1" x14ac:dyDescent="0.2"/>
    <row r="311" s="33" customFormat="1" x14ac:dyDescent="0.2"/>
    <row r="312" s="33" customFormat="1" x14ac:dyDescent="0.2"/>
    <row r="313" s="33" customFormat="1" x14ac:dyDescent="0.2"/>
    <row r="314" s="33" customFormat="1" x14ac:dyDescent="0.2"/>
    <row r="315" s="33" customFormat="1" x14ac:dyDescent="0.2"/>
    <row r="316" s="33" customFormat="1" x14ac:dyDescent="0.2"/>
    <row r="317" s="33" customFormat="1" x14ac:dyDescent="0.2"/>
    <row r="318" s="33" customFormat="1" x14ac:dyDescent="0.2"/>
    <row r="319" s="33" customFormat="1" x14ac:dyDescent="0.2"/>
    <row r="320" s="33" customFormat="1" x14ac:dyDescent="0.2"/>
    <row r="321" s="33" customFormat="1" x14ac:dyDescent="0.2"/>
    <row r="322" s="33" customFormat="1" x14ac:dyDescent="0.2"/>
    <row r="323" s="33" customFormat="1" x14ac:dyDescent="0.2"/>
    <row r="324" s="33" customFormat="1" x14ac:dyDescent="0.2"/>
    <row r="325" s="33" customFormat="1" x14ac:dyDescent="0.2"/>
    <row r="326" s="33" customFormat="1" x14ac:dyDescent="0.2"/>
    <row r="327" s="33" customFormat="1" x14ac:dyDescent="0.2"/>
    <row r="328" s="33" customFormat="1" x14ac:dyDescent="0.2"/>
    <row r="329" s="33" customFormat="1" x14ac:dyDescent="0.2"/>
    <row r="330" s="33" customFormat="1" x14ac:dyDescent="0.2"/>
    <row r="331" s="33" customFormat="1" x14ac:dyDescent="0.2"/>
    <row r="332" s="33" customFormat="1" x14ac:dyDescent="0.2"/>
    <row r="333" s="33" customFormat="1" x14ac:dyDescent="0.2"/>
    <row r="334" s="33" customFormat="1" x14ac:dyDescent="0.2"/>
    <row r="335" s="33" customFormat="1" x14ac:dyDescent="0.2"/>
    <row r="336" s="33" customFormat="1" x14ac:dyDescent="0.2"/>
    <row r="337" s="33" customFormat="1" x14ac:dyDescent="0.2"/>
    <row r="338" s="33" customFormat="1" x14ac:dyDescent="0.2"/>
    <row r="339" s="33" customFormat="1" x14ac:dyDescent="0.2"/>
    <row r="340" s="33" customFormat="1" x14ac:dyDescent="0.2"/>
    <row r="341" s="33" customFormat="1" x14ac:dyDescent="0.2"/>
    <row r="342" s="33" customFormat="1" x14ac:dyDescent="0.2"/>
    <row r="343" s="33" customFormat="1" x14ac:dyDescent="0.2"/>
    <row r="344" s="33" customFormat="1" x14ac:dyDescent="0.2"/>
    <row r="345" s="33" customFormat="1" x14ac:dyDescent="0.2"/>
    <row r="346" s="33" customFormat="1" x14ac:dyDescent="0.2"/>
    <row r="347" s="33" customFormat="1" x14ac:dyDescent="0.2"/>
    <row r="348" s="33" customFormat="1" x14ac:dyDescent="0.2"/>
    <row r="349" s="33" customFormat="1" x14ac:dyDescent="0.2"/>
    <row r="350" s="33" customFormat="1" x14ac:dyDescent="0.2"/>
    <row r="351" s="33" customFormat="1" x14ac:dyDescent="0.2"/>
    <row r="352" s="33" customFormat="1" x14ac:dyDescent="0.2"/>
    <row r="353" s="33" customFormat="1" x14ac:dyDescent="0.2"/>
    <row r="354" s="33" customFormat="1" x14ac:dyDescent="0.2"/>
    <row r="355" s="33" customFormat="1" x14ac:dyDescent="0.2"/>
    <row r="356" s="33" customFormat="1" x14ac:dyDescent="0.2"/>
    <row r="357" s="33" customFormat="1" x14ac:dyDescent="0.2"/>
    <row r="358" s="33" customFormat="1" x14ac:dyDescent="0.2"/>
    <row r="359" s="33" customFormat="1" x14ac:dyDescent="0.2"/>
    <row r="360" s="33" customFormat="1" x14ac:dyDescent="0.2"/>
    <row r="361" s="33" customFormat="1" x14ac:dyDescent="0.2"/>
    <row r="362" s="33" customFormat="1" x14ac:dyDescent="0.2"/>
    <row r="363" s="33" customFormat="1" x14ac:dyDescent="0.2"/>
    <row r="364" s="33" customFormat="1" x14ac:dyDescent="0.2"/>
    <row r="365" s="33" customFormat="1" x14ac:dyDescent="0.2"/>
    <row r="366" s="33" customFormat="1" x14ac:dyDescent="0.2"/>
    <row r="367" s="33" customFormat="1" x14ac:dyDescent="0.2"/>
    <row r="368" s="33" customFormat="1" x14ac:dyDescent="0.2"/>
    <row r="369" s="33" customFormat="1" x14ac:dyDescent="0.2"/>
    <row r="370" s="33" customFormat="1" x14ac:dyDescent="0.2"/>
    <row r="371" s="33" customFormat="1" x14ac:dyDescent="0.2"/>
    <row r="372" s="33" customFormat="1" x14ac:dyDescent="0.2"/>
    <row r="373" s="33" customFormat="1" x14ac:dyDescent="0.2"/>
    <row r="374" s="33" customFormat="1" x14ac:dyDescent="0.2"/>
    <row r="375" s="33" customFormat="1" x14ac:dyDescent="0.2"/>
    <row r="376" s="33" customFormat="1" x14ac:dyDescent="0.2"/>
    <row r="377" s="33" customFormat="1" x14ac:dyDescent="0.2"/>
    <row r="378" s="33" customFormat="1" x14ac:dyDescent="0.2"/>
    <row r="379" s="33" customFormat="1" x14ac:dyDescent="0.2"/>
    <row r="380" s="33" customFormat="1" x14ac:dyDescent="0.2"/>
    <row r="381" s="33" customFormat="1" x14ac:dyDescent="0.2"/>
    <row r="382" s="33" customFormat="1" x14ac:dyDescent="0.2"/>
    <row r="383" s="33" customFormat="1" x14ac:dyDescent="0.2"/>
    <row r="384" s="33" customFormat="1" x14ac:dyDescent="0.2"/>
    <row r="385" s="33" customFormat="1" x14ac:dyDescent="0.2"/>
    <row r="386" s="33" customFormat="1" x14ac:dyDescent="0.2"/>
    <row r="387" s="33" customFormat="1" x14ac:dyDescent="0.2"/>
    <row r="388" s="33" customFormat="1" x14ac:dyDescent="0.2"/>
    <row r="389" s="33" customFormat="1" x14ac:dyDescent="0.2"/>
    <row r="390" s="33" customFormat="1" x14ac:dyDescent="0.2"/>
    <row r="391" s="33" customFormat="1" x14ac:dyDescent="0.2"/>
    <row r="392" s="33" customFormat="1" x14ac:dyDescent="0.2"/>
    <row r="393" s="33" customFormat="1" x14ac:dyDescent="0.2"/>
    <row r="394" s="33" customFormat="1" x14ac:dyDescent="0.2"/>
    <row r="395" s="33" customFormat="1" x14ac:dyDescent="0.2"/>
    <row r="396" s="33" customFormat="1" x14ac:dyDescent="0.2"/>
    <row r="397" s="33" customFormat="1" x14ac:dyDescent="0.2"/>
    <row r="398" s="33" customFormat="1" x14ac:dyDescent="0.2"/>
    <row r="399" s="33" customFormat="1" x14ac:dyDescent="0.2"/>
    <row r="400" s="33" customFormat="1" x14ac:dyDescent="0.2"/>
    <row r="401" s="33" customFormat="1" x14ac:dyDescent="0.2"/>
    <row r="402" s="33" customFormat="1" x14ac:dyDescent="0.2"/>
    <row r="403" s="33" customFormat="1" x14ac:dyDescent="0.2"/>
    <row r="404" s="33" customFormat="1" x14ac:dyDescent="0.2"/>
    <row r="405" s="33" customFormat="1" x14ac:dyDescent="0.2"/>
    <row r="406" s="33" customFormat="1" x14ac:dyDescent="0.2"/>
    <row r="407" s="33" customFormat="1" x14ac:dyDescent="0.2"/>
    <row r="408" s="33" customFormat="1" x14ac:dyDescent="0.2"/>
    <row r="409" s="33" customFormat="1" x14ac:dyDescent="0.2"/>
    <row r="410" s="33" customFormat="1" x14ac:dyDescent="0.2"/>
    <row r="411" s="33" customFormat="1" x14ac:dyDescent="0.2"/>
    <row r="412" s="33" customFormat="1" x14ac:dyDescent="0.2"/>
    <row r="413" s="33" customFormat="1" x14ac:dyDescent="0.2"/>
    <row r="414" s="33" customFormat="1" x14ac:dyDescent="0.2"/>
    <row r="415" s="33" customFormat="1" x14ac:dyDescent="0.2"/>
    <row r="416" s="33" customFormat="1" x14ac:dyDescent="0.2"/>
    <row r="417" s="33" customFormat="1" x14ac:dyDescent="0.2"/>
    <row r="418" s="33" customFormat="1" x14ac:dyDescent="0.2"/>
    <row r="419" s="33" customFormat="1" x14ac:dyDescent="0.2"/>
    <row r="420" s="33" customFormat="1" x14ac:dyDescent="0.2"/>
    <row r="421" s="33" customFormat="1" x14ac:dyDescent="0.2"/>
    <row r="422" s="33" customFormat="1" x14ac:dyDescent="0.2"/>
    <row r="423" s="33" customFormat="1" x14ac:dyDescent="0.2"/>
    <row r="424" s="33" customFormat="1" x14ac:dyDescent="0.2"/>
    <row r="425" s="33" customFormat="1" x14ac:dyDescent="0.2"/>
    <row r="426" s="33" customFormat="1" x14ac:dyDescent="0.2"/>
    <row r="427" s="33" customFormat="1" x14ac:dyDescent="0.2"/>
    <row r="428" s="33" customFormat="1" x14ac:dyDescent="0.2"/>
    <row r="429" s="33" customFormat="1" x14ac:dyDescent="0.2"/>
    <row r="430" s="33" customFormat="1" x14ac:dyDescent="0.2"/>
    <row r="431" s="33" customFormat="1" x14ac:dyDescent="0.2"/>
    <row r="432" s="33" customFormat="1" x14ac:dyDescent="0.2"/>
    <row r="433" s="33" customFormat="1" x14ac:dyDescent="0.2"/>
    <row r="434" s="33" customFormat="1" x14ac:dyDescent="0.2"/>
    <row r="435" s="33" customFormat="1" x14ac:dyDescent="0.2"/>
    <row r="436" s="33" customFormat="1" x14ac:dyDescent="0.2"/>
    <row r="437" s="33" customFormat="1" x14ac:dyDescent="0.2"/>
    <row r="438" s="33" customFormat="1" x14ac:dyDescent="0.2"/>
    <row r="439" s="33" customFormat="1" x14ac:dyDescent="0.2"/>
    <row r="440" s="33" customFormat="1" x14ac:dyDescent="0.2"/>
    <row r="441" s="33" customFormat="1" x14ac:dyDescent="0.2"/>
    <row r="442" s="33" customFormat="1" x14ac:dyDescent="0.2"/>
    <row r="443" s="33" customFormat="1" x14ac:dyDescent="0.2"/>
    <row r="444" s="33" customFormat="1" x14ac:dyDescent="0.2"/>
    <row r="445" s="33" customFormat="1" x14ac:dyDescent="0.2"/>
    <row r="446" s="33" customFormat="1" x14ac:dyDescent="0.2"/>
    <row r="447" s="33" customFormat="1" x14ac:dyDescent="0.2"/>
    <row r="448" s="33" customFormat="1" x14ac:dyDescent="0.2"/>
    <row r="449" s="33" customFormat="1" x14ac:dyDescent="0.2"/>
    <row r="450" s="33" customFormat="1" x14ac:dyDescent="0.2"/>
    <row r="451" s="33" customFormat="1" x14ac:dyDescent="0.2"/>
    <row r="452" s="33" customFormat="1" x14ac:dyDescent="0.2"/>
    <row r="453" s="33" customFormat="1" x14ac:dyDescent="0.2"/>
    <row r="454" s="33" customFormat="1" x14ac:dyDescent="0.2"/>
    <row r="455" s="33" customFormat="1" x14ac:dyDescent="0.2"/>
    <row r="456" s="33" customFormat="1" x14ac:dyDescent="0.2"/>
    <row r="457" s="33" customFormat="1" x14ac:dyDescent="0.2"/>
    <row r="458" s="33" customFormat="1" x14ac:dyDescent="0.2"/>
    <row r="459" s="33" customFormat="1" x14ac:dyDescent="0.2"/>
    <row r="460" s="33" customFormat="1" x14ac:dyDescent="0.2"/>
    <row r="461" s="33" customFormat="1" x14ac:dyDescent="0.2"/>
    <row r="462" s="33" customFormat="1" x14ac:dyDescent="0.2"/>
    <row r="463" s="33" customFormat="1" x14ac:dyDescent="0.2"/>
    <row r="464" s="33" customFormat="1" x14ac:dyDescent="0.2"/>
    <row r="465" s="33" customFormat="1" x14ac:dyDescent="0.2"/>
    <row r="466" s="33" customFormat="1" x14ac:dyDescent="0.2"/>
    <row r="467" s="33" customFormat="1" x14ac:dyDescent="0.2"/>
    <row r="468" s="33" customFormat="1" x14ac:dyDescent="0.2"/>
    <row r="469" s="33" customFormat="1" x14ac:dyDescent="0.2"/>
    <row r="470" s="33" customFormat="1" x14ac:dyDescent="0.2"/>
    <row r="471" s="33" customFormat="1" x14ac:dyDescent="0.2"/>
    <row r="472" s="33" customFormat="1" x14ac:dyDescent="0.2"/>
    <row r="473" s="33" customFormat="1" x14ac:dyDescent="0.2"/>
    <row r="474" s="33" customFormat="1" x14ac:dyDescent="0.2"/>
    <row r="475" s="33" customFormat="1" x14ac:dyDescent="0.2"/>
    <row r="476" s="33" customFormat="1" x14ac:dyDescent="0.2"/>
    <row r="477" s="33" customFormat="1" x14ac:dyDescent="0.2"/>
    <row r="478" s="33" customFormat="1" x14ac:dyDescent="0.2"/>
    <row r="479" s="33" customFormat="1" x14ac:dyDescent="0.2"/>
    <row r="480" s="33" customFormat="1" x14ac:dyDescent="0.2"/>
    <row r="481" s="33" customFormat="1" x14ac:dyDescent="0.2"/>
    <row r="482" s="33" customFormat="1" x14ac:dyDescent="0.2"/>
    <row r="483" s="33" customFormat="1" x14ac:dyDescent="0.2"/>
    <row r="484" s="33" customFormat="1" x14ac:dyDescent="0.2"/>
    <row r="485" s="33" customFormat="1" x14ac:dyDescent="0.2"/>
    <row r="486" s="33" customFormat="1" x14ac:dyDescent="0.2"/>
    <row r="487" s="33" customFormat="1" x14ac:dyDescent="0.2"/>
    <row r="488" s="33" customFormat="1" x14ac:dyDescent="0.2"/>
    <row r="489" s="33" customFormat="1" x14ac:dyDescent="0.2"/>
    <row r="490" s="33" customFormat="1" x14ac:dyDescent="0.2"/>
    <row r="491" s="33" customFormat="1" x14ac:dyDescent="0.2"/>
    <row r="492" s="33" customFormat="1" x14ac:dyDescent="0.2"/>
    <row r="493" s="33" customFormat="1" x14ac:dyDescent="0.2"/>
    <row r="494" s="33" customFormat="1" x14ac:dyDescent="0.2"/>
    <row r="495" s="33" customFormat="1" x14ac:dyDescent="0.2"/>
    <row r="496" s="33" customFormat="1" x14ac:dyDescent="0.2"/>
    <row r="497" s="33" customFormat="1" x14ac:dyDescent="0.2"/>
    <row r="498" s="33" customFormat="1" x14ac:dyDescent="0.2"/>
    <row r="499" s="33" customFormat="1" x14ac:dyDescent="0.2"/>
    <row r="500" s="33" customFormat="1" x14ac:dyDescent="0.2"/>
    <row r="501" s="33" customFormat="1" x14ac:dyDescent="0.2"/>
    <row r="502" s="33" customFormat="1" x14ac:dyDescent="0.2"/>
    <row r="503" s="33" customFormat="1" x14ac:dyDescent="0.2"/>
    <row r="504" s="33" customFormat="1" x14ac:dyDescent="0.2"/>
    <row r="505" s="33" customFormat="1" x14ac:dyDescent="0.2"/>
    <row r="506" s="33" customFormat="1" x14ac:dyDescent="0.2"/>
    <row r="507" s="33" customFormat="1" x14ac:dyDescent="0.2"/>
    <row r="508" s="33" customFormat="1" x14ac:dyDescent="0.2"/>
    <row r="509" s="33" customFormat="1" x14ac:dyDescent="0.2"/>
    <row r="510" s="33" customFormat="1" x14ac:dyDescent="0.2"/>
    <row r="511" s="33" customFormat="1" x14ac:dyDescent="0.2"/>
    <row r="512" s="33" customFormat="1" x14ac:dyDescent="0.2"/>
    <row r="513" s="33" customFormat="1" x14ac:dyDescent="0.2"/>
    <row r="514" s="33" customFormat="1" x14ac:dyDescent="0.2"/>
    <row r="515" s="33" customFormat="1" x14ac:dyDescent="0.2"/>
    <row r="516" s="33" customFormat="1" x14ac:dyDescent="0.2"/>
    <row r="517" s="33" customFormat="1" x14ac:dyDescent="0.2"/>
    <row r="518" s="33" customFormat="1" x14ac:dyDescent="0.2"/>
    <row r="519" s="33" customFormat="1" x14ac:dyDescent="0.2"/>
    <row r="520" s="33" customFormat="1" x14ac:dyDescent="0.2"/>
    <row r="521" s="33" customFormat="1" x14ac:dyDescent="0.2"/>
    <row r="522" s="33" customFormat="1" x14ac:dyDescent="0.2"/>
    <row r="523" s="33" customFormat="1" x14ac:dyDescent="0.2"/>
    <row r="524" s="33" customFormat="1" x14ac:dyDescent="0.2"/>
    <row r="525" s="33" customFormat="1" x14ac:dyDescent="0.2"/>
    <row r="526" s="33" customFormat="1" x14ac:dyDescent="0.2"/>
    <row r="527" s="33" customFormat="1" x14ac:dyDescent="0.2"/>
    <row r="528" s="33" customFormat="1" x14ac:dyDescent="0.2"/>
    <row r="529" s="33" customFormat="1" x14ac:dyDescent="0.2"/>
    <row r="530" s="33" customFormat="1" x14ac:dyDescent="0.2"/>
    <row r="531" s="33" customFormat="1" x14ac:dyDescent="0.2"/>
    <row r="532" s="33" customFormat="1" x14ac:dyDescent="0.2"/>
    <row r="533" s="33" customFormat="1" x14ac:dyDescent="0.2"/>
    <row r="534" s="33" customFormat="1" x14ac:dyDescent="0.2"/>
    <row r="535" s="33" customFormat="1" x14ac:dyDescent="0.2"/>
    <row r="536" s="33" customFormat="1" x14ac:dyDescent="0.2"/>
    <row r="537" s="33" customFormat="1" x14ac:dyDescent="0.2"/>
    <row r="538" s="33" customFormat="1" x14ac:dyDescent="0.2"/>
    <row r="539" s="33" customFormat="1" x14ac:dyDescent="0.2"/>
    <row r="540" s="33" customFormat="1" x14ac:dyDescent="0.2"/>
    <row r="541" s="33" customFormat="1" x14ac:dyDescent="0.2"/>
    <row r="542" s="33" customFormat="1" x14ac:dyDescent="0.2"/>
    <row r="543" s="33" customFormat="1" x14ac:dyDescent="0.2"/>
    <row r="544" s="33" customFormat="1" x14ac:dyDescent="0.2"/>
    <row r="545" s="33" customFormat="1" x14ac:dyDescent="0.2"/>
    <row r="546" s="33" customFormat="1" x14ac:dyDescent="0.2"/>
    <row r="547" s="33" customFormat="1" x14ac:dyDescent="0.2"/>
    <row r="548" s="33" customFormat="1" x14ac:dyDescent="0.2"/>
    <row r="549" s="33" customFormat="1" x14ac:dyDescent="0.2"/>
    <row r="550" s="33" customFormat="1" x14ac:dyDescent="0.2"/>
    <row r="551" s="33" customFormat="1" x14ac:dyDescent="0.2"/>
    <row r="552" s="33" customFormat="1" x14ac:dyDescent="0.2"/>
    <row r="553" s="33" customFormat="1" x14ac:dyDescent="0.2"/>
    <row r="554" s="33" customFormat="1" x14ac:dyDescent="0.2"/>
    <row r="555" s="33" customFormat="1" x14ac:dyDescent="0.2"/>
    <row r="556" s="33" customFormat="1" x14ac:dyDescent="0.2"/>
    <row r="557" s="33" customFormat="1" x14ac:dyDescent="0.2"/>
    <row r="558" s="33" customFormat="1" x14ac:dyDescent="0.2"/>
    <row r="559" s="33" customFormat="1" x14ac:dyDescent="0.2"/>
    <row r="560" s="33" customFormat="1" x14ac:dyDescent="0.2"/>
    <row r="561" s="33" customFormat="1" x14ac:dyDescent="0.2"/>
    <row r="562" s="33" customFormat="1" x14ac:dyDescent="0.2"/>
    <row r="563" s="33" customFormat="1" x14ac:dyDescent="0.2"/>
    <row r="564" s="33" customFormat="1" x14ac:dyDescent="0.2"/>
    <row r="565" s="33" customFormat="1" x14ac:dyDescent="0.2"/>
    <row r="566" s="33" customFormat="1" x14ac:dyDescent="0.2"/>
    <row r="567" s="33" customFormat="1" x14ac:dyDescent="0.2"/>
    <row r="568" s="33" customFormat="1" x14ac:dyDescent="0.2"/>
    <row r="569" s="33" customFormat="1" x14ac:dyDescent="0.2"/>
    <row r="570" s="33" customFormat="1" x14ac:dyDescent="0.2"/>
    <row r="571" s="33" customFormat="1" x14ac:dyDescent="0.2"/>
    <row r="572" s="33" customFormat="1" x14ac:dyDescent="0.2"/>
    <row r="573" s="33" customFormat="1" x14ac:dyDescent="0.2"/>
    <row r="574" s="33" customFormat="1" x14ac:dyDescent="0.2"/>
    <row r="575" s="33" customFormat="1" x14ac:dyDescent="0.2"/>
    <row r="576" s="33" customFormat="1" x14ac:dyDescent="0.2"/>
    <row r="577" s="33" customFormat="1" x14ac:dyDescent="0.2"/>
    <row r="578" s="33" customFormat="1" x14ac:dyDescent="0.2"/>
    <row r="579" s="33" customFormat="1" x14ac:dyDescent="0.2"/>
    <row r="580" s="33" customFormat="1" x14ac:dyDescent="0.2"/>
    <row r="581" s="33" customFormat="1" x14ac:dyDescent="0.2"/>
    <row r="582" s="33" customFormat="1" x14ac:dyDescent="0.2"/>
    <row r="583" s="33" customFormat="1" x14ac:dyDescent="0.2"/>
    <row r="584" s="33" customFormat="1" x14ac:dyDescent="0.2"/>
    <row r="585" s="33" customFormat="1" x14ac:dyDescent="0.2"/>
    <row r="586" s="33" customFormat="1" x14ac:dyDescent="0.2"/>
    <row r="587" s="33" customFormat="1" x14ac:dyDescent="0.2"/>
    <row r="588" s="33" customFormat="1" x14ac:dyDescent="0.2"/>
    <row r="589" s="33" customFormat="1" x14ac:dyDescent="0.2"/>
    <row r="590" s="33" customFormat="1" x14ac:dyDescent="0.2"/>
    <row r="591" s="33" customFormat="1" x14ac:dyDescent="0.2"/>
    <row r="592" s="33" customFormat="1" x14ac:dyDescent="0.2"/>
    <row r="593" s="33" customFormat="1" x14ac:dyDescent="0.2"/>
    <row r="594" s="33" customFormat="1" x14ac:dyDescent="0.2"/>
    <row r="595" s="33" customFormat="1" x14ac:dyDescent="0.2"/>
    <row r="596" s="33" customFormat="1" x14ac:dyDescent="0.2"/>
    <row r="597" s="33" customFormat="1" x14ac:dyDescent="0.2"/>
    <row r="598" s="33" customFormat="1" x14ac:dyDescent="0.2"/>
    <row r="599" s="33" customFormat="1" x14ac:dyDescent="0.2"/>
    <row r="600" s="33" customFormat="1" x14ac:dyDescent="0.2"/>
    <row r="601" s="33" customFormat="1" x14ac:dyDescent="0.2"/>
    <row r="602" s="33" customFormat="1" x14ac:dyDescent="0.2"/>
    <row r="603" s="33" customFormat="1" x14ac:dyDescent="0.2"/>
    <row r="604" s="33" customFormat="1" x14ac:dyDescent="0.2"/>
    <row r="605" s="33" customFormat="1" x14ac:dyDescent="0.2"/>
    <row r="606" s="33" customFormat="1" x14ac:dyDescent="0.2"/>
    <row r="607" s="33" customFormat="1" x14ac:dyDescent="0.2"/>
    <row r="608" s="33" customFormat="1" x14ac:dyDescent="0.2"/>
    <row r="609" s="33" customFormat="1" x14ac:dyDescent="0.2"/>
    <row r="610" s="33" customFormat="1" x14ac:dyDescent="0.2"/>
    <row r="611" s="33" customFormat="1" x14ac:dyDescent="0.2"/>
    <row r="612" s="33" customFormat="1" x14ac:dyDescent="0.2"/>
    <row r="613" s="33" customFormat="1" x14ac:dyDescent="0.2"/>
    <row r="614" s="33" customFormat="1" x14ac:dyDescent="0.2"/>
    <row r="615" s="33" customFormat="1" x14ac:dyDescent="0.2"/>
    <row r="616" s="33" customFormat="1" x14ac:dyDescent="0.2"/>
    <row r="617" s="33" customFormat="1" x14ac:dyDescent="0.2"/>
    <row r="618" s="33" customFormat="1" x14ac:dyDescent="0.2"/>
    <row r="619" s="33" customFormat="1" x14ac:dyDescent="0.2"/>
    <row r="620" s="33" customFormat="1" x14ac:dyDescent="0.2"/>
    <row r="621" s="33" customFormat="1" x14ac:dyDescent="0.2"/>
    <row r="622" s="33" customFormat="1" x14ac:dyDescent="0.2"/>
    <row r="623" s="33" customFormat="1" x14ac:dyDescent="0.2"/>
    <row r="624" s="33" customFormat="1" x14ac:dyDescent="0.2"/>
    <row r="625" s="33" customFormat="1" x14ac:dyDescent="0.2"/>
    <row r="626" s="33" customFormat="1" x14ac:dyDescent="0.2"/>
    <row r="627" s="33" customFormat="1" x14ac:dyDescent="0.2"/>
    <row r="628" s="33" customFormat="1" x14ac:dyDescent="0.2"/>
    <row r="629" s="33" customFormat="1" x14ac:dyDescent="0.2"/>
    <row r="630" s="33" customFormat="1" x14ac:dyDescent="0.2"/>
    <row r="631" s="33" customFormat="1" x14ac:dyDescent="0.2"/>
    <row r="632" s="33" customFormat="1" x14ac:dyDescent="0.2"/>
    <row r="633" s="33" customFormat="1" x14ac:dyDescent="0.2"/>
    <row r="634" s="33" customFormat="1" x14ac:dyDescent="0.2"/>
    <row r="635" s="33" customFormat="1" x14ac:dyDescent="0.2"/>
    <row r="636" s="33" customFormat="1" x14ac:dyDescent="0.2"/>
    <row r="637" s="33" customFormat="1" x14ac:dyDescent="0.2"/>
    <row r="638" s="33" customFormat="1" x14ac:dyDescent="0.2"/>
    <row r="639" s="33" customFormat="1" x14ac:dyDescent="0.2"/>
    <row r="640" s="33" customFormat="1" x14ac:dyDescent="0.2"/>
    <row r="641" s="33" customFormat="1" x14ac:dyDescent="0.2"/>
    <row r="642" s="33" customFormat="1" x14ac:dyDescent="0.2"/>
    <row r="643" s="33" customFormat="1" x14ac:dyDescent="0.2"/>
    <row r="644" s="33" customFormat="1" x14ac:dyDescent="0.2"/>
    <row r="645" s="33" customFormat="1" x14ac:dyDescent="0.2"/>
    <row r="646" s="33" customFormat="1" x14ac:dyDescent="0.2"/>
    <row r="647" s="33" customFormat="1" x14ac:dyDescent="0.2"/>
    <row r="648" s="33" customFormat="1" x14ac:dyDescent="0.2"/>
    <row r="649" s="33" customFormat="1" x14ac:dyDescent="0.2"/>
    <row r="650" s="33" customFormat="1" x14ac:dyDescent="0.2"/>
    <row r="651" s="33" customFormat="1" x14ac:dyDescent="0.2"/>
    <row r="652" s="33" customFormat="1" x14ac:dyDescent="0.2"/>
    <row r="653" s="33" customFormat="1" x14ac:dyDescent="0.2"/>
    <row r="654" s="33" customFormat="1" x14ac:dyDescent="0.2"/>
  </sheetData>
  <mergeCells count="1">
    <mergeCell ref="A49:A50"/>
  </mergeCells>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D623"/>
  <sheetViews>
    <sheetView workbookViewId="0">
      <selection activeCell="B1" sqref="B1:C1048576"/>
    </sheetView>
  </sheetViews>
  <sheetFormatPr defaultColWidth="9.85546875" defaultRowHeight="12.75" x14ac:dyDescent="0.2"/>
  <cols>
    <col min="1" max="1" width="36.85546875" style="32" customWidth="1"/>
    <col min="2" max="16384" width="9.85546875" style="32"/>
  </cols>
  <sheetData>
    <row r="1" spans="1:4" x14ac:dyDescent="0.2">
      <c r="A1" s="63" t="s">
        <v>61</v>
      </c>
    </row>
    <row r="2" spans="1:4" x14ac:dyDescent="0.2">
      <c r="A2" s="11" t="s">
        <v>410</v>
      </c>
    </row>
    <row r="3" spans="1:4" s="33" customFormat="1" ht="24.75" customHeight="1" x14ac:dyDescent="0.2">
      <c r="A3" s="88" t="s">
        <v>62</v>
      </c>
      <c r="B3" s="115" t="e">
        <f>'BAR BB| Open rates'!#REF!</f>
        <v>#REF!</v>
      </c>
      <c r="C3" s="115" t="e">
        <f>'BAR BB| Open rates'!#REF!</f>
        <v>#REF!</v>
      </c>
      <c r="D3" s="115" t="e">
        <f>'BAR BB| Open rates'!#REF!</f>
        <v>#REF!</v>
      </c>
    </row>
    <row r="4" spans="1:4" s="33" customFormat="1" ht="24.75" customHeight="1" x14ac:dyDescent="0.2">
      <c r="A4" s="104"/>
      <c r="B4" s="115" t="e">
        <f>'BAR BB| Open rates'!#REF!</f>
        <v>#REF!</v>
      </c>
      <c r="C4" s="115" t="e">
        <f>'BAR BB| Open rates'!#REF!</f>
        <v>#REF!</v>
      </c>
      <c r="D4" s="115" t="e">
        <f>'BAR BB| Open rates'!#REF!</f>
        <v>#REF!</v>
      </c>
    </row>
    <row r="5" spans="1:4" s="36" customFormat="1" ht="12" customHeight="1" x14ac:dyDescent="0.2">
      <c r="A5" s="184" t="s">
        <v>63</v>
      </c>
    </row>
    <row r="6" spans="1:4" s="36" customFormat="1" ht="12" customHeight="1" x14ac:dyDescent="0.2">
      <c r="A6" s="183">
        <v>1</v>
      </c>
      <c r="B6" s="43" t="e">
        <f>'BAR BB| Open rates'!#REF!*0.9</f>
        <v>#REF!</v>
      </c>
      <c r="C6" s="43" t="e">
        <f>'BAR BB| Open rates'!#REF!*0.9</f>
        <v>#REF!</v>
      </c>
      <c r="D6" s="43" t="e">
        <f>'BAR BB| Open rates'!#REF!*0.9</f>
        <v>#REF!</v>
      </c>
    </row>
    <row r="7" spans="1:4" s="36" customFormat="1" ht="12" customHeight="1" x14ac:dyDescent="0.2">
      <c r="A7" s="183">
        <v>2</v>
      </c>
      <c r="B7" s="43" t="e">
        <f>'BAR BB| Open rates'!#REF!*0.9</f>
        <v>#REF!</v>
      </c>
      <c r="C7" s="43" t="e">
        <f>'BAR BB| Open rates'!#REF!*0.9</f>
        <v>#REF!</v>
      </c>
      <c r="D7" s="43" t="e">
        <f>'BAR BB| Open rates'!#REF!*0.9</f>
        <v>#REF!</v>
      </c>
    </row>
    <row r="8" spans="1:4" s="36" customFormat="1" ht="12" customHeight="1" x14ac:dyDescent="0.2">
      <c r="A8" s="236" t="s">
        <v>175</v>
      </c>
      <c r="B8" s="43"/>
      <c r="C8" s="43"/>
      <c r="D8" s="43"/>
    </row>
    <row r="9" spans="1:4" s="36" customFormat="1" ht="12" customHeight="1" x14ac:dyDescent="0.2">
      <c r="A9" s="237">
        <v>1</v>
      </c>
      <c r="B9" s="43" t="e">
        <f>'BAR BB| Open rates'!#REF!*0.9</f>
        <v>#REF!</v>
      </c>
      <c r="C9" s="43" t="e">
        <f>'BAR BB| Open rates'!#REF!*0.9</f>
        <v>#REF!</v>
      </c>
      <c r="D9" s="43" t="e">
        <f>'BAR BB| Open rates'!#REF!*0.9</f>
        <v>#REF!</v>
      </c>
    </row>
    <row r="10" spans="1:4" s="36" customFormat="1" ht="12" customHeight="1" x14ac:dyDescent="0.2">
      <c r="A10" s="237">
        <v>2</v>
      </c>
      <c r="B10" s="43" t="e">
        <f>'BAR BB| Open rates'!#REF!*0.9</f>
        <v>#REF!</v>
      </c>
      <c r="C10" s="43" t="e">
        <f>'BAR BB| Open rates'!#REF!*0.9</f>
        <v>#REF!</v>
      </c>
      <c r="D10" s="43" t="e">
        <f>'BAR BB| Open rates'!#REF!*0.9</f>
        <v>#REF!</v>
      </c>
    </row>
    <row r="11" spans="1:4" s="36" customFormat="1" ht="12" customHeight="1" x14ac:dyDescent="0.2">
      <c r="A11" s="236" t="s">
        <v>176</v>
      </c>
      <c r="B11" s="43"/>
      <c r="C11" s="43"/>
      <c r="D11" s="43"/>
    </row>
    <row r="12" spans="1:4" s="36" customFormat="1" ht="12" customHeight="1" x14ac:dyDescent="0.2">
      <c r="A12" s="237">
        <v>1</v>
      </c>
      <c r="B12" s="43" t="e">
        <f>'BAR BB| Open rates'!#REF!*0.9</f>
        <v>#REF!</v>
      </c>
      <c r="C12" s="43" t="e">
        <f>'BAR BB| Open rates'!#REF!*0.9</f>
        <v>#REF!</v>
      </c>
      <c r="D12" s="43" t="e">
        <f>'BAR BB| Open rates'!#REF!*0.9</f>
        <v>#REF!</v>
      </c>
    </row>
    <row r="13" spans="1:4" s="36" customFormat="1" ht="12" customHeight="1" x14ac:dyDescent="0.2">
      <c r="A13" s="237">
        <v>2</v>
      </c>
      <c r="B13" s="43" t="e">
        <f>'BAR BB| Open rates'!#REF!*0.9</f>
        <v>#REF!</v>
      </c>
      <c r="C13" s="43" t="e">
        <f>'BAR BB| Open rates'!#REF!*0.9</f>
        <v>#REF!</v>
      </c>
      <c r="D13" s="43" t="e">
        <f>'BAR BB| Open rates'!#REF!*0.9</f>
        <v>#REF!</v>
      </c>
    </row>
    <row r="14" spans="1:4" s="33" customFormat="1" x14ac:dyDescent="0.2">
      <c r="A14" s="89"/>
    </row>
    <row r="15" spans="1:4" s="33" customFormat="1" x14ac:dyDescent="0.2">
      <c r="A15" s="340" t="s">
        <v>172</v>
      </c>
    </row>
    <row r="16" spans="1:4" s="33" customFormat="1" x14ac:dyDescent="0.2">
      <c r="A16" s="340"/>
    </row>
    <row r="17" spans="1:1" s="33" customFormat="1" x14ac:dyDescent="0.2">
      <c r="A17" s="280"/>
    </row>
    <row r="18" spans="1:1" s="33" customFormat="1" ht="33.75" customHeight="1" x14ac:dyDescent="0.2">
      <c r="A18" s="361" t="s">
        <v>277</v>
      </c>
    </row>
    <row r="19" spans="1:1" s="33" customFormat="1" ht="36" customHeight="1" x14ac:dyDescent="0.2">
      <c r="A19" s="361"/>
    </row>
    <row r="20" spans="1:1" s="33" customFormat="1" ht="36.75" customHeight="1" x14ac:dyDescent="0.2">
      <c r="A20" s="361"/>
    </row>
    <row r="21" spans="1:1" s="33" customFormat="1" ht="91.5" customHeight="1" x14ac:dyDescent="0.2">
      <c r="A21" s="361"/>
    </row>
    <row r="22" spans="1:1" s="33" customFormat="1" x14ac:dyDescent="0.2">
      <c r="A22" s="279"/>
    </row>
    <row r="23" spans="1:1" s="6" customFormat="1" ht="12" x14ac:dyDescent="0.2">
      <c r="A23" s="174" t="s">
        <v>74</v>
      </c>
    </row>
    <row r="24" spans="1:1" s="6" customFormat="1" ht="12" x14ac:dyDescent="0.2">
      <c r="A24" s="172" t="s">
        <v>75</v>
      </c>
    </row>
    <row r="25" spans="1:1" s="6" customFormat="1" ht="12" x14ac:dyDescent="0.2">
      <c r="A25" s="172" t="s">
        <v>383</v>
      </c>
    </row>
    <row r="26" spans="1:1" s="6" customFormat="1" ht="24" x14ac:dyDescent="0.2">
      <c r="A26" s="173" t="s">
        <v>76</v>
      </c>
    </row>
    <row r="27" spans="1:1" s="6" customFormat="1" ht="24" x14ac:dyDescent="0.2">
      <c r="A27" s="173" t="s">
        <v>77</v>
      </c>
    </row>
    <row r="28" spans="1:1" s="6" customFormat="1" ht="24" x14ac:dyDescent="0.2">
      <c r="A28" s="173" t="s">
        <v>78</v>
      </c>
    </row>
    <row r="29" spans="1:1" s="36" customFormat="1" ht="36" x14ac:dyDescent="0.2">
      <c r="A29" s="175" t="s">
        <v>79</v>
      </c>
    </row>
    <row r="30" spans="1:1" s="36" customFormat="1" ht="24" x14ac:dyDescent="0.2">
      <c r="A30" s="175" t="s">
        <v>187</v>
      </c>
    </row>
    <row r="31" spans="1:1" s="33" customFormat="1" ht="26.25" customHeight="1" x14ac:dyDescent="0.2">
      <c r="A31" s="277"/>
    </row>
    <row r="32" spans="1:1" s="33" customFormat="1" x14ac:dyDescent="0.2">
      <c r="A32" s="171" t="s">
        <v>81</v>
      </c>
    </row>
    <row r="33" spans="1:1" s="33" customFormat="1" x14ac:dyDescent="0.2">
      <c r="A33" s="15" t="s">
        <v>396</v>
      </c>
    </row>
    <row r="34" spans="1:1" s="33" customFormat="1" ht="140.25" x14ac:dyDescent="0.2">
      <c r="A34" s="275" t="s">
        <v>406</v>
      </c>
    </row>
    <row r="35" spans="1:1" s="33" customFormat="1" x14ac:dyDescent="0.2">
      <c r="A35" s="171" t="s">
        <v>83</v>
      </c>
    </row>
    <row r="36" spans="1:1" s="33" customFormat="1" ht="24" x14ac:dyDescent="0.2">
      <c r="A36" s="262" t="s">
        <v>407</v>
      </c>
    </row>
    <row r="37" spans="1:1" s="33" customFormat="1" ht="24" x14ac:dyDescent="0.2">
      <c r="A37" s="213" t="s">
        <v>408</v>
      </c>
    </row>
    <row r="38" spans="1:1" s="33" customFormat="1" ht="30" x14ac:dyDescent="0.2">
      <c r="A38" s="284" t="s">
        <v>397</v>
      </c>
    </row>
    <row r="39" spans="1:1" s="33" customFormat="1" ht="45" x14ac:dyDescent="0.2">
      <c r="A39" s="285" t="s">
        <v>398</v>
      </c>
    </row>
    <row r="40" spans="1:1" s="33" customFormat="1" ht="45" x14ac:dyDescent="0.2">
      <c r="A40" s="285" t="s">
        <v>421</v>
      </c>
    </row>
    <row r="41" spans="1:1" s="33" customFormat="1" ht="60" x14ac:dyDescent="0.2">
      <c r="A41" s="285" t="s">
        <v>422</v>
      </c>
    </row>
    <row r="42" spans="1:1" s="33" customFormat="1" ht="45" x14ac:dyDescent="0.2">
      <c r="A42" s="285" t="s">
        <v>423</v>
      </c>
    </row>
    <row r="43" spans="1:1" s="33" customFormat="1" ht="30" x14ac:dyDescent="0.2">
      <c r="A43" s="285" t="s">
        <v>424</v>
      </c>
    </row>
    <row r="44" spans="1:1" s="33" customFormat="1" ht="75" x14ac:dyDescent="0.2">
      <c r="A44" s="285" t="s">
        <v>399</v>
      </c>
    </row>
    <row r="45" spans="1:1" s="33" customFormat="1" ht="75" x14ac:dyDescent="0.2">
      <c r="A45" s="285" t="s">
        <v>400</v>
      </c>
    </row>
    <row r="46" spans="1:1" s="33" customFormat="1" ht="30" x14ac:dyDescent="0.2">
      <c r="A46" s="285" t="s">
        <v>401</v>
      </c>
    </row>
    <row r="47" spans="1:1" s="33" customFormat="1" ht="15" x14ac:dyDescent="0.2">
      <c r="A47" s="285"/>
    </row>
    <row r="48" spans="1:1" s="33" customFormat="1" ht="75" x14ac:dyDescent="0.2">
      <c r="A48" s="285" t="s">
        <v>402</v>
      </c>
    </row>
    <row r="49" spans="1:1" s="33" customFormat="1" ht="30" x14ac:dyDescent="0.2">
      <c r="A49" s="285" t="s">
        <v>403</v>
      </c>
    </row>
    <row r="50" spans="1:1" s="33" customFormat="1" ht="75" x14ac:dyDescent="0.2">
      <c r="A50" s="276" t="s">
        <v>404</v>
      </c>
    </row>
    <row r="51" spans="1:1" s="33" customFormat="1" ht="60" x14ac:dyDescent="0.2">
      <c r="A51" s="276" t="s">
        <v>405</v>
      </c>
    </row>
    <row r="52" spans="1:1" s="33" customFormat="1" ht="75" x14ac:dyDescent="0.2">
      <c r="A52" s="276" t="s">
        <v>409</v>
      </c>
    </row>
    <row r="53" spans="1:1" s="33" customFormat="1" ht="15" x14ac:dyDescent="0.2">
      <c r="A53" s="276"/>
    </row>
    <row r="54" spans="1:1" s="33" customFormat="1" ht="15" x14ac:dyDescent="0.2">
      <c r="A54" s="276"/>
    </row>
    <row r="55" spans="1:1" s="33" customFormat="1" ht="15" x14ac:dyDescent="0.2">
      <c r="A55" s="276"/>
    </row>
    <row r="56" spans="1:1" s="33" customFormat="1" x14ac:dyDescent="0.2"/>
    <row r="57" spans="1:1" s="33" customFormat="1" x14ac:dyDescent="0.2"/>
    <row r="58" spans="1:1" s="33" customFormat="1" x14ac:dyDescent="0.2"/>
    <row r="59" spans="1:1" s="33" customFormat="1" x14ac:dyDescent="0.2"/>
    <row r="60" spans="1:1" s="33" customFormat="1" x14ac:dyDescent="0.2"/>
    <row r="61" spans="1:1" s="33" customFormat="1" x14ac:dyDescent="0.2"/>
    <row r="62" spans="1:1" s="33" customFormat="1" x14ac:dyDescent="0.2"/>
    <row r="63" spans="1:1" s="33" customFormat="1" x14ac:dyDescent="0.2"/>
    <row r="64" spans="1:1" s="33" customFormat="1" x14ac:dyDescent="0.2"/>
    <row r="65" s="33" customFormat="1" x14ac:dyDescent="0.2"/>
    <row r="66" s="33" customFormat="1" x14ac:dyDescent="0.2"/>
    <row r="67" s="33" customFormat="1" x14ac:dyDescent="0.2"/>
    <row r="68" s="33" customFormat="1" x14ac:dyDescent="0.2"/>
    <row r="69" s="33" customFormat="1" x14ac:dyDescent="0.2"/>
    <row r="70" s="33" customFormat="1" x14ac:dyDescent="0.2"/>
    <row r="71" s="33" customFormat="1" x14ac:dyDescent="0.2"/>
    <row r="72" s="33" customFormat="1" x14ac:dyDescent="0.2"/>
    <row r="73" s="33" customFormat="1" x14ac:dyDescent="0.2"/>
    <row r="74" s="33" customFormat="1" x14ac:dyDescent="0.2"/>
    <row r="75" s="33" customFormat="1" x14ac:dyDescent="0.2"/>
    <row r="76" s="33" customFormat="1" x14ac:dyDescent="0.2"/>
    <row r="77" s="33" customFormat="1" x14ac:dyDescent="0.2"/>
    <row r="78" s="33" customFormat="1" x14ac:dyDescent="0.2"/>
    <row r="79" s="33" customFormat="1" x14ac:dyDescent="0.2"/>
    <row r="80" s="33" customFormat="1" x14ac:dyDescent="0.2"/>
    <row r="81" s="33" customFormat="1" x14ac:dyDescent="0.2"/>
    <row r="82" s="33" customFormat="1" x14ac:dyDescent="0.2"/>
    <row r="83" s="33" customFormat="1" x14ac:dyDescent="0.2"/>
    <row r="84" s="33" customFormat="1" x14ac:dyDescent="0.2"/>
    <row r="85" s="33" customFormat="1" x14ac:dyDescent="0.2"/>
    <row r="86" s="33" customFormat="1" x14ac:dyDescent="0.2"/>
    <row r="87" s="33" customFormat="1" x14ac:dyDescent="0.2"/>
    <row r="88" s="33" customFormat="1" x14ac:dyDescent="0.2"/>
    <row r="89" s="33" customFormat="1" x14ac:dyDescent="0.2"/>
    <row r="90" s="33" customFormat="1" x14ac:dyDescent="0.2"/>
    <row r="91" s="33" customFormat="1" x14ac:dyDescent="0.2"/>
    <row r="92" s="33" customFormat="1" x14ac:dyDescent="0.2"/>
    <row r="93" s="33" customFormat="1" x14ac:dyDescent="0.2"/>
    <row r="94" s="33" customFormat="1" x14ac:dyDescent="0.2"/>
    <row r="95" s="33" customFormat="1" x14ac:dyDescent="0.2"/>
    <row r="96" s="33" customFormat="1" x14ac:dyDescent="0.2"/>
    <row r="97" s="33" customFormat="1" x14ac:dyDescent="0.2"/>
    <row r="98" s="33" customFormat="1" x14ac:dyDescent="0.2"/>
    <row r="99" s="33" customFormat="1" x14ac:dyDescent="0.2"/>
    <row r="100" s="33" customFormat="1" x14ac:dyDescent="0.2"/>
    <row r="101" s="33" customFormat="1" x14ac:dyDescent="0.2"/>
    <row r="102" s="33" customFormat="1" x14ac:dyDescent="0.2"/>
    <row r="103" s="33" customFormat="1" x14ac:dyDescent="0.2"/>
    <row r="104" s="33" customFormat="1" x14ac:dyDescent="0.2"/>
    <row r="105" s="33" customFormat="1" x14ac:dyDescent="0.2"/>
    <row r="106" s="33" customFormat="1" x14ac:dyDescent="0.2"/>
    <row r="107" s="33" customFormat="1" x14ac:dyDescent="0.2"/>
    <row r="108" s="33" customFormat="1" x14ac:dyDescent="0.2"/>
    <row r="109" s="33" customFormat="1" x14ac:dyDescent="0.2"/>
    <row r="110" s="33" customFormat="1" x14ac:dyDescent="0.2"/>
    <row r="111" s="33" customFormat="1" x14ac:dyDescent="0.2"/>
    <row r="112" s="33" customFormat="1" x14ac:dyDescent="0.2"/>
    <row r="113" s="33" customFormat="1" x14ac:dyDescent="0.2"/>
    <row r="114" s="33" customFormat="1" x14ac:dyDescent="0.2"/>
    <row r="115" s="33" customFormat="1" x14ac:dyDescent="0.2"/>
    <row r="116" s="33" customFormat="1" x14ac:dyDescent="0.2"/>
    <row r="117" s="33" customFormat="1" x14ac:dyDescent="0.2"/>
    <row r="118" s="33" customFormat="1" x14ac:dyDescent="0.2"/>
    <row r="119" s="33" customFormat="1" x14ac:dyDescent="0.2"/>
    <row r="120" s="33" customFormat="1" x14ac:dyDescent="0.2"/>
    <row r="121" s="33" customFormat="1" x14ac:dyDescent="0.2"/>
    <row r="122" s="33" customFormat="1" x14ac:dyDescent="0.2"/>
    <row r="123" s="33" customFormat="1" x14ac:dyDescent="0.2"/>
    <row r="124" s="33" customFormat="1" x14ac:dyDescent="0.2"/>
    <row r="125" s="33" customFormat="1" x14ac:dyDescent="0.2"/>
    <row r="126" s="33" customFormat="1" x14ac:dyDescent="0.2"/>
    <row r="127" s="33" customFormat="1" x14ac:dyDescent="0.2"/>
    <row r="128" s="33" customFormat="1" x14ac:dyDescent="0.2"/>
    <row r="129" s="33" customFormat="1" x14ac:dyDescent="0.2"/>
    <row r="130" s="33" customFormat="1" x14ac:dyDescent="0.2"/>
    <row r="131" s="33" customFormat="1" x14ac:dyDescent="0.2"/>
    <row r="132" s="33" customFormat="1" x14ac:dyDescent="0.2"/>
    <row r="133" s="33" customFormat="1" x14ac:dyDescent="0.2"/>
    <row r="134" s="33" customFormat="1" x14ac:dyDescent="0.2"/>
    <row r="135" s="33" customFormat="1" x14ac:dyDescent="0.2"/>
    <row r="136" s="33" customFormat="1" x14ac:dyDescent="0.2"/>
    <row r="137" s="33" customFormat="1" x14ac:dyDescent="0.2"/>
    <row r="138" s="33" customFormat="1" x14ac:dyDescent="0.2"/>
    <row r="139" s="33" customFormat="1" x14ac:dyDescent="0.2"/>
    <row r="140" s="33" customFormat="1" x14ac:dyDescent="0.2"/>
    <row r="141" s="33" customFormat="1" x14ac:dyDescent="0.2"/>
    <row r="142" s="33" customFormat="1" x14ac:dyDescent="0.2"/>
    <row r="143" s="33" customFormat="1" x14ac:dyDescent="0.2"/>
    <row r="144" s="33" customFormat="1" x14ac:dyDescent="0.2"/>
    <row r="145" s="33" customFormat="1" x14ac:dyDescent="0.2"/>
    <row r="146" s="33" customFormat="1" x14ac:dyDescent="0.2"/>
    <row r="147" s="33" customFormat="1" x14ac:dyDescent="0.2"/>
    <row r="148" s="33" customFormat="1" x14ac:dyDescent="0.2"/>
    <row r="149" s="33" customFormat="1" x14ac:dyDescent="0.2"/>
    <row r="150" s="33" customFormat="1" x14ac:dyDescent="0.2"/>
    <row r="151" s="33" customFormat="1" x14ac:dyDescent="0.2"/>
    <row r="152" s="33" customFormat="1" x14ac:dyDescent="0.2"/>
    <row r="153" s="33" customFormat="1" x14ac:dyDescent="0.2"/>
    <row r="154" s="33" customFormat="1" x14ac:dyDescent="0.2"/>
    <row r="155" s="33" customFormat="1" x14ac:dyDescent="0.2"/>
    <row r="156" s="33" customFormat="1" x14ac:dyDescent="0.2"/>
    <row r="157" s="33" customFormat="1" x14ac:dyDescent="0.2"/>
    <row r="158" s="33" customFormat="1" x14ac:dyDescent="0.2"/>
    <row r="159" s="33" customFormat="1" x14ac:dyDescent="0.2"/>
    <row r="160" s="33" customFormat="1" x14ac:dyDescent="0.2"/>
    <row r="161" s="33" customFormat="1" x14ac:dyDescent="0.2"/>
    <row r="162" s="33" customFormat="1" x14ac:dyDescent="0.2"/>
    <row r="163" s="33" customFormat="1" x14ac:dyDescent="0.2"/>
    <row r="164" s="33" customFormat="1" x14ac:dyDescent="0.2"/>
    <row r="165" s="33" customFormat="1" x14ac:dyDescent="0.2"/>
    <row r="166" s="33" customFormat="1" x14ac:dyDescent="0.2"/>
    <row r="167" s="33" customFormat="1" x14ac:dyDescent="0.2"/>
    <row r="168" s="33" customFormat="1" x14ac:dyDescent="0.2"/>
    <row r="169" s="33" customFormat="1" x14ac:dyDescent="0.2"/>
    <row r="170" s="33" customFormat="1" x14ac:dyDescent="0.2"/>
    <row r="171" s="33" customFormat="1" x14ac:dyDescent="0.2"/>
    <row r="172" s="33" customFormat="1" x14ac:dyDescent="0.2"/>
    <row r="173" s="33" customFormat="1" x14ac:dyDescent="0.2"/>
    <row r="174" s="33" customFormat="1" x14ac:dyDescent="0.2"/>
    <row r="175" s="33" customFormat="1" x14ac:dyDescent="0.2"/>
    <row r="176" s="33" customFormat="1" x14ac:dyDescent="0.2"/>
    <row r="177" s="33" customFormat="1" x14ac:dyDescent="0.2"/>
    <row r="178" s="33" customFormat="1" x14ac:dyDescent="0.2"/>
    <row r="179" s="33" customFormat="1" x14ac:dyDescent="0.2"/>
    <row r="180" s="33" customFormat="1" x14ac:dyDescent="0.2"/>
    <row r="181" s="33" customFormat="1" x14ac:dyDescent="0.2"/>
    <row r="182" s="33" customFormat="1" x14ac:dyDescent="0.2"/>
    <row r="183" s="33" customFormat="1" x14ac:dyDescent="0.2"/>
    <row r="184" s="33" customFormat="1" x14ac:dyDescent="0.2"/>
    <row r="185" s="33" customFormat="1" x14ac:dyDescent="0.2"/>
    <row r="186" s="33" customFormat="1" x14ac:dyDescent="0.2"/>
    <row r="187" s="33" customFormat="1" x14ac:dyDescent="0.2"/>
    <row r="188" s="33" customFormat="1" x14ac:dyDescent="0.2"/>
    <row r="189" s="33" customFormat="1" x14ac:dyDescent="0.2"/>
    <row r="190" s="33" customFormat="1" x14ac:dyDescent="0.2"/>
    <row r="191" s="33" customFormat="1" x14ac:dyDescent="0.2"/>
    <row r="192" s="33" customFormat="1" x14ac:dyDescent="0.2"/>
    <row r="193" s="33" customFormat="1" x14ac:dyDescent="0.2"/>
    <row r="194" s="33" customFormat="1" x14ac:dyDescent="0.2"/>
    <row r="195" s="33" customFormat="1" x14ac:dyDescent="0.2"/>
    <row r="196" s="33" customFormat="1" x14ac:dyDescent="0.2"/>
    <row r="197" s="33" customFormat="1" x14ac:dyDescent="0.2"/>
    <row r="198" s="33" customFormat="1" x14ac:dyDescent="0.2"/>
    <row r="199" s="33" customFormat="1" x14ac:dyDescent="0.2"/>
    <row r="200" s="33" customFormat="1" x14ac:dyDescent="0.2"/>
    <row r="201" s="33" customFormat="1" x14ac:dyDescent="0.2"/>
    <row r="202" s="33" customFormat="1" x14ac:dyDescent="0.2"/>
    <row r="203" s="33" customFormat="1" x14ac:dyDescent="0.2"/>
    <row r="204" s="33" customFormat="1" x14ac:dyDescent="0.2"/>
    <row r="205" s="33" customFormat="1" x14ac:dyDescent="0.2"/>
    <row r="206" s="33" customFormat="1" x14ac:dyDescent="0.2"/>
    <row r="207" s="33" customFormat="1" x14ac:dyDescent="0.2"/>
    <row r="208" s="33" customFormat="1" x14ac:dyDescent="0.2"/>
    <row r="209" s="33" customFormat="1" x14ac:dyDescent="0.2"/>
    <row r="210" s="33" customFormat="1" x14ac:dyDescent="0.2"/>
    <row r="211" s="33" customFormat="1" x14ac:dyDescent="0.2"/>
    <row r="212" s="33" customFormat="1" x14ac:dyDescent="0.2"/>
    <row r="213" s="33" customFormat="1" x14ac:dyDescent="0.2"/>
    <row r="214" s="33" customFormat="1" x14ac:dyDescent="0.2"/>
    <row r="215" s="33" customFormat="1" x14ac:dyDescent="0.2"/>
    <row r="216" s="33" customFormat="1" x14ac:dyDescent="0.2"/>
    <row r="217" s="33" customFormat="1" x14ac:dyDescent="0.2"/>
    <row r="218" s="33" customFormat="1" x14ac:dyDescent="0.2"/>
    <row r="219" s="33" customFormat="1" x14ac:dyDescent="0.2"/>
    <row r="220" s="33" customFormat="1" x14ac:dyDescent="0.2"/>
    <row r="221" s="33" customFormat="1" x14ac:dyDescent="0.2"/>
    <row r="222" s="33" customFormat="1" x14ac:dyDescent="0.2"/>
    <row r="223" s="33" customFormat="1" x14ac:dyDescent="0.2"/>
    <row r="224" s="33" customFormat="1" x14ac:dyDescent="0.2"/>
    <row r="225" s="33" customFormat="1" x14ac:dyDescent="0.2"/>
    <row r="226" s="33" customFormat="1" x14ac:dyDescent="0.2"/>
    <row r="227" s="33" customFormat="1" x14ac:dyDescent="0.2"/>
    <row r="228" s="33" customFormat="1" x14ac:dyDescent="0.2"/>
    <row r="229" s="33" customFormat="1" x14ac:dyDescent="0.2"/>
    <row r="230" s="33" customFormat="1" x14ac:dyDescent="0.2"/>
    <row r="231" s="33" customFormat="1" x14ac:dyDescent="0.2"/>
    <row r="232" s="33" customFormat="1" x14ac:dyDescent="0.2"/>
    <row r="233" s="33" customFormat="1" x14ac:dyDescent="0.2"/>
    <row r="234" s="33" customFormat="1" x14ac:dyDescent="0.2"/>
    <row r="235" s="33" customFormat="1" x14ac:dyDescent="0.2"/>
    <row r="236" s="33" customFormat="1" x14ac:dyDescent="0.2"/>
    <row r="237" s="33" customFormat="1" x14ac:dyDescent="0.2"/>
    <row r="238" s="33" customFormat="1" x14ac:dyDescent="0.2"/>
    <row r="239" s="33" customFormat="1" x14ac:dyDescent="0.2"/>
    <row r="240" s="33" customFormat="1" x14ac:dyDescent="0.2"/>
    <row r="241" s="33" customFormat="1" x14ac:dyDescent="0.2"/>
    <row r="242" s="33" customFormat="1" x14ac:dyDescent="0.2"/>
    <row r="243" s="33" customFormat="1" x14ac:dyDescent="0.2"/>
    <row r="244" s="33" customFormat="1" x14ac:dyDescent="0.2"/>
    <row r="245" s="33" customFormat="1" x14ac:dyDescent="0.2"/>
    <row r="246" s="33" customFormat="1" x14ac:dyDescent="0.2"/>
    <row r="247" s="33" customFormat="1" x14ac:dyDescent="0.2"/>
    <row r="248" s="33" customFormat="1" x14ac:dyDescent="0.2"/>
    <row r="249" s="33" customFormat="1" x14ac:dyDescent="0.2"/>
    <row r="250" s="33" customFormat="1" x14ac:dyDescent="0.2"/>
    <row r="251" s="33" customFormat="1" x14ac:dyDescent="0.2"/>
    <row r="252" s="33" customFormat="1" x14ac:dyDescent="0.2"/>
    <row r="253" s="33" customFormat="1" x14ac:dyDescent="0.2"/>
    <row r="254" s="33" customFormat="1" x14ac:dyDescent="0.2"/>
    <row r="255" s="33" customFormat="1" x14ac:dyDescent="0.2"/>
    <row r="256" s="33" customFormat="1" x14ac:dyDescent="0.2"/>
    <row r="257" s="33" customFormat="1" x14ac:dyDescent="0.2"/>
    <row r="258" s="33" customFormat="1" x14ac:dyDescent="0.2"/>
    <row r="259" s="33" customFormat="1" x14ac:dyDescent="0.2"/>
    <row r="260" s="33" customFormat="1" x14ac:dyDescent="0.2"/>
    <row r="261" s="33" customFormat="1" x14ac:dyDescent="0.2"/>
    <row r="262" s="33" customFormat="1" x14ac:dyDescent="0.2"/>
    <row r="263" s="33" customFormat="1" x14ac:dyDescent="0.2"/>
    <row r="264" s="33" customFormat="1" x14ac:dyDescent="0.2"/>
    <row r="265" s="33" customFormat="1" x14ac:dyDescent="0.2"/>
    <row r="266" s="33" customFormat="1" x14ac:dyDescent="0.2"/>
    <row r="267" s="33" customFormat="1" x14ac:dyDescent="0.2"/>
    <row r="268" s="33" customFormat="1" x14ac:dyDescent="0.2"/>
    <row r="269" s="33" customFormat="1" x14ac:dyDescent="0.2"/>
    <row r="270" s="33" customFormat="1" x14ac:dyDescent="0.2"/>
    <row r="271" s="33" customFormat="1" x14ac:dyDescent="0.2"/>
    <row r="272" s="33" customFormat="1" x14ac:dyDescent="0.2"/>
    <row r="273" s="33" customFormat="1" x14ac:dyDescent="0.2"/>
    <row r="274" s="33" customFormat="1" x14ac:dyDescent="0.2"/>
    <row r="275" s="33" customFormat="1" x14ac:dyDescent="0.2"/>
    <row r="276" s="33" customFormat="1" x14ac:dyDescent="0.2"/>
    <row r="277" s="33" customFormat="1" x14ac:dyDescent="0.2"/>
    <row r="278" s="33" customFormat="1" x14ac:dyDescent="0.2"/>
    <row r="279" s="33" customFormat="1" x14ac:dyDescent="0.2"/>
    <row r="280" s="33" customFormat="1" x14ac:dyDescent="0.2"/>
    <row r="281" s="33" customFormat="1" x14ac:dyDescent="0.2"/>
    <row r="282" s="33" customFormat="1" x14ac:dyDescent="0.2"/>
    <row r="283" s="33" customFormat="1" x14ac:dyDescent="0.2"/>
    <row r="284" s="33" customFormat="1" x14ac:dyDescent="0.2"/>
    <row r="285" s="33" customFormat="1" x14ac:dyDescent="0.2"/>
    <row r="286" s="33" customFormat="1" x14ac:dyDescent="0.2"/>
    <row r="287" s="33" customFormat="1" x14ac:dyDescent="0.2"/>
    <row r="288" s="33" customFormat="1" x14ac:dyDescent="0.2"/>
    <row r="289" s="33" customFormat="1" x14ac:dyDescent="0.2"/>
    <row r="290" s="33" customFormat="1" x14ac:dyDescent="0.2"/>
    <row r="291" s="33" customFormat="1" x14ac:dyDescent="0.2"/>
    <row r="292" s="33" customFormat="1" x14ac:dyDescent="0.2"/>
    <row r="293" s="33" customFormat="1" x14ac:dyDescent="0.2"/>
    <row r="294" s="33" customFormat="1" x14ac:dyDescent="0.2"/>
    <row r="295" s="33" customFormat="1" x14ac:dyDescent="0.2"/>
    <row r="296" s="33" customFormat="1" x14ac:dyDescent="0.2"/>
    <row r="297" s="33" customFormat="1" x14ac:dyDescent="0.2"/>
    <row r="298" s="33" customFormat="1" x14ac:dyDescent="0.2"/>
    <row r="299" s="33" customFormat="1" x14ac:dyDescent="0.2"/>
    <row r="300" s="33" customFormat="1" x14ac:dyDescent="0.2"/>
    <row r="301" s="33" customFormat="1" x14ac:dyDescent="0.2"/>
    <row r="302" s="33" customFormat="1" x14ac:dyDescent="0.2"/>
    <row r="303" s="33" customFormat="1" x14ac:dyDescent="0.2"/>
    <row r="304" s="33" customFormat="1" x14ac:dyDescent="0.2"/>
    <row r="305" s="33" customFormat="1" x14ac:dyDescent="0.2"/>
    <row r="306" s="33" customFormat="1" x14ac:dyDescent="0.2"/>
    <row r="307" s="33" customFormat="1" x14ac:dyDescent="0.2"/>
    <row r="308" s="33" customFormat="1" x14ac:dyDescent="0.2"/>
    <row r="309" s="33" customFormat="1" x14ac:dyDescent="0.2"/>
    <row r="310" s="33" customFormat="1" x14ac:dyDescent="0.2"/>
    <row r="311" s="33" customFormat="1" x14ac:dyDescent="0.2"/>
    <row r="312" s="33" customFormat="1" x14ac:dyDescent="0.2"/>
    <row r="313" s="33" customFormat="1" x14ac:dyDescent="0.2"/>
    <row r="314" s="33" customFormat="1" x14ac:dyDescent="0.2"/>
    <row r="315" s="33" customFormat="1" x14ac:dyDescent="0.2"/>
    <row r="316" s="33" customFormat="1" x14ac:dyDescent="0.2"/>
    <row r="317" s="33" customFormat="1" x14ac:dyDescent="0.2"/>
    <row r="318" s="33" customFormat="1" x14ac:dyDescent="0.2"/>
    <row r="319" s="33" customFormat="1" x14ac:dyDescent="0.2"/>
    <row r="320" s="33" customFormat="1" x14ac:dyDescent="0.2"/>
    <row r="321" s="33" customFormat="1" x14ac:dyDescent="0.2"/>
    <row r="322" s="33" customFormat="1" x14ac:dyDescent="0.2"/>
    <row r="323" s="33" customFormat="1" x14ac:dyDescent="0.2"/>
    <row r="324" s="33" customFormat="1" x14ac:dyDescent="0.2"/>
    <row r="325" s="33" customFormat="1" x14ac:dyDescent="0.2"/>
    <row r="326" s="33" customFormat="1" x14ac:dyDescent="0.2"/>
    <row r="327" s="33" customFormat="1" x14ac:dyDescent="0.2"/>
    <row r="328" s="33" customFormat="1" x14ac:dyDescent="0.2"/>
    <row r="329" s="33" customFormat="1" x14ac:dyDescent="0.2"/>
    <row r="330" s="33" customFormat="1" x14ac:dyDescent="0.2"/>
    <row r="331" s="33" customFormat="1" x14ac:dyDescent="0.2"/>
    <row r="332" s="33" customFormat="1" x14ac:dyDescent="0.2"/>
    <row r="333" s="33" customFormat="1" x14ac:dyDescent="0.2"/>
    <row r="334" s="33" customFormat="1" x14ac:dyDescent="0.2"/>
    <row r="335" s="33" customFormat="1" x14ac:dyDescent="0.2"/>
    <row r="336" s="33" customFormat="1" x14ac:dyDescent="0.2"/>
    <row r="337" s="33" customFormat="1" x14ac:dyDescent="0.2"/>
    <row r="338" s="33" customFormat="1" x14ac:dyDescent="0.2"/>
    <row r="339" s="33" customFormat="1" x14ac:dyDescent="0.2"/>
    <row r="340" s="33" customFormat="1" x14ac:dyDescent="0.2"/>
    <row r="341" s="33" customFormat="1" x14ac:dyDescent="0.2"/>
    <row r="342" s="33" customFormat="1" x14ac:dyDescent="0.2"/>
    <row r="343" s="33" customFormat="1" x14ac:dyDescent="0.2"/>
    <row r="344" s="33" customFormat="1" x14ac:dyDescent="0.2"/>
    <row r="345" s="33" customFormat="1" x14ac:dyDescent="0.2"/>
    <row r="346" s="33" customFormat="1" x14ac:dyDescent="0.2"/>
    <row r="347" s="33" customFormat="1" x14ac:dyDescent="0.2"/>
    <row r="348" s="33" customFormat="1" x14ac:dyDescent="0.2"/>
    <row r="349" s="33" customFormat="1" x14ac:dyDescent="0.2"/>
    <row r="350" s="33" customFormat="1" x14ac:dyDescent="0.2"/>
    <row r="351" s="33" customFormat="1" x14ac:dyDescent="0.2"/>
    <row r="352" s="33" customFormat="1" x14ac:dyDescent="0.2"/>
    <row r="353" s="33" customFormat="1" x14ac:dyDescent="0.2"/>
    <row r="354" s="33" customFormat="1" x14ac:dyDescent="0.2"/>
    <row r="355" s="33" customFormat="1" x14ac:dyDescent="0.2"/>
    <row r="356" s="33" customFormat="1" x14ac:dyDescent="0.2"/>
    <row r="357" s="33" customFormat="1" x14ac:dyDescent="0.2"/>
    <row r="358" s="33" customFormat="1" x14ac:dyDescent="0.2"/>
    <row r="359" s="33" customFormat="1" x14ac:dyDescent="0.2"/>
    <row r="360" s="33" customFormat="1" x14ac:dyDescent="0.2"/>
    <row r="361" s="33" customFormat="1" x14ac:dyDescent="0.2"/>
    <row r="362" s="33" customFormat="1" x14ac:dyDescent="0.2"/>
    <row r="363" s="33" customFormat="1" x14ac:dyDescent="0.2"/>
    <row r="364" s="33" customFormat="1" x14ac:dyDescent="0.2"/>
    <row r="365" s="33" customFormat="1" x14ac:dyDescent="0.2"/>
    <row r="366" s="33" customFormat="1" x14ac:dyDescent="0.2"/>
    <row r="367" s="33" customFormat="1" x14ac:dyDescent="0.2"/>
    <row r="368" s="33" customFormat="1" x14ac:dyDescent="0.2"/>
    <row r="369" s="33" customFormat="1" x14ac:dyDescent="0.2"/>
    <row r="370" s="33" customFormat="1" x14ac:dyDescent="0.2"/>
    <row r="371" s="33" customFormat="1" x14ac:dyDescent="0.2"/>
    <row r="372" s="33" customFormat="1" x14ac:dyDescent="0.2"/>
    <row r="373" s="33" customFormat="1" x14ac:dyDescent="0.2"/>
    <row r="374" s="33" customFormat="1" x14ac:dyDescent="0.2"/>
    <row r="375" s="33" customFormat="1" x14ac:dyDescent="0.2"/>
    <row r="376" s="33" customFormat="1" x14ac:dyDescent="0.2"/>
    <row r="377" s="33" customFormat="1" x14ac:dyDescent="0.2"/>
    <row r="378" s="33" customFormat="1" x14ac:dyDescent="0.2"/>
    <row r="379" s="33" customFormat="1" x14ac:dyDescent="0.2"/>
    <row r="380" s="33" customFormat="1" x14ac:dyDescent="0.2"/>
    <row r="381" s="33" customFormat="1" x14ac:dyDescent="0.2"/>
    <row r="382" s="33" customFormat="1" x14ac:dyDescent="0.2"/>
    <row r="383" s="33" customFormat="1" x14ac:dyDescent="0.2"/>
    <row r="384" s="33" customFormat="1" x14ac:dyDescent="0.2"/>
    <row r="385" s="33" customFormat="1" x14ac:dyDescent="0.2"/>
    <row r="386" s="33" customFormat="1" x14ac:dyDescent="0.2"/>
    <row r="387" s="33" customFormat="1" x14ac:dyDescent="0.2"/>
    <row r="388" s="33" customFormat="1" x14ac:dyDescent="0.2"/>
    <row r="389" s="33" customFormat="1" x14ac:dyDescent="0.2"/>
    <row r="390" s="33" customFormat="1" x14ac:dyDescent="0.2"/>
    <row r="391" s="33" customFormat="1" x14ac:dyDescent="0.2"/>
    <row r="392" s="33" customFormat="1" x14ac:dyDescent="0.2"/>
    <row r="393" s="33" customFormat="1" x14ac:dyDescent="0.2"/>
    <row r="394" s="33" customFormat="1" x14ac:dyDescent="0.2"/>
    <row r="395" s="33" customFormat="1" x14ac:dyDescent="0.2"/>
    <row r="396" s="33" customFormat="1" x14ac:dyDescent="0.2"/>
    <row r="397" s="33" customFormat="1" x14ac:dyDescent="0.2"/>
    <row r="398" s="33" customFormat="1" x14ac:dyDescent="0.2"/>
    <row r="399" s="33" customFormat="1" x14ac:dyDescent="0.2"/>
    <row r="400" s="33" customFormat="1" x14ac:dyDescent="0.2"/>
    <row r="401" s="33" customFormat="1" x14ac:dyDescent="0.2"/>
    <row r="402" s="33" customFormat="1" x14ac:dyDescent="0.2"/>
    <row r="403" s="33" customFormat="1" x14ac:dyDescent="0.2"/>
    <row r="404" s="33" customFormat="1" x14ac:dyDescent="0.2"/>
    <row r="405" s="33" customFormat="1" x14ac:dyDescent="0.2"/>
    <row r="406" s="33" customFormat="1" x14ac:dyDescent="0.2"/>
    <row r="407" s="33" customFormat="1" x14ac:dyDescent="0.2"/>
    <row r="408" s="33" customFormat="1" x14ac:dyDescent="0.2"/>
    <row r="409" s="33" customFormat="1" x14ac:dyDescent="0.2"/>
    <row r="410" s="33" customFormat="1" x14ac:dyDescent="0.2"/>
    <row r="411" s="33" customFormat="1" x14ac:dyDescent="0.2"/>
    <row r="412" s="33" customFormat="1" x14ac:dyDescent="0.2"/>
    <row r="413" s="33" customFormat="1" x14ac:dyDescent="0.2"/>
    <row r="414" s="33" customFormat="1" x14ac:dyDescent="0.2"/>
    <row r="415" s="33" customFormat="1" x14ac:dyDescent="0.2"/>
    <row r="416" s="33" customFormat="1" x14ac:dyDescent="0.2"/>
    <row r="417" s="33" customFormat="1" x14ac:dyDescent="0.2"/>
    <row r="418" s="33" customFormat="1" x14ac:dyDescent="0.2"/>
    <row r="419" s="33" customFormat="1" x14ac:dyDescent="0.2"/>
    <row r="420" s="33" customFormat="1" x14ac:dyDescent="0.2"/>
    <row r="421" s="33" customFormat="1" x14ac:dyDescent="0.2"/>
    <row r="422" s="33" customFormat="1" x14ac:dyDescent="0.2"/>
    <row r="423" s="33" customFormat="1" x14ac:dyDescent="0.2"/>
    <row r="424" s="33" customFormat="1" x14ac:dyDescent="0.2"/>
    <row r="425" s="33" customFormat="1" x14ac:dyDescent="0.2"/>
    <row r="426" s="33" customFormat="1" x14ac:dyDescent="0.2"/>
    <row r="427" s="33" customFormat="1" x14ac:dyDescent="0.2"/>
    <row r="428" s="33" customFormat="1" x14ac:dyDescent="0.2"/>
    <row r="429" s="33" customFormat="1" x14ac:dyDescent="0.2"/>
    <row r="430" s="33" customFormat="1" x14ac:dyDescent="0.2"/>
    <row r="431" s="33" customFormat="1" x14ac:dyDescent="0.2"/>
    <row r="432" s="33" customFormat="1" x14ac:dyDescent="0.2"/>
    <row r="433" s="33" customFormat="1" x14ac:dyDescent="0.2"/>
    <row r="434" s="33" customFormat="1" x14ac:dyDescent="0.2"/>
    <row r="435" s="33" customFormat="1" x14ac:dyDescent="0.2"/>
    <row r="436" s="33" customFormat="1" x14ac:dyDescent="0.2"/>
    <row r="437" s="33" customFormat="1" x14ac:dyDescent="0.2"/>
    <row r="438" s="33" customFormat="1" x14ac:dyDescent="0.2"/>
    <row r="439" s="33" customFormat="1" x14ac:dyDescent="0.2"/>
    <row r="440" s="33" customFormat="1" x14ac:dyDescent="0.2"/>
    <row r="441" s="33" customFormat="1" x14ac:dyDescent="0.2"/>
    <row r="442" s="33" customFormat="1" x14ac:dyDescent="0.2"/>
    <row r="443" s="33" customFormat="1" x14ac:dyDescent="0.2"/>
    <row r="444" s="33" customFormat="1" x14ac:dyDescent="0.2"/>
    <row r="445" s="33" customFormat="1" x14ac:dyDescent="0.2"/>
    <row r="446" s="33" customFormat="1" x14ac:dyDescent="0.2"/>
    <row r="447" s="33" customFormat="1" x14ac:dyDescent="0.2"/>
    <row r="448" s="33" customFormat="1" x14ac:dyDescent="0.2"/>
    <row r="449" s="33" customFormat="1" x14ac:dyDescent="0.2"/>
    <row r="450" s="33" customFormat="1" x14ac:dyDescent="0.2"/>
    <row r="451" s="33" customFormat="1" x14ac:dyDescent="0.2"/>
    <row r="452" s="33" customFormat="1" x14ac:dyDescent="0.2"/>
    <row r="453" s="33" customFormat="1" x14ac:dyDescent="0.2"/>
    <row r="454" s="33" customFormat="1" x14ac:dyDescent="0.2"/>
    <row r="455" s="33" customFormat="1" x14ac:dyDescent="0.2"/>
    <row r="456" s="33" customFormat="1" x14ac:dyDescent="0.2"/>
    <row r="457" s="33" customFormat="1" x14ac:dyDescent="0.2"/>
    <row r="458" s="33" customFormat="1" x14ac:dyDescent="0.2"/>
    <row r="459" s="33" customFormat="1" x14ac:dyDescent="0.2"/>
    <row r="460" s="33" customFormat="1" x14ac:dyDescent="0.2"/>
    <row r="461" s="33" customFormat="1" x14ac:dyDescent="0.2"/>
    <row r="462" s="33" customFormat="1" x14ac:dyDescent="0.2"/>
    <row r="463" s="33" customFormat="1" x14ac:dyDescent="0.2"/>
    <row r="464" s="33" customFormat="1" x14ac:dyDescent="0.2"/>
    <row r="465" s="33" customFormat="1" x14ac:dyDescent="0.2"/>
    <row r="466" s="33" customFormat="1" x14ac:dyDescent="0.2"/>
    <row r="467" s="33" customFormat="1" x14ac:dyDescent="0.2"/>
    <row r="468" s="33" customFormat="1" x14ac:dyDescent="0.2"/>
    <row r="469" s="33" customFormat="1" x14ac:dyDescent="0.2"/>
    <row r="470" s="33" customFormat="1" x14ac:dyDescent="0.2"/>
    <row r="471" s="33" customFormat="1" x14ac:dyDescent="0.2"/>
    <row r="472" s="33" customFormat="1" x14ac:dyDescent="0.2"/>
    <row r="473" s="33" customFormat="1" x14ac:dyDescent="0.2"/>
    <row r="474" s="33" customFormat="1" x14ac:dyDescent="0.2"/>
    <row r="475" s="33" customFormat="1" x14ac:dyDescent="0.2"/>
    <row r="476" s="33" customFormat="1" x14ac:dyDescent="0.2"/>
    <row r="477" s="33" customFormat="1" x14ac:dyDescent="0.2"/>
    <row r="478" s="33" customFormat="1" x14ac:dyDescent="0.2"/>
    <row r="479" s="33" customFormat="1" x14ac:dyDescent="0.2"/>
    <row r="480" s="33" customFormat="1" x14ac:dyDescent="0.2"/>
    <row r="481" s="33" customFormat="1" x14ac:dyDescent="0.2"/>
    <row r="482" s="33" customFormat="1" x14ac:dyDescent="0.2"/>
    <row r="483" s="33" customFormat="1" x14ac:dyDescent="0.2"/>
    <row r="484" s="33" customFormat="1" x14ac:dyDescent="0.2"/>
    <row r="485" s="33" customFormat="1" x14ac:dyDescent="0.2"/>
    <row r="486" s="33" customFormat="1" x14ac:dyDescent="0.2"/>
    <row r="487" s="33" customFormat="1" x14ac:dyDescent="0.2"/>
    <row r="488" s="33" customFormat="1" x14ac:dyDescent="0.2"/>
    <row r="489" s="33" customFormat="1" x14ac:dyDescent="0.2"/>
    <row r="490" s="33" customFormat="1" x14ac:dyDescent="0.2"/>
    <row r="491" s="33" customFormat="1" x14ac:dyDescent="0.2"/>
    <row r="492" s="33" customFormat="1" x14ac:dyDescent="0.2"/>
    <row r="493" s="33" customFormat="1" x14ac:dyDescent="0.2"/>
    <row r="494" s="33" customFormat="1" x14ac:dyDescent="0.2"/>
    <row r="495" s="33" customFormat="1" x14ac:dyDescent="0.2"/>
    <row r="496" s="33" customFormat="1" x14ac:dyDescent="0.2"/>
    <row r="497" s="33" customFormat="1" x14ac:dyDescent="0.2"/>
    <row r="498" s="33" customFormat="1" x14ac:dyDescent="0.2"/>
    <row r="499" s="33" customFormat="1" x14ac:dyDescent="0.2"/>
    <row r="500" s="33" customFormat="1" x14ac:dyDescent="0.2"/>
    <row r="501" s="33" customFormat="1" x14ac:dyDescent="0.2"/>
    <row r="502" s="33" customFormat="1" x14ac:dyDescent="0.2"/>
    <row r="503" s="33" customFormat="1" x14ac:dyDescent="0.2"/>
    <row r="504" s="33" customFormat="1" x14ac:dyDescent="0.2"/>
    <row r="505" s="33" customFormat="1" x14ac:dyDescent="0.2"/>
    <row r="506" s="33" customFormat="1" x14ac:dyDescent="0.2"/>
    <row r="507" s="33" customFormat="1" x14ac:dyDescent="0.2"/>
    <row r="508" s="33" customFormat="1" x14ac:dyDescent="0.2"/>
    <row r="509" s="33" customFormat="1" x14ac:dyDescent="0.2"/>
    <row r="510" s="33" customFormat="1" x14ac:dyDescent="0.2"/>
    <row r="511" s="33" customFormat="1" x14ac:dyDescent="0.2"/>
    <row r="512" s="33" customFormat="1" x14ac:dyDescent="0.2"/>
    <row r="513" s="33" customFormat="1" x14ac:dyDescent="0.2"/>
    <row r="514" s="33" customFormat="1" x14ac:dyDescent="0.2"/>
    <row r="515" s="33" customFormat="1" x14ac:dyDescent="0.2"/>
    <row r="516" s="33" customFormat="1" x14ac:dyDescent="0.2"/>
    <row r="517" s="33" customFormat="1" x14ac:dyDescent="0.2"/>
    <row r="518" s="33" customFormat="1" x14ac:dyDescent="0.2"/>
    <row r="519" s="33" customFormat="1" x14ac:dyDescent="0.2"/>
    <row r="520" s="33" customFormat="1" x14ac:dyDescent="0.2"/>
    <row r="521" s="33" customFormat="1" x14ac:dyDescent="0.2"/>
    <row r="522" s="33" customFormat="1" x14ac:dyDescent="0.2"/>
    <row r="523" s="33" customFormat="1" x14ac:dyDescent="0.2"/>
    <row r="524" s="33" customFormat="1" x14ac:dyDescent="0.2"/>
    <row r="525" s="33" customFormat="1" x14ac:dyDescent="0.2"/>
    <row r="526" s="33" customFormat="1" x14ac:dyDescent="0.2"/>
    <row r="527" s="33" customFormat="1" x14ac:dyDescent="0.2"/>
    <row r="528" s="33" customFormat="1" x14ac:dyDescent="0.2"/>
    <row r="529" s="33" customFormat="1" x14ac:dyDescent="0.2"/>
    <row r="530" s="33" customFormat="1" x14ac:dyDescent="0.2"/>
    <row r="531" s="33" customFormat="1" x14ac:dyDescent="0.2"/>
    <row r="532" s="33" customFormat="1" x14ac:dyDescent="0.2"/>
    <row r="533" s="33" customFormat="1" x14ac:dyDescent="0.2"/>
    <row r="534" s="33" customFormat="1" x14ac:dyDescent="0.2"/>
    <row r="535" s="33" customFormat="1" x14ac:dyDescent="0.2"/>
    <row r="536" s="33" customFormat="1" x14ac:dyDescent="0.2"/>
    <row r="537" s="33" customFormat="1" x14ac:dyDescent="0.2"/>
    <row r="538" s="33" customFormat="1" x14ac:dyDescent="0.2"/>
    <row r="539" s="33" customFormat="1" x14ac:dyDescent="0.2"/>
    <row r="540" s="33" customFormat="1" x14ac:dyDescent="0.2"/>
    <row r="541" s="33" customFormat="1" x14ac:dyDescent="0.2"/>
    <row r="542" s="33" customFormat="1" x14ac:dyDescent="0.2"/>
    <row r="543" s="33" customFormat="1" x14ac:dyDescent="0.2"/>
    <row r="544" s="33" customFormat="1" x14ac:dyDescent="0.2"/>
    <row r="545" s="33" customFormat="1" x14ac:dyDescent="0.2"/>
    <row r="546" s="33" customFormat="1" x14ac:dyDescent="0.2"/>
    <row r="547" s="33" customFormat="1" x14ac:dyDescent="0.2"/>
    <row r="548" s="33" customFormat="1" x14ac:dyDescent="0.2"/>
    <row r="549" s="33" customFormat="1" x14ac:dyDescent="0.2"/>
    <row r="550" s="33" customFormat="1" x14ac:dyDescent="0.2"/>
    <row r="551" s="33" customFormat="1" x14ac:dyDescent="0.2"/>
    <row r="552" s="33" customFormat="1" x14ac:dyDescent="0.2"/>
    <row r="553" s="33" customFormat="1" x14ac:dyDescent="0.2"/>
    <row r="554" s="33" customFormat="1" x14ac:dyDescent="0.2"/>
    <row r="555" s="33" customFormat="1" x14ac:dyDescent="0.2"/>
    <row r="556" s="33" customFormat="1" x14ac:dyDescent="0.2"/>
    <row r="557" s="33" customFormat="1" x14ac:dyDescent="0.2"/>
    <row r="558" s="33" customFormat="1" x14ac:dyDescent="0.2"/>
    <row r="559" s="33" customFormat="1" x14ac:dyDescent="0.2"/>
    <row r="560" s="33" customFormat="1" x14ac:dyDescent="0.2"/>
    <row r="561" s="33" customFormat="1" x14ac:dyDescent="0.2"/>
    <row r="562" s="33" customFormat="1" x14ac:dyDescent="0.2"/>
    <row r="563" s="33" customFormat="1" x14ac:dyDescent="0.2"/>
    <row r="564" s="33" customFormat="1" x14ac:dyDescent="0.2"/>
    <row r="565" s="33" customFormat="1" x14ac:dyDescent="0.2"/>
    <row r="566" s="33" customFormat="1" x14ac:dyDescent="0.2"/>
    <row r="567" s="33" customFormat="1" x14ac:dyDescent="0.2"/>
    <row r="568" s="33" customFormat="1" x14ac:dyDescent="0.2"/>
    <row r="569" s="33" customFormat="1" x14ac:dyDescent="0.2"/>
    <row r="570" s="33" customFormat="1" x14ac:dyDescent="0.2"/>
    <row r="571" s="33" customFormat="1" x14ac:dyDescent="0.2"/>
    <row r="572" s="33" customFormat="1" x14ac:dyDescent="0.2"/>
    <row r="573" s="33" customFormat="1" x14ac:dyDescent="0.2"/>
    <row r="574" s="33" customFormat="1" x14ac:dyDescent="0.2"/>
    <row r="575" s="33" customFormat="1" x14ac:dyDescent="0.2"/>
    <row r="576" s="33" customFormat="1" x14ac:dyDescent="0.2"/>
    <row r="577" s="33" customFormat="1" x14ac:dyDescent="0.2"/>
    <row r="578" s="33" customFormat="1" x14ac:dyDescent="0.2"/>
    <row r="579" s="33" customFormat="1" x14ac:dyDescent="0.2"/>
    <row r="580" s="33" customFormat="1" x14ac:dyDescent="0.2"/>
    <row r="581" s="33" customFormat="1" x14ac:dyDescent="0.2"/>
    <row r="582" s="33" customFormat="1" x14ac:dyDescent="0.2"/>
    <row r="583" s="33" customFormat="1" x14ac:dyDescent="0.2"/>
    <row r="584" s="33" customFormat="1" x14ac:dyDescent="0.2"/>
    <row r="585" s="33" customFormat="1" x14ac:dyDescent="0.2"/>
    <row r="586" s="33" customFormat="1" x14ac:dyDescent="0.2"/>
    <row r="587" s="33" customFormat="1" x14ac:dyDescent="0.2"/>
    <row r="588" s="33" customFormat="1" x14ac:dyDescent="0.2"/>
    <row r="589" s="33" customFormat="1" x14ac:dyDescent="0.2"/>
    <row r="590" s="33" customFormat="1" x14ac:dyDescent="0.2"/>
    <row r="591" s="33" customFormat="1" x14ac:dyDescent="0.2"/>
    <row r="592" s="33" customFormat="1" x14ac:dyDescent="0.2"/>
    <row r="593" s="33" customFormat="1" x14ac:dyDescent="0.2"/>
    <row r="594" s="33" customFormat="1" x14ac:dyDescent="0.2"/>
    <row r="595" s="33" customFormat="1" x14ac:dyDescent="0.2"/>
    <row r="596" s="33" customFormat="1" x14ac:dyDescent="0.2"/>
    <row r="597" s="33" customFormat="1" x14ac:dyDescent="0.2"/>
    <row r="598" s="33" customFormat="1" x14ac:dyDescent="0.2"/>
    <row r="599" s="33" customFormat="1" x14ac:dyDescent="0.2"/>
    <row r="600" s="33" customFormat="1" x14ac:dyDescent="0.2"/>
    <row r="601" s="33" customFormat="1" x14ac:dyDescent="0.2"/>
    <row r="602" s="33" customFormat="1" x14ac:dyDescent="0.2"/>
    <row r="603" s="33" customFormat="1" x14ac:dyDescent="0.2"/>
    <row r="604" s="33" customFormat="1" x14ac:dyDescent="0.2"/>
    <row r="605" s="33" customFormat="1" x14ac:dyDescent="0.2"/>
    <row r="606" s="33" customFormat="1" x14ac:dyDescent="0.2"/>
    <row r="607" s="33" customFormat="1" x14ac:dyDescent="0.2"/>
    <row r="608" s="33" customFormat="1" x14ac:dyDescent="0.2"/>
    <row r="609" s="33" customFormat="1" x14ac:dyDescent="0.2"/>
    <row r="610" s="33" customFormat="1" x14ac:dyDescent="0.2"/>
    <row r="611" s="33" customFormat="1" x14ac:dyDescent="0.2"/>
    <row r="612" s="33" customFormat="1" x14ac:dyDescent="0.2"/>
    <row r="613" s="33" customFormat="1" x14ac:dyDescent="0.2"/>
    <row r="614" s="33" customFormat="1" x14ac:dyDescent="0.2"/>
    <row r="615" s="33" customFormat="1" x14ac:dyDescent="0.2"/>
    <row r="616" s="33" customFormat="1" x14ac:dyDescent="0.2"/>
    <row r="617" s="33" customFormat="1" x14ac:dyDescent="0.2"/>
    <row r="618" s="33" customFormat="1" x14ac:dyDescent="0.2"/>
    <row r="619" s="33" customFormat="1" x14ac:dyDescent="0.2"/>
    <row r="620" s="33" customFormat="1" x14ac:dyDescent="0.2"/>
    <row r="621" s="33" customFormat="1" x14ac:dyDescent="0.2"/>
    <row r="622" s="33" customFormat="1" x14ac:dyDescent="0.2"/>
    <row r="623" s="33" customFormat="1" x14ac:dyDescent="0.2"/>
  </sheetData>
  <mergeCells count="2">
    <mergeCell ref="A15:A16"/>
    <mergeCell ref="A18:A21"/>
  </mergeCells>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D626"/>
  <sheetViews>
    <sheetView workbookViewId="0">
      <selection activeCell="B1" sqref="B1:C1048576"/>
    </sheetView>
  </sheetViews>
  <sheetFormatPr defaultColWidth="9.85546875" defaultRowHeight="12.75" x14ac:dyDescent="0.2"/>
  <cols>
    <col min="1" max="1" width="38.5703125" style="32" customWidth="1"/>
    <col min="2" max="16384" width="9.85546875" style="32"/>
  </cols>
  <sheetData>
    <row r="1" spans="1:4" x14ac:dyDescent="0.2">
      <c r="A1" s="63" t="s">
        <v>61</v>
      </c>
    </row>
    <row r="2" spans="1:4" x14ac:dyDescent="0.2">
      <c r="A2" s="11" t="s">
        <v>412</v>
      </c>
    </row>
    <row r="3" spans="1:4" x14ac:dyDescent="0.2">
      <c r="A3" s="11" t="s">
        <v>276</v>
      </c>
    </row>
    <row r="4" spans="1:4" s="33" customFormat="1" ht="24.75" customHeight="1" x14ac:dyDescent="0.2">
      <c r="A4" s="88" t="s">
        <v>62</v>
      </c>
      <c r="B4" s="115" t="e">
        <f>'BAR BB| Open rates'!#REF!</f>
        <v>#REF!</v>
      </c>
      <c r="C4" s="115" t="e">
        <f>'BAR BB| Open rates'!#REF!</f>
        <v>#REF!</v>
      </c>
      <c r="D4" s="115" t="e">
        <f>'BAR BB| Open rates'!#REF!</f>
        <v>#REF!</v>
      </c>
    </row>
    <row r="5" spans="1:4" s="33" customFormat="1" ht="24.75" customHeight="1" x14ac:dyDescent="0.2">
      <c r="A5" s="104"/>
      <c r="B5" s="115" t="e">
        <f>'BAR BB| Open rates'!#REF!</f>
        <v>#REF!</v>
      </c>
      <c r="C5" s="115" t="e">
        <f>'BAR BB| Open rates'!#REF!</f>
        <v>#REF!</v>
      </c>
      <c r="D5" s="115" t="e">
        <f>'BAR BB| Open rates'!#REF!</f>
        <v>#REF!</v>
      </c>
    </row>
    <row r="6" spans="1:4" s="36" customFormat="1" ht="12" customHeight="1" x14ac:dyDescent="0.2">
      <c r="A6" s="184" t="s">
        <v>63</v>
      </c>
    </row>
    <row r="7" spans="1:4" s="36" customFormat="1" ht="12" customHeight="1" x14ac:dyDescent="0.2">
      <c r="A7" s="183">
        <v>1</v>
      </c>
      <c r="B7" s="57" t="e">
        <f>('BAR BB| Open rates'!#REF!*0.9)*0.87</f>
        <v>#REF!</v>
      </c>
      <c r="C7" s="57" t="e">
        <f>('BAR BB| Open rates'!#REF!*0.9)*0.87</f>
        <v>#REF!</v>
      </c>
      <c r="D7" s="57" t="e">
        <f>('BAR BB| Open rates'!#REF!*0.9)*0.87</f>
        <v>#REF!</v>
      </c>
    </row>
    <row r="8" spans="1:4" s="36" customFormat="1" ht="12" customHeight="1" x14ac:dyDescent="0.2">
      <c r="A8" s="183">
        <v>2</v>
      </c>
      <c r="B8" s="57" t="e">
        <f>('BAR BB| Open rates'!#REF!*0.9)*0.87</f>
        <v>#REF!</v>
      </c>
      <c r="C8" s="57" t="e">
        <f>('BAR BB| Open rates'!#REF!*0.9)*0.87</f>
        <v>#REF!</v>
      </c>
      <c r="D8" s="57" t="e">
        <f>('BAR BB| Open rates'!#REF!*0.9)*0.87</f>
        <v>#REF!</v>
      </c>
    </row>
    <row r="9" spans="1:4" s="36" customFormat="1" ht="12" customHeight="1" x14ac:dyDescent="0.2">
      <c r="A9" s="236" t="s">
        <v>175</v>
      </c>
      <c r="B9" s="43"/>
      <c r="C9" s="43"/>
      <c r="D9" s="43"/>
    </row>
    <row r="10" spans="1:4" s="36" customFormat="1" ht="12" customHeight="1" x14ac:dyDescent="0.2">
      <c r="A10" s="237">
        <v>1</v>
      </c>
      <c r="B10" s="57" t="e">
        <f>('BAR BB| Open rates'!#REF!*0.9)*0.87</f>
        <v>#REF!</v>
      </c>
      <c r="C10" s="57" t="e">
        <f>('BAR BB| Open rates'!#REF!*0.9)*0.87</f>
        <v>#REF!</v>
      </c>
      <c r="D10" s="57" t="e">
        <f>('BAR BB| Open rates'!#REF!*0.9)*0.87</f>
        <v>#REF!</v>
      </c>
    </row>
    <row r="11" spans="1:4" s="36" customFormat="1" ht="12" customHeight="1" x14ac:dyDescent="0.2">
      <c r="A11" s="237">
        <v>2</v>
      </c>
      <c r="B11" s="57" t="e">
        <f>('BAR BB| Open rates'!#REF!*0.9)*0.87</f>
        <v>#REF!</v>
      </c>
      <c r="C11" s="57" t="e">
        <f>('BAR BB| Open rates'!#REF!*0.9)*0.87</f>
        <v>#REF!</v>
      </c>
      <c r="D11" s="57" t="e">
        <f>('BAR BB| Open rates'!#REF!*0.9)*0.87</f>
        <v>#REF!</v>
      </c>
    </row>
    <row r="12" spans="1:4" s="36" customFormat="1" ht="12" customHeight="1" x14ac:dyDescent="0.2">
      <c r="A12" s="236" t="s">
        <v>176</v>
      </c>
      <c r="B12" s="43"/>
      <c r="C12" s="43"/>
      <c r="D12" s="43"/>
    </row>
    <row r="13" spans="1:4" s="36" customFormat="1" ht="12" customHeight="1" x14ac:dyDescent="0.2">
      <c r="A13" s="237">
        <v>1</v>
      </c>
      <c r="B13" s="57" t="e">
        <f>('BAR BB| Open rates'!#REF!*0.9)*0.87</f>
        <v>#REF!</v>
      </c>
      <c r="C13" s="57" t="e">
        <f>('BAR BB| Open rates'!#REF!*0.9)*0.87</f>
        <v>#REF!</v>
      </c>
      <c r="D13" s="57" t="e">
        <f>('BAR BB| Open rates'!#REF!*0.9)*0.87</f>
        <v>#REF!</v>
      </c>
    </row>
    <row r="14" spans="1:4" s="36" customFormat="1" ht="12" customHeight="1" x14ac:dyDescent="0.2">
      <c r="A14" s="237">
        <v>2</v>
      </c>
      <c r="B14" s="57" t="e">
        <f>('BAR BB| Open rates'!#REF!*0.9)*0.87</f>
        <v>#REF!</v>
      </c>
      <c r="C14" s="57" t="e">
        <f>('BAR BB| Open rates'!#REF!*0.9)*0.87</f>
        <v>#REF!</v>
      </c>
      <c r="D14" s="57" t="e">
        <f>('BAR BB| Open rates'!#REF!*0.9)*0.87</f>
        <v>#REF!</v>
      </c>
    </row>
    <row r="15" spans="1:4" s="33" customFormat="1" x14ac:dyDescent="0.2">
      <c r="A15" s="89"/>
    </row>
    <row r="16" spans="1:4" s="33" customFormat="1" ht="12.75" customHeight="1" x14ac:dyDescent="0.2">
      <c r="A16" s="362" t="s">
        <v>172</v>
      </c>
    </row>
    <row r="17" spans="1:1" s="33" customFormat="1" x14ac:dyDescent="0.2">
      <c r="A17" s="362"/>
    </row>
    <row r="18" spans="1:1" s="33" customFormat="1" x14ac:dyDescent="0.2">
      <c r="A18" s="278"/>
    </row>
    <row r="19" spans="1:1" s="33" customFormat="1" x14ac:dyDescent="0.2">
      <c r="A19" s="361" t="s">
        <v>277</v>
      </c>
    </row>
    <row r="20" spans="1:1" s="33" customFormat="1" ht="29.25" customHeight="1" x14ac:dyDescent="0.2">
      <c r="A20" s="361"/>
    </row>
    <row r="21" spans="1:1" s="33" customFormat="1" x14ac:dyDescent="0.2">
      <c r="A21" s="361"/>
    </row>
    <row r="22" spans="1:1" s="33" customFormat="1" ht="129.75" customHeight="1" x14ac:dyDescent="0.2">
      <c r="A22" s="361"/>
    </row>
    <row r="23" spans="1:1" s="31" customFormat="1" x14ac:dyDescent="0.2"/>
    <row r="24" spans="1:1" s="6" customFormat="1" ht="12" x14ac:dyDescent="0.2">
      <c r="A24" s="174" t="s">
        <v>74</v>
      </c>
    </row>
    <row r="25" spans="1:1" s="6" customFormat="1" ht="12" x14ac:dyDescent="0.2">
      <c r="A25" s="172" t="s">
        <v>75</v>
      </c>
    </row>
    <row r="26" spans="1:1" s="6" customFormat="1" ht="12" x14ac:dyDescent="0.2">
      <c r="A26" s="172" t="s">
        <v>383</v>
      </c>
    </row>
    <row r="27" spans="1:1" s="6" customFormat="1" ht="24" x14ac:dyDescent="0.2">
      <c r="A27" s="173" t="s">
        <v>76</v>
      </c>
    </row>
    <row r="28" spans="1:1" s="6" customFormat="1" ht="24" x14ac:dyDescent="0.2">
      <c r="A28" s="173" t="s">
        <v>77</v>
      </c>
    </row>
    <row r="29" spans="1:1" s="6" customFormat="1" ht="12" x14ac:dyDescent="0.2">
      <c r="A29" s="173" t="s">
        <v>78</v>
      </c>
    </row>
    <row r="30" spans="1:1" s="36" customFormat="1" ht="36" x14ac:dyDescent="0.2">
      <c r="A30" s="175" t="s">
        <v>79</v>
      </c>
    </row>
    <row r="31" spans="1:1" s="36" customFormat="1" ht="24" x14ac:dyDescent="0.2">
      <c r="A31" s="175" t="s">
        <v>187</v>
      </c>
    </row>
    <row r="32" spans="1:1" s="33" customFormat="1" ht="26.25" customHeight="1" x14ac:dyDescent="0.2">
      <c r="A32" s="277"/>
    </row>
    <row r="33" spans="1:1" s="33" customFormat="1" x14ac:dyDescent="0.2">
      <c r="A33" s="171" t="s">
        <v>81</v>
      </c>
    </row>
    <row r="34" spans="1:1" s="33" customFormat="1" x14ac:dyDescent="0.2">
      <c r="A34" s="15" t="s">
        <v>396</v>
      </c>
    </row>
    <row r="35" spans="1:1" s="33" customFormat="1" ht="127.5" x14ac:dyDescent="0.2">
      <c r="A35" s="275" t="s">
        <v>406</v>
      </c>
    </row>
    <row r="36" spans="1:1" s="33" customFormat="1" x14ac:dyDescent="0.2">
      <c r="A36" s="171" t="s">
        <v>83</v>
      </c>
    </row>
    <row r="37" spans="1:1" s="33" customFormat="1" ht="24" x14ac:dyDescent="0.2">
      <c r="A37" s="262" t="s">
        <v>407</v>
      </c>
    </row>
    <row r="38" spans="1:1" s="33" customFormat="1" ht="24" x14ac:dyDescent="0.2">
      <c r="A38" s="213" t="s">
        <v>408</v>
      </c>
    </row>
    <row r="39" spans="1:1" s="33" customFormat="1" ht="30" x14ac:dyDescent="0.2">
      <c r="A39" s="284" t="s">
        <v>397</v>
      </c>
    </row>
    <row r="40" spans="1:1" s="33" customFormat="1" ht="45" x14ac:dyDescent="0.2">
      <c r="A40" s="285" t="s">
        <v>398</v>
      </c>
    </row>
    <row r="41" spans="1:1" s="33" customFormat="1" ht="45" x14ac:dyDescent="0.2">
      <c r="A41" s="285" t="s">
        <v>421</v>
      </c>
    </row>
    <row r="42" spans="1:1" s="33" customFormat="1" ht="60" x14ac:dyDescent="0.2">
      <c r="A42" s="285" t="s">
        <v>422</v>
      </c>
    </row>
    <row r="43" spans="1:1" s="33" customFormat="1" ht="45" x14ac:dyDescent="0.2">
      <c r="A43" s="285" t="s">
        <v>423</v>
      </c>
    </row>
    <row r="44" spans="1:1" s="33" customFormat="1" ht="30" x14ac:dyDescent="0.2">
      <c r="A44" s="285" t="s">
        <v>424</v>
      </c>
    </row>
    <row r="45" spans="1:1" s="33" customFormat="1" ht="60" x14ac:dyDescent="0.2">
      <c r="A45" s="285" t="s">
        <v>399</v>
      </c>
    </row>
    <row r="46" spans="1:1" s="33" customFormat="1" ht="75" x14ac:dyDescent="0.2">
      <c r="A46" s="285" t="s">
        <v>400</v>
      </c>
    </row>
    <row r="47" spans="1:1" s="33" customFormat="1" ht="30" x14ac:dyDescent="0.2">
      <c r="A47" s="285" t="s">
        <v>401</v>
      </c>
    </row>
    <row r="48" spans="1:1" s="33" customFormat="1" ht="15" x14ac:dyDescent="0.2">
      <c r="A48" s="285"/>
    </row>
    <row r="49" spans="1:1" s="33" customFormat="1" ht="75" x14ac:dyDescent="0.2">
      <c r="A49" s="285" t="s">
        <v>402</v>
      </c>
    </row>
    <row r="50" spans="1:1" s="33" customFormat="1" ht="30" x14ac:dyDescent="0.2">
      <c r="A50" s="285" t="s">
        <v>403</v>
      </c>
    </row>
    <row r="51" spans="1:1" s="33" customFormat="1" ht="75" x14ac:dyDescent="0.2">
      <c r="A51" s="276" t="s">
        <v>404</v>
      </c>
    </row>
    <row r="52" spans="1:1" s="33" customFormat="1" ht="60" x14ac:dyDescent="0.2">
      <c r="A52" s="276" t="s">
        <v>405</v>
      </c>
    </row>
    <row r="53" spans="1:1" s="33" customFormat="1" ht="75" x14ac:dyDescent="0.2">
      <c r="A53" s="276" t="s">
        <v>409</v>
      </c>
    </row>
    <row r="54" spans="1:1" s="33" customFormat="1" ht="15" x14ac:dyDescent="0.2">
      <c r="A54" s="276"/>
    </row>
    <row r="55" spans="1:1" s="33" customFormat="1" ht="15" x14ac:dyDescent="0.2">
      <c r="A55" s="276"/>
    </row>
    <row r="56" spans="1:1" s="33" customFormat="1" ht="15" x14ac:dyDescent="0.2">
      <c r="A56" s="276"/>
    </row>
    <row r="57" spans="1:1" s="33" customFormat="1" ht="15" x14ac:dyDescent="0.2">
      <c r="A57" s="276"/>
    </row>
    <row r="58" spans="1:1" s="33" customFormat="1" x14ac:dyDescent="0.2"/>
    <row r="59" spans="1:1" s="33" customFormat="1" x14ac:dyDescent="0.2"/>
    <row r="60" spans="1:1" s="33" customFormat="1" x14ac:dyDescent="0.2"/>
    <row r="61" spans="1:1" s="33" customFormat="1" x14ac:dyDescent="0.2"/>
    <row r="62" spans="1:1" s="33" customFormat="1" x14ac:dyDescent="0.2"/>
    <row r="63" spans="1:1" s="33" customFormat="1" x14ac:dyDescent="0.2"/>
    <row r="64" spans="1:1" s="33" customFormat="1" x14ac:dyDescent="0.2"/>
    <row r="65" s="33" customFormat="1" x14ac:dyDescent="0.2"/>
    <row r="66" s="33" customFormat="1" x14ac:dyDescent="0.2"/>
    <row r="67" s="33" customFormat="1" x14ac:dyDescent="0.2"/>
    <row r="68" s="33" customFormat="1" x14ac:dyDescent="0.2"/>
    <row r="69" s="33" customFormat="1" x14ac:dyDescent="0.2"/>
    <row r="70" s="33" customFormat="1" x14ac:dyDescent="0.2"/>
    <row r="71" s="33" customFormat="1" x14ac:dyDescent="0.2"/>
    <row r="72" s="33" customFormat="1" x14ac:dyDescent="0.2"/>
    <row r="73" s="33" customFormat="1" x14ac:dyDescent="0.2"/>
    <row r="74" s="33" customFormat="1" x14ac:dyDescent="0.2"/>
    <row r="75" s="33" customFormat="1" x14ac:dyDescent="0.2"/>
    <row r="76" s="33" customFormat="1" x14ac:dyDescent="0.2"/>
    <row r="77" s="33" customFormat="1" x14ac:dyDescent="0.2"/>
    <row r="78" s="33" customFormat="1" x14ac:dyDescent="0.2"/>
    <row r="79" s="33" customFormat="1" x14ac:dyDescent="0.2"/>
    <row r="80" s="33" customFormat="1" x14ac:dyDescent="0.2"/>
    <row r="81" s="33" customFormat="1" x14ac:dyDescent="0.2"/>
    <row r="82" s="33" customFormat="1" x14ac:dyDescent="0.2"/>
    <row r="83" s="33" customFormat="1" x14ac:dyDescent="0.2"/>
    <row r="84" s="33" customFormat="1" x14ac:dyDescent="0.2"/>
    <row r="85" s="33" customFormat="1" x14ac:dyDescent="0.2"/>
    <row r="86" s="33" customFormat="1" x14ac:dyDescent="0.2"/>
    <row r="87" s="33" customFormat="1" x14ac:dyDescent="0.2"/>
    <row r="88" s="33" customFormat="1" x14ac:dyDescent="0.2"/>
    <row r="89" s="33" customFormat="1" x14ac:dyDescent="0.2"/>
    <row r="90" s="33" customFormat="1" x14ac:dyDescent="0.2"/>
    <row r="91" s="33" customFormat="1" x14ac:dyDescent="0.2"/>
    <row r="92" s="33" customFormat="1" x14ac:dyDescent="0.2"/>
    <row r="93" s="33" customFormat="1" x14ac:dyDescent="0.2"/>
    <row r="94" s="33" customFormat="1" x14ac:dyDescent="0.2"/>
    <row r="95" s="33" customFormat="1" x14ac:dyDescent="0.2"/>
    <row r="96" s="33" customFormat="1" x14ac:dyDescent="0.2"/>
    <row r="97" s="33" customFormat="1" x14ac:dyDescent="0.2"/>
    <row r="98" s="33" customFormat="1" x14ac:dyDescent="0.2"/>
    <row r="99" s="33" customFormat="1" x14ac:dyDescent="0.2"/>
    <row r="100" s="33" customFormat="1" x14ac:dyDescent="0.2"/>
    <row r="101" s="33" customFormat="1" x14ac:dyDescent="0.2"/>
    <row r="102" s="33" customFormat="1" x14ac:dyDescent="0.2"/>
    <row r="103" s="33" customFormat="1" x14ac:dyDescent="0.2"/>
    <row r="104" s="33" customFormat="1" x14ac:dyDescent="0.2"/>
    <row r="105" s="33" customFormat="1" x14ac:dyDescent="0.2"/>
    <row r="106" s="33" customFormat="1" x14ac:dyDescent="0.2"/>
    <row r="107" s="33" customFormat="1" x14ac:dyDescent="0.2"/>
    <row r="108" s="33" customFormat="1" x14ac:dyDescent="0.2"/>
    <row r="109" s="33" customFormat="1" x14ac:dyDescent="0.2"/>
    <row r="110" s="33" customFormat="1" x14ac:dyDescent="0.2"/>
    <row r="111" s="33" customFormat="1" x14ac:dyDescent="0.2"/>
    <row r="112" s="33" customFormat="1" x14ac:dyDescent="0.2"/>
    <row r="113" s="33" customFormat="1" x14ac:dyDescent="0.2"/>
    <row r="114" s="33" customFormat="1" x14ac:dyDescent="0.2"/>
    <row r="115" s="33" customFormat="1" x14ac:dyDescent="0.2"/>
    <row r="116" s="33" customFormat="1" x14ac:dyDescent="0.2"/>
    <row r="117" s="33" customFormat="1" x14ac:dyDescent="0.2"/>
    <row r="118" s="33" customFormat="1" x14ac:dyDescent="0.2"/>
    <row r="119" s="33" customFormat="1" x14ac:dyDescent="0.2"/>
    <row r="120" s="33" customFormat="1" x14ac:dyDescent="0.2"/>
    <row r="121" s="33" customFormat="1" x14ac:dyDescent="0.2"/>
    <row r="122" s="33" customFormat="1" x14ac:dyDescent="0.2"/>
    <row r="123" s="33" customFormat="1" x14ac:dyDescent="0.2"/>
    <row r="124" s="33" customFormat="1" x14ac:dyDescent="0.2"/>
    <row r="125" s="33" customFormat="1" x14ac:dyDescent="0.2"/>
    <row r="126" s="33" customFormat="1" x14ac:dyDescent="0.2"/>
    <row r="127" s="33" customFormat="1" x14ac:dyDescent="0.2"/>
    <row r="128" s="33" customFormat="1" x14ac:dyDescent="0.2"/>
    <row r="129" s="33" customFormat="1" x14ac:dyDescent="0.2"/>
    <row r="130" s="33" customFormat="1" x14ac:dyDescent="0.2"/>
    <row r="131" s="33" customFormat="1" x14ac:dyDescent="0.2"/>
    <row r="132" s="33" customFormat="1" x14ac:dyDescent="0.2"/>
    <row r="133" s="33" customFormat="1" x14ac:dyDescent="0.2"/>
    <row r="134" s="33" customFormat="1" x14ac:dyDescent="0.2"/>
    <row r="135" s="33" customFormat="1" x14ac:dyDescent="0.2"/>
    <row r="136" s="33" customFormat="1" x14ac:dyDescent="0.2"/>
    <row r="137" s="33" customFormat="1" x14ac:dyDescent="0.2"/>
    <row r="138" s="33" customFormat="1" x14ac:dyDescent="0.2"/>
    <row r="139" s="33" customFormat="1" x14ac:dyDescent="0.2"/>
    <row r="140" s="33" customFormat="1" x14ac:dyDescent="0.2"/>
    <row r="141" s="33" customFormat="1" x14ac:dyDescent="0.2"/>
    <row r="142" s="33" customFormat="1" x14ac:dyDescent="0.2"/>
    <row r="143" s="33" customFormat="1" x14ac:dyDescent="0.2"/>
    <row r="144" s="33" customFormat="1" x14ac:dyDescent="0.2"/>
    <row r="145" s="33" customFormat="1" x14ac:dyDescent="0.2"/>
    <row r="146" s="33" customFormat="1" x14ac:dyDescent="0.2"/>
    <row r="147" s="33" customFormat="1" x14ac:dyDescent="0.2"/>
    <row r="148" s="33" customFormat="1" x14ac:dyDescent="0.2"/>
    <row r="149" s="33" customFormat="1" x14ac:dyDescent="0.2"/>
    <row r="150" s="33" customFormat="1" x14ac:dyDescent="0.2"/>
    <row r="151" s="33" customFormat="1" x14ac:dyDescent="0.2"/>
    <row r="152" s="33" customFormat="1" x14ac:dyDescent="0.2"/>
    <row r="153" s="33" customFormat="1" x14ac:dyDescent="0.2"/>
    <row r="154" s="33" customFormat="1" x14ac:dyDescent="0.2"/>
    <row r="155" s="33" customFormat="1" x14ac:dyDescent="0.2"/>
    <row r="156" s="33" customFormat="1" x14ac:dyDescent="0.2"/>
    <row r="157" s="33" customFormat="1" x14ac:dyDescent="0.2"/>
    <row r="158" s="33" customFormat="1" x14ac:dyDescent="0.2"/>
    <row r="159" s="33" customFormat="1" x14ac:dyDescent="0.2"/>
    <row r="160" s="33" customFormat="1" x14ac:dyDescent="0.2"/>
    <row r="161" s="33" customFormat="1" x14ac:dyDescent="0.2"/>
    <row r="162" s="33" customFormat="1" x14ac:dyDescent="0.2"/>
    <row r="163" s="33" customFormat="1" x14ac:dyDescent="0.2"/>
    <row r="164" s="33" customFormat="1" x14ac:dyDescent="0.2"/>
    <row r="165" s="33" customFormat="1" x14ac:dyDescent="0.2"/>
    <row r="166" s="33" customFormat="1" x14ac:dyDescent="0.2"/>
    <row r="167" s="33" customFormat="1" x14ac:dyDescent="0.2"/>
    <row r="168" s="33" customFormat="1" x14ac:dyDescent="0.2"/>
    <row r="169" s="33" customFormat="1" x14ac:dyDescent="0.2"/>
    <row r="170" s="33" customFormat="1" x14ac:dyDescent="0.2"/>
    <row r="171" s="33" customFormat="1" x14ac:dyDescent="0.2"/>
    <row r="172" s="33" customFormat="1" x14ac:dyDescent="0.2"/>
    <row r="173" s="33" customFormat="1" x14ac:dyDescent="0.2"/>
    <row r="174" s="33" customFormat="1" x14ac:dyDescent="0.2"/>
    <row r="175" s="33" customFormat="1" x14ac:dyDescent="0.2"/>
    <row r="176" s="33" customFormat="1" x14ac:dyDescent="0.2"/>
    <row r="177" s="33" customFormat="1" x14ac:dyDescent="0.2"/>
    <row r="178" s="33" customFormat="1" x14ac:dyDescent="0.2"/>
    <row r="179" s="33" customFormat="1" x14ac:dyDescent="0.2"/>
    <row r="180" s="33" customFormat="1" x14ac:dyDescent="0.2"/>
    <row r="181" s="33" customFormat="1" x14ac:dyDescent="0.2"/>
    <row r="182" s="33" customFormat="1" x14ac:dyDescent="0.2"/>
    <row r="183" s="33" customFormat="1" x14ac:dyDescent="0.2"/>
    <row r="184" s="33" customFormat="1" x14ac:dyDescent="0.2"/>
    <row r="185" s="33" customFormat="1" x14ac:dyDescent="0.2"/>
    <row r="186" s="33" customFormat="1" x14ac:dyDescent="0.2"/>
    <row r="187" s="33" customFormat="1" x14ac:dyDescent="0.2"/>
    <row r="188" s="33" customFormat="1" x14ac:dyDescent="0.2"/>
    <row r="189" s="33" customFormat="1" x14ac:dyDescent="0.2"/>
    <row r="190" s="33" customFormat="1" x14ac:dyDescent="0.2"/>
    <row r="191" s="33" customFormat="1" x14ac:dyDescent="0.2"/>
    <row r="192" s="33" customFormat="1" x14ac:dyDescent="0.2"/>
    <row r="193" s="33" customFormat="1" x14ac:dyDescent="0.2"/>
    <row r="194" s="33" customFormat="1" x14ac:dyDescent="0.2"/>
    <row r="195" s="33" customFormat="1" x14ac:dyDescent="0.2"/>
    <row r="196" s="33" customFormat="1" x14ac:dyDescent="0.2"/>
    <row r="197" s="33" customFormat="1" x14ac:dyDescent="0.2"/>
    <row r="198" s="33" customFormat="1" x14ac:dyDescent="0.2"/>
    <row r="199" s="33" customFormat="1" x14ac:dyDescent="0.2"/>
    <row r="200" s="33" customFormat="1" x14ac:dyDescent="0.2"/>
    <row r="201" s="33" customFormat="1" x14ac:dyDescent="0.2"/>
    <row r="202" s="33" customFormat="1" x14ac:dyDescent="0.2"/>
    <row r="203" s="33" customFormat="1" x14ac:dyDescent="0.2"/>
    <row r="204" s="33" customFormat="1" x14ac:dyDescent="0.2"/>
    <row r="205" s="33" customFormat="1" x14ac:dyDescent="0.2"/>
    <row r="206" s="33" customFormat="1" x14ac:dyDescent="0.2"/>
    <row r="207" s="33" customFormat="1" x14ac:dyDescent="0.2"/>
    <row r="208" s="33" customFormat="1" x14ac:dyDescent="0.2"/>
    <row r="209" s="33" customFormat="1" x14ac:dyDescent="0.2"/>
    <row r="210" s="33" customFormat="1" x14ac:dyDescent="0.2"/>
    <row r="211" s="33" customFormat="1" x14ac:dyDescent="0.2"/>
    <row r="212" s="33" customFormat="1" x14ac:dyDescent="0.2"/>
    <row r="213" s="33" customFormat="1" x14ac:dyDescent="0.2"/>
    <row r="214" s="33" customFormat="1" x14ac:dyDescent="0.2"/>
    <row r="215" s="33" customFormat="1" x14ac:dyDescent="0.2"/>
    <row r="216" s="33" customFormat="1" x14ac:dyDescent="0.2"/>
    <row r="217" s="33" customFormat="1" x14ac:dyDescent="0.2"/>
    <row r="218" s="33" customFormat="1" x14ac:dyDescent="0.2"/>
    <row r="219" s="33" customFormat="1" x14ac:dyDescent="0.2"/>
    <row r="220" s="33" customFormat="1" x14ac:dyDescent="0.2"/>
    <row r="221" s="33" customFormat="1" x14ac:dyDescent="0.2"/>
    <row r="222" s="33" customFormat="1" x14ac:dyDescent="0.2"/>
    <row r="223" s="33" customFormat="1" x14ac:dyDescent="0.2"/>
    <row r="224" s="33" customFormat="1" x14ac:dyDescent="0.2"/>
    <row r="225" s="33" customFormat="1" x14ac:dyDescent="0.2"/>
    <row r="226" s="33" customFormat="1" x14ac:dyDescent="0.2"/>
    <row r="227" s="33" customFormat="1" x14ac:dyDescent="0.2"/>
    <row r="228" s="33" customFormat="1" x14ac:dyDescent="0.2"/>
    <row r="229" s="33" customFormat="1" x14ac:dyDescent="0.2"/>
    <row r="230" s="33" customFormat="1" x14ac:dyDescent="0.2"/>
    <row r="231" s="33" customFormat="1" x14ac:dyDescent="0.2"/>
    <row r="232" s="33" customFormat="1" x14ac:dyDescent="0.2"/>
    <row r="233" s="33" customFormat="1" x14ac:dyDescent="0.2"/>
    <row r="234" s="33" customFormat="1" x14ac:dyDescent="0.2"/>
    <row r="235" s="33" customFormat="1" x14ac:dyDescent="0.2"/>
    <row r="236" s="33" customFormat="1" x14ac:dyDescent="0.2"/>
    <row r="237" s="33" customFormat="1" x14ac:dyDescent="0.2"/>
    <row r="238" s="33" customFormat="1" x14ac:dyDescent="0.2"/>
    <row r="239" s="33" customFormat="1" x14ac:dyDescent="0.2"/>
    <row r="240" s="33" customFormat="1" x14ac:dyDescent="0.2"/>
    <row r="241" s="33" customFormat="1" x14ac:dyDescent="0.2"/>
    <row r="242" s="33" customFormat="1" x14ac:dyDescent="0.2"/>
    <row r="243" s="33" customFormat="1" x14ac:dyDescent="0.2"/>
    <row r="244" s="33" customFormat="1" x14ac:dyDescent="0.2"/>
    <row r="245" s="33" customFormat="1" x14ac:dyDescent="0.2"/>
    <row r="246" s="33" customFormat="1" x14ac:dyDescent="0.2"/>
    <row r="247" s="33" customFormat="1" x14ac:dyDescent="0.2"/>
    <row r="248" s="33" customFormat="1" x14ac:dyDescent="0.2"/>
    <row r="249" s="33" customFormat="1" x14ac:dyDescent="0.2"/>
    <row r="250" s="33" customFormat="1" x14ac:dyDescent="0.2"/>
    <row r="251" s="33" customFormat="1" x14ac:dyDescent="0.2"/>
    <row r="252" s="33" customFormat="1" x14ac:dyDescent="0.2"/>
    <row r="253" s="33" customFormat="1" x14ac:dyDescent="0.2"/>
    <row r="254" s="33" customFormat="1" x14ac:dyDescent="0.2"/>
    <row r="255" s="33" customFormat="1" x14ac:dyDescent="0.2"/>
    <row r="256" s="33" customFormat="1" x14ac:dyDescent="0.2"/>
    <row r="257" s="33" customFormat="1" x14ac:dyDescent="0.2"/>
    <row r="258" s="33" customFormat="1" x14ac:dyDescent="0.2"/>
    <row r="259" s="33" customFormat="1" x14ac:dyDescent="0.2"/>
    <row r="260" s="33" customFormat="1" x14ac:dyDescent="0.2"/>
    <row r="261" s="33" customFormat="1" x14ac:dyDescent="0.2"/>
    <row r="262" s="33" customFormat="1" x14ac:dyDescent="0.2"/>
    <row r="263" s="33" customFormat="1" x14ac:dyDescent="0.2"/>
    <row r="264" s="33" customFormat="1" x14ac:dyDescent="0.2"/>
    <row r="265" s="33" customFormat="1" x14ac:dyDescent="0.2"/>
    <row r="266" s="33" customFormat="1" x14ac:dyDescent="0.2"/>
    <row r="267" s="33" customFormat="1" x14ac:dyDescent="0.2"/>
    <row r="268" s="33" customFormat="1" x14ac:dyDescent="0.2"/>
    <row r="269" s="33" customFormat="1" x14ac:dyDescent="0.2"/>
    <row r="270" s="33" customFormat="1" x14ac:dyDescent="0.2"/>
    <row r="271" s="33" customFormat="1" x14ac:dyDescent="0.2"/>
    <row r="272" s="33" customFormat="1" x14ac:dyDescent="0.2"/>
    <row r="273" s="33" customFormat="1" x14ac:dyDescent="0.2"/>
    <row r="274" s="33" customFormat="1" x14ac:dyDescent="0.2"/>
    <row r="275" s="33" customFormat="1" x14ac:dyDescent="0.2"/>
    <row r="276" s="33" customFormat="1" x14ac:dyDescent="0.2"/>
    <row r="277" s="33" customFormat="1" x14ac:dyDescent="0.2"/>
    <row r="278" s="33" customFormat="1" x14ac:dyDescent="0.2"/>
    <row r="279" s="33" customFormat="1" x14ac:dyDescent="0.2"/>
    <row r="280" s="33" customFormat="1" x14ac:dyDescent="0.2"/>
    <row r="281" s="33" customFormat="1" x14ac:dyDescent="0.2"/>
    <row r="282" s="33" customFormat="1" x14ac:dyDescent="0.2"/>
    <row r="283" s="33" customFormat="1" x14ac:dyDescent="0.2"/>
    <row r="284" s="33" customFormat="1" x14ac:dyDescent="0.2"/>
    <row r="285" s="33" customFormat="1" x14ac:dyDescent="0.2"/>
    <row r="286" s="33" customFormat="1" x14ac:dyDescent="0.2"/>
    <row r="287" s="33" customFormat="1" x14ac:dyDescent="0.2"/>
    <row r="288" s="33" customFormat="1" x14ac:dyDescent="0.2"/>
    <row r="289" s="33" customFormat="1" x14ac:dyDescent="0.2"/>
    <row r="290" s="33" customFormat="1" x14ac:dyDescent="0.2"/>
    <row r="291" s="33" customFormat="1" x14ac:dyDescent="0.2"/>
    <row r="292" s="33" customFormat="1" x14ac:dyDescent="0.2"/>
    <row r="293" s="33" customFormat="1" x14ac:dyDescent="0.2"/>
    <row r="294" s="33" customFormat="1" x14ac:dyDescent="0.2"/>
    <row r="295" s="33" customFormat="1" x14ac:dyDescent="0.2"/>
    <row r="296" s="33" customFormat="1" x14ac:dyDescent="0.2"/>
    <row r="297" s="33" customFormat="1" x14ac:dyDescent="0.2"/>
    <row r="298" s="33" customFormat="1" x14ac:dyDescent="0.2"/>
    <row r="299" s="33" customFormat="1" x14ac:dyDescent="0.2"/>
    <row r="300" s="33" customFormat="1" x14ac:dyDescent="0.2"/>
    <row r="301" s="33" customFormat="1" x14ac:dyDescent="0.2"/>
    <row r="302" s="33" customFormat="1" x14ac:dyDescent="0.2"/>
    <row r="303" s="33" customFormat="1" x14ac:dyDescent="0.2"/>
    <row r="304" s="33" customFormat="1" x14ac:dyDescent="0.2"/>
    <row r="305" s="33" customFormat="1" x14ac:dyDescent="0.2"/>
    <row r="306" s="33" customFormat="1" x14ac:dyDescent="0.2"/>
    <row r="307" s="33" customFormat="1" x14ac:dyDescent="0.2"/>
    <row r="308" s="33" customFormat="1" x14ac:dyDescent="0.2"/>
    <row r="309" s="33" customFormat="1" x14ac:dyDescent="0.2"/>
    <row r="310" s="33" customFormat="1" x14ac:dyDescent="0.2"/>
    <row r="311" s="33" customFormat="1" x14ac:dyDescent="0.2"/>
    <row r="312" s="33" customFormat="1" x14ac:dyDescent="0.2"/>
    <row r="313" s="33" customFormat="1" x14ac:dyDescent="0.2"/>
    <row r="314" s="33" customFormat="1" x14ac:dyDescent="0.2"/>
    <row r="315" s="33" customFormat="1" x14ac:dyDescent="0.2"/>
    <row r="316" s="33" customFormat="1" x14ac:dyDescent="0.2"/>
    <row r="317" s="33" customFormat="1" x14ac:dyDescent="0.2"/>
    <row r="318" s="33" customFormat="1" x14ac:dyDescent="0.2"/>
    <row r="319" s="33" customFormat="1" x14ac:dyDescent="0.2"/>
    <row r="320" s="33" customFormat="1" x14ac:dyDescent="0.2"/>
    <row r="321" s="33" customFormat="1" x14ac:dyDescent="0.2"/>
    <row r="322" s="33" customFormat="1" x14ac:dyDescent="0.2"/>
    <row r="323" s="33" customFormat="1" x14ac:dyDescent="0.2"/>
    <row r="324" s="33" customFormat="1" x14ac:dyDescent="0.2"/>
    <row r="325" s="33" customFormat="1" x14ac:dyDescent="0.2"/>
    <row r="326" s="33" customFormat="1" x14ac:dyDescent="0.2"/>
    <row r="327" s="33" customFormat="1" x14ac:dyDescent="0.2"/>
    <row r="328" s="33" customFormat="1" x14ac:dyDescent="0.2"/>
    <row r="329" s="33" customFormat="1" x14ac:dyDescent="0.2"/>
    <row r="330" s="33" customFormat="1" x14ac:dyDescent="0.2"/>
    <row r="331" s="33" customFormat="1" x14ac:dyDescent="0.2"/>
    <row r="332" s="33" customFormat="1" x14ac:dyDescent="0.2"/>
    <row r="333" s="33" customFormat="1" x14ac:dyDescent="0.2"/>
    <row r="334" s="33" customFormat="1" x14ac:dyDescent="0.2"/>
    <row r="335" s="33" customFormat="1" x14ac:dyDescent="0.2"/>
    <row r="336" s="33" customFormat="1" x14ac:dyDescent="0.2"/>
    <row r="337" s="33" customFormat="1" x14ac:dyDescent="0.2"/>
    <row r="338" s="33" customFormat="1" x14ac:dyDescent="0.2"/>
    <row r="339" s="33" customFormat="1" x14ac:dyDescent="0.2"/>
    <row r="340" s="33" customFormat="1" x14ac:dyDescent="0.2"/>
    <row r="341" s="33" customFormat="1" x14ac:dyDescent="0.2"/>
    <row r="342" s="33" customFormat="1" x14ac:dyDescent="0.2"/>
    <row r="343" s="33" customFormat="1" x14ac:dyDescent="0.2"/>
    <row r="344" s="33" customFormat="1" x14ac:dyDescent="0.2"/>
    <row r="345" s="33" customFormat="1" x14ac:dyDescent="0.2"/>
    <row r="346" s="33" customFormat="1" x14ac:dyDescent="0.2"/>
    <row r="347" s="33" customFormat="1" x14ac:dyDescent="0.2"/>
    <row r="348" s="33" customFormat="1" x14ac:dyDescent="0.2"/>
    <row r="349" s="33" customFormat="1" x14ac:dyDescent="0.2"/>
    <row r="350" s="33" customFormat="1" x14ac:dyDescent="0.2"/>
    <row r="351" s="33" customFormat="1" x14ac:dyDescent="0.2"/>
    <row r="352" s="33" customFormat="1" x14ac:dyDescent="0.2"/>
    <row r="353" s="33" customFormat="1" x14ac:dyDescent="0.2"/>
    <row r="354" s="33" customFormat="1" x14ac:dyDescent="0.2"/>
    <row r="355" s="33" customFormat="1" x14ac:dyDescent="0.2"/>
    <row r="356" s="33" customFormat="1" x14ac:dyDescent="0.2"/>
    <row r="357" s="33" customFormat="1" x14ac:dyDescent="0.2"/>
    <row r="358" s="33" customFormat="1" x14ac:dyDescent="0.2"/>
    <row r="359" s="33" customFormat="1" x14ac:dyDescent="0.2"/>
    <row r="360" s="33" customFormat="1" x14ac:dyDescent="0.2"/>
    <row r="361" s="33" customFormat="1" x14ac:dyDescent="0.2"/>
    <row r="362" s="33" customFormat="1" x14ac:dyDescent="0.2"/>
    <row r="363" s="33" customFormat="1" x14ac:dyDescent="0.2"/>
    <row r="364" s="33" customFormat="1" x14ac:dyDescent="0.2"/>
    <row r="365" s="33" customFormat="1" x14ac:dyDescent="0.2"/>
    <row r="366" s="33" customFormat="1" x14ac:dyDescent="0.2"/>
    <row r="367" s="33" customFormat="1" x14ac:dyDescent="0.2"/>
    <row r="368" s="33" customFormat="1" x14ac:dyDescent="0.2"/>
    <row r="369" s="33" customFormat="1" x14ac:dyDescent="0.2"/>
    <row r="370" s="33" customFormat="1" x14ac:dyDescent="0.2"/>
    <row r="371" s="33" customFormat="1" x14ac:dyDescent="0.2"/>
    <row r="372" s="33" customFormat="1" x14ac:dyDescent="0.2"/>
    <row r="373" s="33" customFormat="1" x14ac:dyDescent="0.2"/>
    <row r="374" s="33" customFormat="1" x14ac:dyDescent="0.2"/>
    <row r="375" s="33" customFormat="1" x14ac:dyDescent="0.2"/>
    <row r="376" s="33" customFormat="1" x14ac:dyDescent="0.2"/>
    <row r="377" s="33" customFormat="1" x14ac:dyDescent="0.2"/>
    <row r="378" s="33" customFormat="1" x14ac:dyDescent="0.2"/>
    <row r="379" s="33" customFormat="1" x14ac:dyDescent="0.2"/>
    <row r="380" s="33" customFormat="1" x14ac:dyDescent="0.2"/>
    <row r="381" s="33" customFormat="1" x14ac:dyDescent="0.2"/>
    <row r="382" s="33" customFormat="1" x14ac:dyDescent="0.2"/>
    <row r="383" s="33" customFormat="1" x14ac:dyDescent="0.2"/>
    <row r="384" s="33" customFormat="1" x14ac:dyDescent="0.2"/>
    <row r="385" s="33" customFormat="1" x14ac:dyDescent="0.2"/>
    <row r="386" s="33" customFormat="1" x14ac:dyDescent="0.2"/>
    <row r="387" s="33" customFormat="1" x14ac:dyDescent="0.2"/>
    <row r="388" s="33" customFormat="1" x14ac:dyDescent="0.2"/>
    <row r="389" s="33" customFormat="1" x14ac:dyDescent="0.2"/>
    <row r="390" s="33" customFormat="1" x14ac:dyDescent="0.2"/>
    <row r="391" s="33" customFormat="1" x14ac:dyDescent="0.2"/>
    <row r="392" s="33" customFormat="1" x14ac:dyDescent="0.2"/>
    <row r="393" s="33" customFormat="1" x14ac:dyDescent="0.2"/>
    <row r="394" s="33" customFormat="1" x14ac:dyDescent="0.2"/>
    <row r="395" s="33" customFormat="1" x14ac:dyDescent="0.2"/>
    <row r="396" s="33" customFormat="1" x14ac:dyDescent="0.2"/>
    <row r="397" s="33" customFormat="1" x14ac:dyDescent="0.2"/>
    <row r="398" s="33" customFormat="1" x14ac:dyDescent="0.2"/>
    <row r="399" s="33" customFormat="1" x14ac:dyDescent="0.2"/>
    <row r="400" s="33" customFormat="1" x14ac:dyDescent="0.2"/>
    <row r="401" s="33" customFormat="1" x14ac:dyDescent="0.2"/>
    <row r="402" s="33" customFormat="1" x14ac:dyDescent="0.2"/>
    <row r="403" s="33" customFormat="1" x14ac:dyDescent="0.2"/>
    <row r="404" s="33" customFormat="1" x14ac:dyDescent="0.2"/>
    <row r="405" s="33" customFormat="1" x14ac:dyDescent="0.2"/>
    <row r="406" s="33" customFormat="1" x14ac:dyDescent="0.2"/>
    <row r="407" s="33" customFormat="1" x14ac:dyDescent="0.2"/>
    <row r="408" s="33" customFormat="1" x14ac:dyDescent="0.2"/>
    <row r="409" s="33" customFormat="1" x14ac:dyDescent="0.2"/>
    <row r="410" s="33" customFormat="1" x14ac:dyDescent="0.2"/>
    <row r="411" s="33" customFormat="1" x14ac:dyDescent="0.2"/>
    <row r="412" s="33" customFormat="1" x14ac:dyDescent="0.2"/>
    <row r="413" s="33" customFormat="1" x14ac:dyDescent="0.2"/>
    <row r="414" s="33" customFormat="1" x14ac:dyDescent="0.2"/>
    <row r="415" s="33" customFormat="1" x14ac:dyDescent="0.2"/>
    <row r="416" s="33" customFormat="1" x14ac:dyDescent="0.2"/>
    <row r="417" s="33" customFormat="1" x14ac:dyDescent="0.2"/>
    <row r="418" s="33" customFormat="1" x14ac:dyDescent="0.2"/>
    <row r="419" s="33" customFormat="1" x14ac:dyDescent="0.2"/>
    <row r="420" s="33" customFormat="1" x14ac:dyDescent="0.2"/>
    <row r="421" s="33" customFormat="1" x14ac:dyDescent="0.2"/>
    <row r="422" s="33" customFormat="1" x14ac:dyDescent="0.2"/>
    <row r="423" s="33" customFormat="1" x14ac:dyDescent="0.2"/>
    <row r="424" s="33" customFormat="1" x14ac:dyDescent="0.2"/>
    <row r="425" s="33" customFormat="1" x14ac:dyDescent="0.2"/>
    <row r="426" s="33" customFormat="1" x14ac:dyDescent="0.2"/>
    <row r="427" s="33" customFormat="1" x14ac:dyDescent="0.2"/>
    <row r="428" s="33" customFormat="1" x14ac:dyDescent="0.2"/>
    <row r="429" s="33" customFormat="1" x14ac:dyDescent="0.2"/>
    <row r="430" s="33" customFormat="1" x14ac:dyDescent="0.2"/>
    <row r="431" s="33" customFormat="1" x14ac:dyDescent="0.2"/>
    <row r="432" s="33" customFormat="1" x14ac:dyDescent="0.2"/>
    <row r="433" s="33" customFormat="1" x14ac:dyDescent="0.2"/>
    <row r="434" s="33" customFormat="1" x14ac:dyDescent="0.2"/>
    <row r="435" s="33" customFormat="1" x14ac:dyDescent="0.2"/>
    <row r="436" s="33" customFormat="1" x14ac:dyDescent="0.2"/>
    <row r="437" s="33" customFormat="1" x14ac:dyDescent="0.2"/>
    <row r="438" s="33" customFormat="1" x14ac:dyDescent="0.2"/>
    <row r="439" s="33" customFormat="1" x14ac:dyDescent="0.2"/>
    <row r="440" s="33" customFormat="1" x14ac:dyDescent="0.2"/>
    <row r="441" s="33" customFormat="1" x14ac:dyDescent="0.2"/>
    <row r="442" s="33" customFormat="1" x14ac:dyDescent="0.2"/>
    <row r="443" s="33" customFormat="1" x14ac:dyDescent="0.2"/>
    <row r="444" s="33" customFormat="1" x14ac:dyDescent="0.2"/>
    <row r="445" s="33" customFormat="1" x14ac:dyDescent="0.2"/>
    <row r="446" s="33" customFormat="1" x14ac:dyDescent="0.2"/>
    <row r="447" s="33" customFormat="1" x14ac:dyDescent="0.2"/>
    <row r="448" s="33" customFormat="1" x14ac:dyDescent="0.2"/>
    <row r="449" s="33" customFormat="1" x14ac:dyDescent="0.2"/>
    <row r="450" s="33" customFormat="1" x14ac:dyDescent="0.2"/>
    <row r="451" s="33" customFormat="1" x14ac:dyDescent="0.2"/>
    <row r="452" s="33" customFormat="1" x14ac:dyDescent="0.2"/>
    <row r="453" s="33" customFormat="1" x14ac:dyDescent="0.2"/>
    <row r="454" s="33" customFormat="1" x14ac:dyDescent="0.2"/>
    <row r="455" s="33" customFormat="1" x14ac:dyDescent="0.2"/>
    <row r="456" s="33" customFormat="1" x14ac:dyDescent="0.2"/>
    <row r="457" s="33" customFormat="1" x14ac:dyDescent="0.2"/>
    <row r="458" s="33" customFormat="1" x14ac:dyDescent="0.2"/>
    <row r="459" s="33" customFormat="1" x14ac:dyDescent="0.2"/>
    <row r="460" s="33" customFormat="1" x14ac:dyDescent="0.2"/>
    <row r="461" s="33" customFormat="1" x14ac:dyDescent="0.2"/>
    <row r="462" s="33" customFormat="1" x14ac:dyDescent="0.2"/>
    <row r="463" s="33" customFormat="1" x14ac:dyDescent="0.2"/>
    <row r="464" s="33" customFormat="1" x14ac:dyDescent="0.2"/>
    <row r="465" s="33" customFormat="1" x14ac:dyDescent="0.2"/>
    <row r="466" s="33" customFormat="1" x14ac:dyDescent="0.2"/>
    <row r="467" s="33" customFormat="1" x14ac:dyDescent="0.2"/>
    <row r="468" s="33" customFormat="1" x14ac:dyDescent="0.2"/>
    <row r="469" s="33" customFormat="1" x14ac:dyDescent="0.2"/>
    <row r="470" s="33" customFormat="1" x14ac:dyDescent="0.2"/>
    <row r="471" s="33" customFormat="1" x14ac:dyDescent="0.2"/>
    <row r="472" s="33" customFormat="1" x14ac:dyDescent="0.2"/>
    <row r="473" s="33" customFormat="1" x14ac:dyDescent="0.2"/>
    <row r="474" s="33" customFormat="1" x14ac:dyDescent="0.2"/>
    <row r="475" s="33" customFormat="1" x14ac:dyDescent="0.2"/>
    <row r="476" s="33" customFormat="1" x14ac:dyDescent="0.2"/>
    <row r="477" s="33" customFormat="1" x14ac:dyDescent="0.2"/>
    <row r="478" s="33" customFormat="1" x14ac:dyDescent="0.2"/>
    <row r="479" s="33" customFormat="1" x14ac:dyDescent="0.2"/>
    <row r="480" s="33" customFormat="1" x14ac:dyDescent="0.2"/>
    <row r="481" s="33" customFormat="1" x14ac:dyDescent="0.2"/>
    <row r="482" s="33" customFormat="1" x14ac:dyDescent="0.2"/>
    <row r="483" s="33" customFormat="1" x14ac:dyDescent="0.2"/>
    <row r="484" s="33" customFormat="1" x14ac:dyDescent="0.2"/>
    <row r="485" s="33" customFormat="1" x14ac:dyDescent="0.2"/>
    <row r="486" s="33" customFormat="1" x14ac:dyDescent="0.2"/>
    <row r="487" s="33" customFormat="1" x14ac:dyDescent="0.2"/>
    <row r="488" s="33" customFormat="1" x14ac:dyDescent="0.2"/>
    <row r="489" s="33" customFormat="1" x14ac:dyDescent="0.2"/>
    <row r="490" s="33" customFormat="1" x14ac:dyDescent="0.2"/>
    <row r="491" s="33" customFormat="1" x14ac:dyDescent="0.2"/>
    <row r="492" s="33" customFormat="1" x14ac:dyDescent="0.2"/>
    <row r="493" s="33" customFormat="1" x14ac:dyDescent="0.2"/>
    <row r="494" s="33" customFormat="1" x14ac:dyDescent="0.2"/>
    <row r="495" s="33" customFormat="1" x14ac:dyDescent="0.2"/>
    <row r="496" s="33" customFormat="1" x14ac:dyDescent="0.2"/>
    <row r="497" s="33" customFormat="1" x14ac:dyDescent="0.2"/>
    <row r="498" s="33" customFormat="1" x14ac:dyDescent="0.2"/>
    <row r="499" s="33" customFormat="1" x14ac:dyDescent="0.2"/>
    <row r="500" s="33" customFormat="1" x14ac:dyDescent="0.2"/>
    <row r="501" s="33" customFormat="1" x14ac:dyDescent="0.2"/>
    <row r="502" s="33" customFormat="1" x14ac:dyDescent="0.2"/>
    <row r="503" s="33" customFormat="1" x14ac:dyDescent="0.2"/>
    <row r="504" s="33" customFormat="1" x14ac:dyDescent="0.2"/>
    <row r="505" s="33" customFormat="1" x14ac:dyDescent="0.2"/>
    <row r="506" s="33" customFormat="1" x14ac:dyDescent="0.2"/>
    <row r="507" s="33" customFormat="1" x14ac:dyDescent="0.2"/>
    <row r="508" s="33" customFormat="1" x14ac:dyDescent="0.2"/>
    <row r="509" s="33" customFormat="1" x14ac:dyDescent="0.2"/>
    <row r="510" s="33" customFormat="1" x14ac:dyDescent="0.2"/>
    <row r="511" s="33" customFormat="1" x14ac:dyDescent="0.2"/>
    <row r="512" s="33" customFormat="1" x14ac:dyDescent="0.2"/>
    <row r="513" s="33" customFormat="1" x14ac:dyDescent="0.2"/>
    <row r="514" s="33" customFormat="1" x14ac:dyDescent="0.2"/>
    <row r="515" s="33" customFormat="1" x14ac:dyDescent="0.2"/>
    <row r="516" s="33" customFormat="1" x14ac:dyDescent="0.2"/>
    <row r="517" s="33" customFormat="1" x14ac:dyDescent="0.2"/>
    <row r="518" s="33" customFormat="1" x14ac:dyDescent="0.2"/>
    <row r="519" s="33" customFormat="1" x14ac:dyDescent="0.2"/>
    <row r="520" s="33" customFormat="1" x14ac:dyDescent="0.2"/>
    <row r="521" s="33" customFormat="1" x14ac:dyDescent="0.2"/>
    <row r="522" s="33" customFormat="1" x14ac:dyDescent="0.2"/>
    <row r="523" s="33" customFormat="1" x14ac:dyDescent="0.2"/>
    <row r="524" s="33" customFormat="1" x14ac:dyDescent="0.2"/>
    <row r="525" s="33" customFormat="1" x14ac:dyDescent="0.2"/>
    <row r="526" s="33" customFormat="1" x14ac:dyDescent="0.2"/>
    <row r="527" s="33" customFormat="1" x14ac:dyDescent="0.2"/>
    <row r="528" s="33" customFormat="1" x14ac:dyDescent="0.2"/>
    <row r="529" s="33" customFormat="1" x14ac:dyDescent="0.2"/>
    <row r="530" s="33" customFormat="1" x14ac:dyDescent="0.2"/>
    <row r="531" s="33" customFormat="1" x14ac:dyDescent="0.2"/>
    <row r="532" s="33" customFormat="1" x14ac:dyDescent="0.2"/>
    <row r="533" s="33" customFormat="1" x14ac:dyDescent="0.2"/>
    <row r="534" s="33" customFormat="1" x14ac:dyDescent="0.2"/>
    <row r="535" s="33" customFormat="1" x14ac:dyDescent="0.2"/>
    <row r="536" s="33" customFormat="1" x14ac:dyDescent="0.2"/>
    <row r="537" s="33" customFormat="1" x14ac:dyDescent="0.2"/>
    <row r="538" s="33" customFormat="1" x14ac:dyDescent="0.2"/>
    <row r="539" s="33" customFormat="1" x14ac:dyDescent="0.2"/>
    <row r="540" s="33" customFormat="1" x14ac:dyDescent="0.2"/>
    <row r="541" s="33" customFormat="1" x14ac:dyDescent="0.2"/>
    <row r="542" s="33" customFormat="1" x14ac:dyDescent="0.2"/>
    <row r="543" s="33" customFormat="1" x14ac:dyDescent="0.2"/>
    <row r="544" s="33" customFormat="1" x14ac:dyDescent="0.2"/>
    <row r="545" s="33" customFormat="1" x14ac:dyDescent="0.2"/>
    <row r="546" s="33" customFormat="1" x14ac:dyDescent="0.2"/>
    <row r="547" s="33" customFormat="1" x14ac:dyDescent="0.2"/>
    <row r="548" s="33" customFormat="1" x14ac:dyDescent="0.2"/>
    <row r="549" s="33" customFormat="1" x14ac:dyDescent="0.2"/>
    <row r="550" s="33" customFormat="1" x14ac:dyDescent="0.2"/>
    <row r="551" s="33" customFormat="1" x14ac:dyDescent="0.2"/>
    <row r="552" s="33" customFormat="1" x14ac:dyDescent="0.2"/>
    <row r="553" s="33" customFormat="1" x14ac:dyDescent="0.2"/>
    <row r="554" s="33" customFormat="1" x14ac:dyDescent="0.2"/>
    <row r="555" s="33" customFormat="1" x14ac:dyDescent="0.2"/>
    <row r="556" s="33" customFormat="1" x14ac:dyDescent="0.2"/>
    <row r="557" s="33" customFormat="1" x14ac:dyDescent="0.2"/>
    <row r="558" s="33" customFormat="1" x14ac:dyDescent="0.2"/>
    <row r="559" s="33" customFormat="1" x14ac:dyDescent="0.2"/>
    <row r="560" s="33" customFormat="1" x14ac:dyDescent="0.2"/>
    <row r="561" s="33" customFormat="1" x14ac:dyDescent="0.2"/>
    <row r="562" s="33" customFormat="1" x14ac:dyDescent="0.2"/>
    <row r="563" s="33" customFormat="1" x14ac:dyDescent="0.2"/>
    <row r="564" s="33" customFormat="1" x14ac:dyDescent="0.2"/>
    <row r="565" s="33" customFormat="1" x14ac:dyDescent="0.2"/>
    <row r="566" s="33" customFormat="1" x14ac:dyDescent="0.2"/>
    <row r="567" s="33" customFormat="1" x14ac:dyDescent="0.2"/>
    <row r="568" s="33" customFormat="1" x14ac:dyDescent="0.2"/>
    <row r="569" s="33" customFormat="1" x14ac:dyDescent="0.2"/>
    <row r="570" s="33" customFormat="1" x14ac:dyDescent="0.2"/>
    <row r="571" s="33" customFormat="1" x14ac:dyDescent="0.2"/>
    <row r="572" s="33" customFormat="1" x14ac:dyDescent="0.2"/>
    <row r="573" s="33" customFormat="1" x14ac:dyDescent="0.2"/>
    <row r="574" s="33" customFormat="1" x14ac:dyDescent="0.2"/>
    <row r="575" s="33" customFormat="1" x14ac:dyDescent="0.2"/>
    <row r="576" s="33" customFormat="1" x14ac:dyDescent="0.2"/>
    <row r="577" s="33" customFormat="1" x14ac:dyDescent="0.2"/>
    <row r="578" s="33" customFormat="1" x14ac:dyDescent="0.2"/>
    <row r="579" s="33" customFormat="1" x14ac:dyDescent="0.2"/>
    <row r="580" s="33" customFormat="1" x14ac:dyDescent="0.2"/>
    <row r="581" s="33" customFormat="1" x14ac:dyDescent="0.2"/>
    <row r="582" s="33" customFormat="1" x14ac:dyDescent="0.2"/>
    <row r="583" s="33" customFormat="1" x14ac:dyDescent="0.2"/>
    <row r="584" s="33" customFormat="1" x14ac:dyDescent="0.2"/>
    <row r="585" s="33" customFormat="1" x14ac:dyDescent="0.2"/>
    <row r="586" s="33" customFormat="1" x14ac:dyDescent="0.2"/>
    <row r="587" s="33" customFormat="1" x14ac:dyDescent="0.2"/>
    <row r="588" s="33" customFormat="1" x14ac:dyDescent="0.2"/>
    <row r="589" s="33" customFormat="1" x14ac:dyDescent="0.2"/>
    <row r="590" s="33" customFormat="1" x14ac:dyDescent="0.2"/>
    <row r="591" s="33" customFormat="1" x14ac:dyDescent="0.2"/>
    <row r="592" s="33" customFormat="1" x14ac:dyDescent="0.2"/>
    <row r="593" s="33" customFormat="1" x14ac:dyDescent="0.2"/>
    <row r="594" s="33" customFormat="1" x14ac:dyDescent="0.2"/>
    <row r="595" s="33" customFormat="1" x14ac:dyDescent="0.2"/>
    <row r="596" s="33" customFormat="1" x14ac:dyDescent="0.2"/>
    <row r="597" s="33" customFormat="1" x14ac:dyDescent="0.2"/>
    <row r="598" s="33" customFormat="1" x14ac:dyDescent="0.2"/>
    <row r="599" s="33" customFormat="1" x14ac:dyDescent="0.2"/>
    <row r="600" s="33" customFormat="1" x14ac:dyDescent="0.2"/>
    <row r="601" s="33" customFormat="1" x14ac:dyDescent="0.2"/>
    <row r="602" s="33" customFormat="1" x14ac:dyDescent="0.2"/>
    <row r="603" s="33" customFormat="1" x14ac:dyDescent="0.2"/>
    <row r="604" s="33" customFormat="1" x14ac:dyDescent="0.2"/>
    <row r="605" s="33" customFormat="1" x14ac:dyDescent="0.2"/>
    <row r="606" s="33" customFormat="1" x14ac:dyDescent="0.2"/>
    <row r="607" s="33" customFormat="1" x14ac:dyDescent="0.2"/>
    <row r="608" s="33" customFormat="1" x14ac:dyDescent="0.2"/>
    <row r="609" s="33" customFormat="1" x14ac:dyDescent="0.2"/>
    <row r="610" s="33" customFormat="1" x14ac:dyDescent="0.2"/>
    <row r="611" s="33" customFormat="1" x14ac:dyDescent="0.2"/>
    <row r="612" s="33" customFormat="1" x14ac:dyDescent="0.2"/>
    <row r="613" s="33" customFormat="1" x14ac:dyDescent="0.2"/>
    <row r="614" s="33" customFormat="1" x14ac:dyDescent="0.2"/>
    <row r="615" s="33" customFormat="1" x14ac:dyDescent="0.2"/>
    <row r="616" s="33" customFormat="1" x14ac:dyDescent="0.2"/>
    <row r="617" s="33" customFormat="1" x14ac:dyDescent="0.2"/>
    <row r="618" s="33" customFormat="1" x14ac:dyDescent="0.2"/>
    <row r="619" s="33" customFormat="1" x14ac:dyDescent="0.2"/>
    <row r="620" s="33" customFormat="1" x14ac:dyDescent="0.2"/>
    <row r="621" s="33" customFormat="1" x14ac:dyDescent="0.2"/>
    <row r="622" s="33" customFormat="1" x14ac:dyDescent="0.2"/>
    <row r="623" s="33" customFormat="1" x14ac:dyDescent="0.2"/>
    <row r="624" s="33" customFormat="1" x14ac:dyDescent="0.2"/>
    <row r="625" s="33" customFormat="1" x14ac:dyDescent="0.2"/>
    <row r="626" s="33" customFormat="1" x14ac:dyDescent="0.2"/>
  </sheetData>
  <mergeCells count="2">
    <mergeCell ref="A16:A17"/>
    <mergeCell ref="A19:A22"/>
  </mergeCells>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D626"/>
  <sheetViews>
    <sheetView workbookViewId="0">
      <selection activeCell="B1" sqref="B1:C1048576"/>
    </sheetView>
  </sheetViews>
  <sheetFormatPr defaultColWidth="9.85546875" defaultRowHeight="12.75" x14ac:dyDescent="0.2"/>
  <cols>
    <col min="1" max="1" width="36.85546875" style="32" customWidth="1"/>
    <col min="2" max="16384" width="9.85546875" style="32"/>
  </cols>
  <sheetData>
    <row r="1" spans="1:4" x14ac:dyDescent="0.2">
      <c r="A1" s="63" t="s">
        <v>61</v>
      </c>
    </row>
    <row r="2" spans="1:4" x14ac:dyDescent="0.2">
      <c r="A2" s="11" t="s">
        <v>412</v>
      </c>
    </row>
    <row r="3" spans="1:4" x14ac:dyDescent="0.2">
      <c r="A3" s="11" t="s">
        <v>298</v>
      </c>
    </row>
    <row r="4" spans="1:4" s="33" customFormat="1" ht="24.75" customHeight="1" x14ac:dyDescent="0.2">
      <c r="A4" s="88" t="s">
        <v>62</v>
      </c>
      <c r="B4" s="115" t="e">
        <f>'BAR BB| Open rates'!#REF!</f>
        <v>#REF!</v>
      </c>
      <c r="C4" s="115" t="e">
        <f>'BAR BB| Open rates'!#REF!</f>
        <v>#REF!</v>
      </c>
      <c r="D4" s="115" t="e">
        <f>'BAR BB| Open rates'!#REF!</f>
        <v>#REF!</v>
      </c>
    </row>
    <row r="5" spans="1:4" s="33" customFormat="1" ht="24.75" customHeight="1" x14ac:dyDescent="0.2">
      <c r="A5" s="104"/>
      <c r="B5" s="115" t="e">
        <f>'BAR BB| Open rates'!#REF!</f>
        <v>#REF!</v>
      </c>
      <c r="C5" s="115" t="e">
        <f>'BAR BB| Open rates'!#REF!</f>
        <v>#REF!</v>
      </c>
      <c r="D5" s="115" t="e">
        <f>'BAR BB| Open rates'!#REF!</f>
        <v>#REF!</v>
      </c>
    </row>
    <row r="6" spans="1:4" s="36" customFormat="1" ht="12" customHeight="1" x14ac:dyDescent="0.2">
      <c r="A6" s="184" t="s">
        <v>63</v>
      </c>
    </row>
    <row r="7" spans="1:4" s="36" customFormat="1" ht="12" customHeight="1" x14ac:dyDescent="0.2">
      <c r="A7" s="183">
        <v>1</v>
      </c>
      <c r="B7" s="57" t="e">
        <f>(('BAR BB| Open rates'!#REF!*0.9)*0.87)+25</f>
        <v>#REF!</v>
      </c>
      <c r="C7" s="57" t="e">
        <f>(('BAR BB| Open rates'!#REF!*0.9)*0.87)+25</f>
        <v>#REF!</v>
      </c>
      <c r="D7" s="57" t="e">
        <f>(('BAR BB| Open rates'!#REF!*0.9)*0.87)+25</f>
        <v>#REF!</v>
      </c>
    </row>
    <row r="8" spans="1:4" s="36" customFormat="1" ht="12" customHeight="1" x14ac:dyDescent="0.2">
      <c r="A8" s="183">
        <v>2</v>
      </c>
      <c r="B8" s="57" t="e">
        <f>(('BAR BB| Open rates'!#REF!*0.9)*0.87)+25</f>
        <v>#REF!</v>
      </c>
      <c r="C8" s="57" t="e">
        <f>(('BAR BB| Open rates'!#REF!*0.9)*0.87)+25</f>
        <v>#REF!</v>
      </c>
      <c r="D8" s="57" t="e">
        <f>(('BAR BB| Open rates'!#REF!*0.9)*0.87)+25</f>
        <v>#REF!</v>
      </c>
    </row>
    <row r="9" spans="1:4" s="36" customFormat="1" ht="12" customHeight="1" x14ac:dyDescent="0.2">
      <c r="A9" s="236" t="s">
        <v>175</v>
      </c>
      <c r="B9" s="43"/>
      <c r="C9" s="43"/>
      <c r="D9" s="43"/>
    </row>
    <row r="10" spans="1:4" s="36" customFormat="1" ht="12" customHeight="1" x14ac:dyDescent="0.2">
      <c r="A10" s="237">
        <v>1</v>
      </c>
      <c r="B10" s="57" t="e">
        <f>(('BAR BB| Open rates'!#REF!*0.9)*0.87)+25</f>
        <v>#REF!</v>
      </c>
      <c r="C10" s="57" t="e">
        <f>(('BAR BB| Open rates'!#REF!*0.9)*0.87)+25</f>
        <v>#REF!</v>
      </c>
      <c r="D10" s="57" t="e">
        <f>(('BAR BB| Open rates'!#REF!*0.9)*0.87)+25</f>
        <v>#REF!</v>
      </c>
    </row>
    <row r="11" spans="1:4" s="36" customFormat="1" ht="12" customHeight="1" x14ac:dyDescent="0.2">
      <c r="A11" s="237">
        <v>2</v>
      </c>
      <c r="B11" s="57" t="e">
        <f>(('BAR BB| Open rates'!#REF!*0.9)*0.87)+25</f>
        <v>#REF!</v>
      </c>
      <c r="C11" s="57" t="e">
        <f>(('BAR BB| Open rates'!#REF!*0.9)*0.87)+25</f>
        <v>#REF!</v>
      </c>
      <c r="D11" s="57" t="e">
        <f>(('BAR BB| Open rates'!#REF!*0.9)*0.87)+25</f>
        <v>#REF!</v>
      </c>
    </row>
    <row r="12" spans="1:4" s="36" customFormat="1" ht="12" customHeight="1" x14ac:dyDescent="0.2">
      <c r="A12" s="236" t="s">
        <v>176</v>
      </c>
      <c r="B12" s="43"/>
      <c r="C12" s="43"/>
      <c r="D12" s="43"/>
    </row>
    <row r="13" spans="1:4" s="36" customFormat="1" ht="12" customHeight="1" x14ac:dyDescent="0.2">
      <c r="A13" s="237">
        <v>1</v>
      </c>
      <c r="B13" s="57" t="e">
        <f>(('BAR BB| Open rates'!#REF!*0.9)*0.87)+25</f>
        <v>#REF!</v>
      </c>
      <c r="C13" s="57" t="e">
        <f>(('BAR BB| Open rates'!#REF!*0.9)*0.87)+25</f>
        <v>#REF!</v>
      </c>
      <c r="D13" s="57" t="e">
        <f>(('BAR BB| Open rates'!#REF!*0.9)*0.87)+25</f>
        <v>#REF!</v>
      </c>
    </row>
    <row r="14" spans="1:4" s="36" customFormat="1" ht="12" customHeight="1" x14ac:dyDescent="0.2">
      <c r="A14" s="237">
        <v>2</v>
      </c>
      <c r="B14" s="57" t="e">
        <f>(('BAR BB| Open rates'!#REF!*0.9)*0.87)+25</f>
        <v>#REF!</v>
      </c>
      <c r="C14" s="57" t="e">
        <f>(('BAR BB| Open rates'!#REF!*0.9)*0.87)+25</f>
        <v>#REF!</v>
      </c>
      <c r="D14" s="57" t="e">
        <f>(('BAR BB| Open rates'!#REF!*0.9)*0.87)+25</f>
        <v>#REF!</v>
      </c>
    </row>
    <row r="15" spans="1:4" s="33" customFormat="1" x14ac:dyDescent="0.2">
      <c r="A15" s="89"/>
    </row>
    <row r="16" spans="1:4" s="33" customFormat="1" ht="12.75" customHeight="1" x14ac:dyDescent="0.2">
      <c r="A16" s="362" t="s">
        <v>172</v>
      </c>
    </row>
    <row r="17" spans="1:1" s="33" customFormat="1" x14ac:dyDescent="0.2">
      <c r="A17" s="362"/>
    </row>
    <row r="18" spans="1:1" s="33" customFormat="1" x14ac:dyDescent="0.2">
      <c r="A18" s="278"/>
    </row>
    <row r="19" spans="1:1" s="33" customFormat="1" ht="37.5" customHeight="1" x14ac:dyDescent="0.2">
      <c r="A19" s="361" t="s">
        <v>277</v>
      </c>
    </row>
    <row r="20" spans="1:1" s="33" customFormat="1" ht="30" customHeight="1" x14ac:dyDescent="0.2">
      <c r="A20" s="361"/>
    </row>
    <row r="21" spans="1:1" s="33" customFormat="1" ht="36" customHeight="1" x14ac:dyDescent="0.2">
      <c r="A21" s="361"/>
    </row>
    <row r="22" spans="1:1" s="33" customFormat="1" ht="27" customHeight="1" x14ac:dyDescent="0.2">
      <c r="A22" s="361"/>
    </row>
    <row r="23" spans="1:1" s="33" customFormat="1" x14ac:dyDescent="0.2">
      <c r="A23" s="280"/>
    </row>
    <row r="24" spans="1:1" s="31" customFormat="1" x14ac:dyDescent="0.2">
      <c r="A24" s="84"/>
    </row>
    <row r="25" spans="1:1" s="6" customFormat="1" ht="12" x14ac:dyDescent="0.2">
      <c r="A25" s="174" t="s">
        <v>74</v>
      </c>
    </row>
    <row r="26" spans="1:1" s="6" customFormat="1" ht="12" x14ac:dyDescent="0.2">
      <c r="A26" s="172" t="s">
        <v>75</v>
      </c>
    </row>
    <row r="27" spans="1:1" s="6" customFormat="1" ht="12" x14ac:dyDescent="0.2">
      <c r="A27" s="172" t="s">
        <v>383</v>
      </c>
    </row>
    <row r="28" spans="1:1" s="6" customFormat="1" ht="24" x14ac:dyDescent="0.2">
      <c r="A28" s="173" t="s">
        <v>76</v>
      </c>
    </row>
    <row r="29" spans="1:1" s="6" customFormat="1" ht="24" x14ac:dyDescent="0.2">
      <c r="A29" s="173" t="s">
        <v>77</v>
      </c>
    </row>
    <row r="30" spans="1:1" s="6" customFormat="1" ht="24" x14ac:dyDescent="0.2">
      <c r="A30" s="173" t="s">
        <v>78</v>
      </c>
    </row>
    <row r="31" spans="1:1" s="36" customFormat="1" ht="36" x14ac:dyDescent="0.2">
      <c r="A31" s="175" t="s">
        <v>79</v>
      </c>
    </row>
    <row r="32" spans="1:1" s="36" customFormat="1" ht="24" x14ac:dyDescent="0.2">
      <c r="A32" s="175" t="s">
        <v>187</v>
      </c>
    </row>
    <row r="33" spans="1:1" s="33" customFormat="1" ht="26.25" customHeight="1" x14ac:dyDescent="0.2">
      <c r="A33" s="277"/>
    </row>
    <row r="34" spans="1:1" s="33" customFormat="1" x14ac:dyDescent="0.2">
      <c r="A34" s="171" t="s">
        <v>81</v>
      </c>
    </row>
    <row r="35" spans="1:1" s="33" customFormat="1" x14ac:dyDescent="0.2">
      <c r="A35" s="15" t="s">
        <v>396</v>
      </c>
    </row>
    <row r="36" spans="1:1" s="33" customFormat="1" ht="140.25" x14ac:dyDescent="0.2">
      <c r="A36" s="275" t="s">
        <v>406</v>
      </c>
    </row>
    <row r="37" spans="1:1" s="33" customFormat="1" x14ac:dyDescent="0.2">
      <c r="A37" s="171" t="s">
        <v>83</v>
      </c>
    </row>
    <row r="38" spans="1:1" s="33" customFormat="1" ht="24" x14ac:dyDescent="0.2">
      <c r="A38" s="262" t="s">
        <v>407</v>
      </c>
    </row>
    <row r="39" spans="1:1" s="33" customFormat="1" ht="24" x14ac:dyDescent="0.2">
      <c r="A39" s="213" t="s">
        <v>408</v>
      </c>
    </row>
    <row r="40" spans="1:1" s="33" customFormat="1" ht="30" x14ac:dyDescent="0.2">
      <c r="A40" s="284" t="s">
        <v>397</v>
      </c>
    </row>
    <row r="41" spans="1:1" s="33" customFormat="1" ht="45" x14ac:dyDescent="0.2">
      <c r="A41" s="285" t="s">
        <v>398</v>
      </c>
    </row>
    <row r="42" spans="1:1" s="33" customFormat="1" ht="45" x14ac:dyDescent="0.2">
      <c r="A42" s="285" t="s">
        <v>421</v>
      </c>
    </row>
    <row r="43" spans="1:1" s="33" customFormat="1" ht="60" x14ac:dyDescent="0.2">
      <c r="A43" s="285" t="s">
        <v>422</v>
      </c>
    </row>
    <row r="44" spans="1:1" s="33" customFormat="1" ht="45" x14ac:dyDescent="0.2">
      <c r="A44" s="285" t="s">
        <v>423</v>
      </c>
    </row>
    <row r="45" spans="1:1" s="33" customFormat="1" ht="30" x14ac:dyDescent="0.2">
      <c r="A45" s="285" t="s">
        <v>424</v>
      </c>
    </row>
    <row r="46" spans="1:1" s="33" customFormat="1" ht="75" x14ac:dyDescent="0.2">
      <c r="A46" s="285" t="s">
        <v>399</v>
      </c>
    </row>
    <row r="47" spans="1:1" s="33" customFormat="1" ht="75" x14ac:dyDescent="0.2">
      <c r="A47" s="285" t="s">
        <v>400</v>
      </c>
    </row>
    <row r="48" spans="1:1" s="33" customFormat="1" ht="30" x14ac:dyDescent="0.2">
      <c r="A48" s="285" t="s">
        <v>401</v>
      </c>
    </row>
    <row r="49" spans="1:1" s="33" customFormat="1" ht="15" x14ac:dyDescent="0.2">
      <c r="A49" s="285"/>
    </row>
    <row r="50" spans="1:1" s="33" customFormat="1" ht="75" x14ac:dyDescent="0.2">
      <c r="A50" s="285" t="s">
        <v>402</v>
      </c>
    </row>
    <row r="51" spans="1:1" s="33" customFormat="1" ht="30" x14ac:dyDescent="0.2">
      <c r="A51" s="285" t="s">
        <v>403</v>
      </c>
    </row>
    <row r="52" spans="1:1" s="33" customFormat="1" ht="75" x14ac:dyDescent="0.2">
      <c r="A52" s="276" t="s">
        <v>404</v>
      </c>
    </row>
    <row r="53" spans="1:1" s="33" customFormat="1" ht="60" x14ac:dyDescent="0.2">
      <c r="A53" s="276" t="s">
        <v>405</v>
      </c>
    </row>
    <row r="54" spans="1:1" s="33" customFormat="1" ht="75" x14ac:dyDescent="0.2">
      <c r="A54" s="276" t="s">
        <v>409</v>
      </c>
    </row>
    <row r="55" spans="1:1" s="33" customFormat="1" ht="15" x14ac:dyDescent="0.2">
      <c r="A55" s="276"/>
    </row>
    <row r="56" spans="1:1" s="33" customFormat="1" ht="15" x14ac:dyDescent="0.2">
      <c r="A56" s="276"/>
    </row>
    <row r="57" spans="1:1" s="33" customFormat="1" ht="15" x14ac:dyDescent="0.2">
      <c r="A57" s="276"/>
    </row>
    <row r="58" spans="1:1" s="33" customFormat="1" x14ac:dyDescent="0.2"/>
    <row r="59" spans="1:1" s="33" customFormat="1" x14ac:dyDescent="0.2"/>
    <row r="60" spans="1:1" s="33" customFormat="1" x14ac:dyDescent="0.2"/>
    <row r="61" spans="1:1" s="33" customFormat="1" x14ac:dyDescent="0.2"/>
    <row r="62" spans="1:1" s="33" customFormat="1" x14ac:dyDescent="0.2"/>
    <row r="63" spans="1:1" s="33" customFormat="1" x14ac:dyDescent="0.2"/>
    <row r="64" spans="1:1" s="33" customFormat="1" x14ac:dyDescent="0.2"/>
    <row r="65" s="33" customFormat="1" x14ac:dyDescent="0.2"/>
    <row r="66" s="33" customFormat="1" x14ac:dyDescent="0.2"/>
    <row r="67" s="33" customFormat="1" x14ac:dyDescent="0.2"/>
    <row r="68" s="33" customFormat="1" x14ac:dyDescent="0.2"/>
    <row r="69" s="33" customFormat="1" x14ac:dyDescent="0.2"/>
    <row r="70" s="33" customFormat="1" x14ac:dyDescent="0.2"/>
    <row r="71" s="33" customFormat="1" x14ac:dyDescent="0.2"/>
    <row r="72" s="33" customFormat="1" x14ac:dyDescent="0.2"/>
    <row r="73" s="33" customFormat="1" x14ac:dyDescent="0.2"/>
    <row r="74" s="33" customFormat="1" x14ac:dyDescent="0.2"/>
    <row r="75" s="33" customFormat="1" x14ac:dyDescent="0.2"/>
    <row r="76" s="33" customFormat="1" x14ac:dyDescent="0.2"/>
    <row r="77" s="33" customFormat="1" x14ac:dyDescent="0.2"/>
    <row r="78" s="33" customFormat="1" x14ac:dyDescent="0.2"/>
    <row r="79" s="33" customFormat="1" x14ac:dyDescent="0.2"/>
    <row r="80" s="33" customFormat="1" x14ac:dyDescent="0.2"/>
    <row r="81" s="33" customFormat="1" x14ac:dyDescent="0.2"/>
    <row r="82" s="33" customFormat="1" x14ac:dyDescent="0.2"/>
    <row r="83" s="33" customFormat="1" x14ac:dyDescent="0.2"/>
    <row r="84" s="33" customFormat="1" x14ac:dyDescent="0.2"/>
    <row r="85" s="33" customFormat="1" x14ac:dyDescent="0.2"/>
    <row r="86" s="33" customFormat="1" x14ac:dyDescent="0.2"/>
    <row r="87" s="33" customFormat="1" x14ac:dyDescent="0.2"/>
    <row r="88" s="33" customFormat="1" x14ac:dyDescent="0.2"/>
    <row r="89" s="33" customFormat="1" x14ac:dyDescent="0.2"/>
    <row r="90" s="33" customFormat="1" x14ac:dyDescent="0.2"/>
    <row r="91" s="33" customFormat="1" x14ac:dyDescent="0.2"/>
    <row r="92" s="33" customFormat="1" x14ac:dyDescent="0.2"/>
    <row r="93" s="33" customFormat="1" x14ac:dyDescent="0.2"/>
    <row r="94" s="33" customFormat="1" x14ac:dyDescent="0.2"/>
    <row r="95" s="33" customFormat="1" x14ac:dyDescent="0.2"/>
    <row r="96" s="33" customFormat="1" x14ac:dyDescent="0.2"/>
    <row r="97" s="33" customFormat="1" x14ac:dyDescent="0.2"/>
    <row r="98" s="33" customFormat="1" x14ac:dyDescent="0.2"/>
    <row r="99" s="33" customFormat="1" x14ac:dyDescent="0.2"/>
    <row r="100" s="33" customFormat="1" x14ac:dyDescent="0.2"/>
    <row r="101" s="33" customFormat="1" x14ac:dyDescent="0.2"/>
    <row r="102" s="33" customFormat="1" x14ac:dyDescent="0.2"/>
    <row r="103" s="33" customFormat="1" x14ac:dyDescent="0.2"/>
    <row r="104" s="33" customFormat="1" x14ac:dyDescent="0.2"/>
    <row r="105" s="33" customFormat="1" x14ac:dyDescent="0.2"/>
    <row r="106" s="33" customFormat="1" x14ac:dyDescent="0.2"/>
    <row r="107" s="33" customFormat="1" x14ac:dyDescent="0.2"/>
    <row r="108" s="33" customFormat="1" x14ac:dyDescent="0.2"/>
    <row r="109" s="33" customFormat="1" x14ac:dyDescent="0.2"/>
    <row r="110" s="33" customFormat="1" x14ac:dyDescent="0.2"/>
    <row r="111" s="33" customFormat="1" x14ac:dyDescent="0.2"/>
    <row r="112" s="33" customFormat="1" x14ac:dyDescent="0.2"/>
    <row r="113" s="33" customFormat="1" x14ac:dyDescent="0.2"/>
    <row r="114" s="33" customFormat="1" x14ac:dyDescent="0.2"/>
    <row r="115" s="33" customFormat="1" x14ac:dyDescent="0.2"/>
    <row r="116" s="33" customFormat="1" x14ac:dyDescent="0.2"/>
    <row r="117" s="33" customFormat="1" x14ac:dyDescent="0.2"/>
    <row r="118" s="33" customFormat="1" x14ac:dyDescent="0.2"/>
    <row r="119" s="33" customFormat="1" x14ac:dyDescent="0.2"/>
    <row r="120" s="33" customFormat="1" x14ac:dyDescent="0.2"/>
    <row r="121" s="33" customFormat="1" x14ac:dyDescent="0.2"/>
    <row r="122" s="33" customFormat="1" x14ac:dyDescent="0.2"/>
    <row r="123" s="33" customFormat="1" x14ac:dyDescent="0.2"/>
    <row r="124" s="33" customFormat="1" x14ac:dyDescent="0.2"/>
    <row r="125" s="33" customFormat="1" x14ac:dyDescent="0.2"/>
    <row r="126" s="33" customFormat="1" x14ac:dyDescent="0.2"/>
    <row r="127" s="33" customFormat="1" x14ac:dyDescent="0.2"/>
    <row r="128" s="33" customFormat="1" x14ac:dyDescent="0.2"/>
    <row r="129" s="33" customFormat="1" x14ac:dyDescent="0.2"/>
    <row r="130" s="33" customFormat="1" x14ac:dyDescent="0.2"/>
    <row r="131" s="33" customFormat="1" x14ac:dyDescent="0.2"/>
    <row r="132" s="33" customFormat="1" x14ac:dyDescent="0.2"/>
    <row r="133" s="33" customFormat="1" x14ac:dyDescent="0.2"/>
    <row r="134" s="33" customFormat="1" x14ac:dyDescent="0.2"/>
    <row r="135" s="33" customFormat="1" x14ac:dyDescent="0.2"/>
    <row r="136" s="33" customFormat="1" x14ac:dyDescent="0.2"/>
    <row r="137" s="33" customFormat="1" x14ac:dyDescent="0.2"/>
    <row r="138" s="33" customFormat="1" x14ac:dyDescent="0.2"/>
    <row r="139" s="33" customFormat="1" x14ac:dyDescent="0.2"/>
    <row r="140" s="33" customFormat="1" x14ac:dyDescent="0.2"/>
    <row r="141" s="33" customFormat="1" x14ac:dyDescent="0.2"/>
    <row r="142" s="33" customFormat="1" x14ac:dyDescent="0.2"/>
    <row r="143" s="33" customFormat="1" x14ac:dyDescent="0.2"/>
    <row r="144" s="33" customFormat="1" x14ac:dyDescent="0.2"/>
    <row r="145" s="33" customFormat="1" x14ac:dyDescent="0.2"/>
    <row r="146" s="33" customFormat="1" x14ac:dyDescent="0.2"/>
    <row r="147" s="33" customFormat="1" x14ac:dyDescent="0.2"/>
    <row r="148" s="33" customFormat="1" x14ac:dyDescent="0.2"/>
    <row r="149" s="33" customFormat="1" x14ac:dyDescent="0.2"/>
    <row r="150" s="33" customFormat="1" x14ac:dyDescent="0.2"/>
    <row r="151" s="33" customFormat="1" x14ac:dyDescent="0.2"/>
    <row r="152" s="33" customFormat="1" x14ac:dyDescent="0.2"/>
    <row r="153" s="33" customFormat="1" x14ac:dyDescent="0.2"/>
    <row r="154" s="33" customFormat="1" x14ac:dyDescent="0.2"/>
    <row r="155" s="33" customFormat="1" x14ac:dyDescent="0.2"/>
    <row r="156" s="33" customFormat="1" x14ac:dyDescent="0.2"/>
    <row r="157" s="33" customFormat="1" x14ac:dyDescent="0.2"/>
    <row r="158" s="33" customFormat="1" x14ac:dyDescent="0.2"/>
    <row r="159" s="33" customFormat="1" x14ac:dyDescent="0.2"/>
    <row r="160" s="33" customFormat="1" x14ac:dyDescent="0.2"/>
    <row r="161" s="33" customFormat="1" x14ac:dyDescent="0.2"/>
    <row r="162" s="33" customFormat="1" x14ac:dyDescent="0.2"/>
    <row r="163" s="33" customFormat="1" x14ac:dyDescent="0.2"/>
    <row r="164" s="33" customFormat="1" x14ac:dyDescent="0.2"/>
    <row r="165" s="33" customFormat="1" x14ac:dyDescent="0.2"/>
    <row r="166" s="33" customFormat="1" x14ac:dyDescent="0.2"/>
    <row r="167" s="33" customFormat="1" x14ac:dyDescent="0.2"/>
    <row r="168" s="33" customFormat="1" x14ac:dyDescent="0.2"/>
    <row r="169" s="33" customFormat="1" x14ac:dyDescent="0.2"/>
    <row r="170" s="33" customFormat="1" x14ac:dyDescent="0.2"/>
    <row r="171" s="33" customFormat="1" x14ac:dyDescent="0.2"/>
    <row r="172" s="33" customFormat="1" x14ac:dyDescent="0.2"/>
    <row r="173" s="33" customFormat="1" x14ac:dyDescent="0.2"/>
    <row r="174" s="33" customFormat="1" x14ac:dyDescent="0.2"/>
    <row r="175" s="33" customFormat="1" x14ac:dyDescent="0.2"/>
    <row r="176" s="33" customFormat="1" x14ac:dyDescent="0.2"/>
    <row r="177" s="33" customFormat="1" x14ac:dyDescent="0.2"/>
    <row r="178" s="33" customFormat="1" x14ac:dyDescent="0.2"/>
    <row r="179" s="33" customFormat="1" x14ac:dyDescent="0.2"/>
    <row r="180" s="33" customFormat="1" x14ac:dyDescent="0.2"/>
    <row r="181" s="33" customFormat="1" x14ac:dyDescent="0.2"/>
    <row r="182" s="33" customFormat="1" x14ac:dyDescent="0.2"/>
    <row r="183" s="33" customFormat="1" x14ac:dyDescent="0.2"/>
    <row r="184" s="33" customFormat="1" x14ac:dyDescent="0.2"/>
    <row r="185" s="33" customFormat="1" x14ac:dyDescent="0.2"/>
    <row r="186" s="33" customFormat="1" x14ac:dyDescent="0.2"/>
    <row r="187" s="33" customFormat="1" x14ac:dyDescent="0.2"/>
    <row r="188" s="33" customFormat="1" x14ac:dyDescent="0.2"/>
    <row r="189" s="33" customFormat="1" x14ac:dyDescent="0.2"/>
    <row r="190" s="33" customFormat="1" x14ac:dyDescent="0.2"/>
    <row r="191" s="33" customFormat="1" x14ac:dyDescent="0.2"/>
    <row r="192" s="33" customFormat="1" x14ac:dyDescent="0.2"/>
    <row r="193" s="33" customFormat="1" x14ac:dyDescent="0.2"/>
    <row r="194" s="33" customFormat="1" x14ac:dyDescent="0.2"/>
    <row r="195" s="33" customFormat="1" x14ac:dyDescent="0.2"/>
    <row r="196" s="33" customFormat="1" x14ac:dyDescent="0.2"/>
    <row r="197" s="33" customFormat="1" x14ac:dyDescent="0.2"/>
    <row r="198" s="33" customFormat="1" x14ac:dyDescent="0.2"/>
    <row r="199" s="33" customFormat="1" x14ac:dyDescent="0.2"/>
    <row r="200" s="33" customFormat="1" x14ac:dyDescent="0.2"/>
    <row r="201" s="33" customFormat="1" x14ac:dyDescent="0.2"/>
    <row r="202" s="33" customFormat="1" x14ac:dyDescent="0.2"/>
    <row r="203" s="33" customFormat="1" x14ac:dyDescent="0.2"/>
    <row r="204" s="33" customFormat="1" x14ac:dyDescent="0.2"/>
    <row r="205" s="33" customFormat="1" x14ac:dyDescent="0.2"/>
    <row r="206" s="33" customFormat="1" x14ac:dyDescent="0.2"/>
    <row r="207" s="33" customFormat="1" x14ac:dyDescent="0.2"/>
    <row r="208" s="33" customFormat="1" x14ac:dyDescent="0.2"/>
    <row r="209" s="33" customFormat="1" x14ac:dyDescent="0.2"/>
    <row r="210" s="33" customFormat="1" x14ac:dyDescent="0.2"/>
    <row r="211" s="33" customFormat="1" x14ac:dyDescent="0.2"/>
    <row r="212" s="33" customFormat="1" x14ac:dyDescent="0.2"/>
    <row r="213" s="33" customFormat="1" x14ac:dyDescent="0.2"/>
    <row r="214" s="33" customFormat="1" x14ac:dyDescent="0.2"/>
    <row r="215" s="33" customFormat="1" x14ac:dyDescent="0.2"/>
    <row r="216" s="33" customFormat="1" x14ac:dyDescent="0.2"/>
    <row r="217" s="33" customFormat="1" x14ac:dyDescent="0.2"/>
    <row r="218" s="33" customFormat="1" x14ac:dyDescent="0.2"/>
    <row r="219" s="33" customFormat="1" x14ac:dyDescent="0.2"/>
    <row r="220" s="33" customFormat="1" x14ac:dyDescent="0.2"/>
    <row r="221" s="33" customFormat="1" x14ac:dyDescent="0.2"/>
    <row r="222" s="33" customFormat="1" x14ac:dyDescent="0.2"/>
    <row r="223" s="33" customFormat="1" x14ac:dyDescent="0.2"/>
    <row r="224" s="33" customFormat="1" x14ac:dyDescent="0.2"/>
    <row r="225" s="33" customFormat="1" x14ac:dyDescent="0.2"/>
    <row r="226" s="33" customFormat="1" x14ac:dyDescent="0.2"/>
    <row r="227" s="33" customFormat="1" x14ac:dyDescent="0.2"/>
    <row r="228" s="33" customFormat="1" x14ac:dyDescent="0.2"/>
    <row r="229" s="33" customFormat="1" x14ac:dyDescent="0.2"/>
    <row r="230" s="33" customFormat="1" x14ac:dyDescent="0.2"/>
    <row r="231" s="33" customFormat="1" x14ac:dyDescent="0.2"/>
    <row r="232" s="33" customFormat="1" x14ac:dyDescent="0.2"/>
    <row r="233" s="33" customFormat="1" x14ac:dyDescent="0.2"/>
    <row r="234" s="33" customFormat="1" x14ac:dyDescent="0.2"/>
    <row r="235" s="33" customFormat="1" x14ac:dyDescent="0.2"/>
    <row r="236" s="33" customFormat="1" x14ac:dyDescent="0.2"/>
    <row r="237" s="33" customFormat="1" x14ac:dyDescent="0.2"/>
    <row r="238" s="33" customFormat="1" x14ac:dyDescent="0.2"/>
    <row r="239" s="33" customFormat="1" x14ac:dyDescent="0.2"/>
    <row r="240" s="33" customFormat="1" x14ac:dyDescent="0.2"/>
    <row r="241" s="33" customFormat="1" x14ac:dyDescent="0.2"/>
    <row r="242" s="33" customFormat="1" x14ac:dyDescent="0.2"/>
    <row r="243" s="33" customFormat="1" x14ac:dyDescent="0.2"/>
    <row r="244" s="33" customFormat="1" x14ac:dyDescent="0.2"/>
    <row r="245" s="33" customFormat="1" x14ac:dyDescent="0.2"/>
    <row r="246" s="33" customFormat="1" x14ac:dyDescent="0.2"/>
    <row r="247" s="33" customFormat="1" x14ac:dyDescent="0.2"/>
    <row r="248" s="33" customFormat="1" x14ac:dyDescent="0.2"/>
    <row r="249" s="33" customFormat="1" x14ac:dyDescent="0.2"/>
    <row r="250" s="33" customFormat="1" x14ac:dyDescent="0.2"/>
    <row r="251" s="33" customFormat="1" x14ac:dyDescent="0.2"/>
    <row r="252" s="33" customFormat="1" x14ac:dyDescent="0.2"/>
    <row r="253" s="33" customFormat="1" x14ac:dyDescent="0.2"/>
    <row r="254" s="33" customFormat="1" x14ac:dyDescent="0.2"/>
    <row r="255" s="33" customFormat="1" x14ac:dyDescent="0.2"/>
    <row r="256" s="33" customFormat="1" x14ac:dyDescent="0.2"/>
    <row r="257" s="33" customFormat="1" x14ac:dyDescent="0.2"/>
    <row r="258" s="33" customFormat="1" x14ac:dyDescent="0.2"/>
    <row r="259" s="33" customFormat="1" x14ac:dyDescent="0.2"/>
    <row r="260" s="33" customFormat="1" x14ac:dyDescent="0.2"/>
    <row r="261" s="33" customFormat="1" x14ac:dyDescent="0.2"/>
    <row r="262" s="33" customFormat="1" x14ac:dyDescent="0.2"/>
    <row r="263" s="33" customFormat="1" x14ac:dyDescent="0.2"/>
    <row r="264" s="33" customFormat="1" x14ac:dyDescent="0.2"/>
    <row r="265" s="33" customFormat="1" x14ac:dyDescent="0.2"/>
    <row r="266" s="33" customFormat="1" x14ac:dyDescent="0.2"/>
    <row r="267" s="33" customFormat="1" x14ac:dyDescent="0.2"/>
    <row r="268" s="33" customFormat="1" x14ac:dyDescent="0.2"/>
    <row r="269" s="33" customFormat="1" x14ac:dyDescent="0.2"/>
    <row r="270" s="33" customFormat="1" x14ac:dyDescent="0.2"/>
    <row r="271" s="33" customFormat="1" x14ac:dyDescent="0.2"/>
    <row r="272" s="33" customFormat="1" x14ac:dyDescent="0.2"/>
    <row r="273" s="33" customFormat="1" x14ac:dyDescent="0.2"/>
    <row r="274" s="33" customFormat="1" x14ac:dyDescent="0.2"/>
    <row r="275" s="33" customFormat="1" x14ac:dyDescent="0.2"/>
    <row r="276" s="33" customFormat="1" x14ac:dyDescent="0.2"/>
    <row r="277" s="33" customFormat="1" x14ac:dyDescent="0.2"/>
    <row r="278" s="33" customFormat="1" x14ac:dyDescent="0.2"/>
    <row r="279" s="33" customFormat="1" x14ac:dyDescent="0.2"/>
    <row r="280" s="33" customFormat="1" x14ac:dyDescent="0.2"/>
    <row r="281" s="33" customFormat="1" x14ac:dyDescent="0.2"/>
    <row r="282" s="33" customFormat="1" x14ac:dyDescent="0.2"/>
    <row r="283" s="33" customFormat="1" x14ac:dyDescent="0.2"/>
    <row r="284" s="33" customFormat="1" x14ac:dyDescent="0.2"/>
    <row r="285" s="33" customFormat="1" x14ac:dyDescent="0.2"/>
    <row r="286" s="33" customFormat="1" x14ac:dyDescent="0.2"/>
    <row r="287" s="33" customFormat="1" x14ac:dyDescent="0.2"/>
    <row r="288" s="33" customFormat="1" x14ac:dyDescent="0.2"/>
    <row r="289" s="33" customFormat="1" x14ac:dyDescent="0.2"/>
    <row r="290" s="33" customFormat="1" x14ac:dyDescent="0.2"/>
    <row r="291" s="33" customFormat="1" x14ac:dyDescent="0.2"/>
    <row r="292" s="33" customFormat="1" x14ac:dyDescent="0.2"/>
    <row r="293" s="33" customFormat="1" x14ac:dyDescent="0.2"/>
    <row r="294" s="33" customFormat="1" x14ac:dyDescent="0.2"/>
    <row r="295" s="33" customFormat="1" x14ac:dyDescent="0.2"/>
    <row r="296" s="33" customFormat="1" x14ac:dyDescent="0.2"/>
    <row r="297" s="33" customFormat="1" x14ac:dyDescent="0.2"/>
    <row r="298" s="33" customFormat="1" x14ac:dyDescent="0.2"/>
    <row r="299" s="33" customFormat="1" x14ac:dyDescent="0.2"/>
    <row r="300" s="33" customFormat="1" x14ac:dyDescent="0.2"/>
    <row r="301" s="33" customFormat="1" x14ac:dyDescent="0.2"/>
    <row r="302" s="33" customFormat="1" x14ac:dyDescent="0.2"/>
    <row r="303" s="33" customFormat="1" x14ac:dyDescent="0.2"/>
    <row r="304" s="33" customFormat="1" x14ac:dyDescent="0.2"/>
    <row r="305" s="33" customFormat="1" x14ac:dyDescent="0.2"/>
    <row r="306" s="33" customFormat="1" x14ac:dyDescent="0.2"/>
    <row r="307" s="33" customFormat="1" x14ac:dyDescent="0.2"/>
    <row r="308" s="33" customFormat="1" x14ac:dyDescent="0.2"/>
    <row r="309" s="33" customFormat="1" x14ac:dyDescent="0.2"/>
    <row r="310" s="33" customFormat="1" x14ac:dyDescent="0.2"/>
    <row r="311" s="33" customFormat="1" x14ac:dyDescent="0.2"/>
    <row r="312" s="33" customFormat="1" x14ac:dyDescent="0.2"/>
    <row r="313" s="33" customFormat="1" x14ac:dyDescent="0.2"/>
    <row r="314" s="33" customFormat="1" x14ac:dyDescent="0.2"/>
    <row r="315" s="33" customFormat="1" x14ac:dyDescent="0.2"/>
    <row r="316" s="33" customFormat="1" x14ac:dyDescent="0.2"/>
    <row r="317" s="33" customFormat="1" x14ac:dyDescent="0.2"/>
    <row r="318" s="33" customFormat="1" x14ac:dyDescent="0.2"/>
    <row r="319" s="33" customFormat="1" x14ac:dyDescent="0.2"/>
    <row r="320" s="33" customFormat="1" x14ac:dyDescent="0.2"/>
    <row r="321" s="33" customFormat="1" x14ac:dyDescent="0.2"/>
    <row r="322" s="33" customFormat="1" x14ac:dyDescent="0.2"/>
    <row r="323" s="33" customFormat="1" x14ac:dyDescent="0.2"/>
    <row r="324" s="33" customFormat="1" x14ac:dyDescent="0.2"/>
    <row r="325" s="33" customFormat="1" x14ac:dyDescent="0.2"/>
    <row r="326" s="33" customFormat="1" x14ac:dyDescent="0.2"/>
    <row r="327" s="33" customFormat="1" x14ac:dyDescent="0.2"/>
    <row r="328" s="33" customFormat="1" x14ac:dyDescent="0.2"/>
    <row r="329" s="33" customFormat="1" x14ac:dyDescent="0.2"/>
    <row r="330" s="33" customFormat="1" x14ac:dyDescent="0.2"/>
    <row r="331" s="33" customFormat="1" x14ac:dyDescent="0.2"/>
    <row r="332" s="33" customFormat="1" x14ac:dyDescent="0.2"/>
    <row r="333" s="33" customFormat="1" x14ac:dyDescent="0.2"/>
    <row r="334" s="33" customFormat="1" x14ac:dyDescent="0.2"/>
    <row r="335" s="33" customFormat="1" x14ac:dyDescent="0.2"/>
    <row r="336" s="33" customFormat="1" x14ac:dyDescent="0.2"/>
    <row r="337" s="33" customFormat="1" x14ac:dyDescent="0.2"/>
    <row r="338" s="33" customFormat="1" x14ac:dyDescent="0.2"/>
    <row r="339" s="33" customFormat="1" x14ac:dyDescent="0.2"/>
    <row r="340" s="33" customFormat="1" x14ac:dyDescent="0.2"/>
    <row r="341" s="33" customFormat="1" x14ac:dyDescent="0.2"/>
    <row r="342" s="33" customFormat="1" x14ac:dyDescent="0.2"/>
    <row r="343" s="33" customFormat="1" x14ac:dyDescent="0.2"/>
    <row r="344" s="33" customFormat="1" x14ac:dyDescent="0.2"/>
    <row r="345" s="33" customFormat="1" x14ac:dyDescent="0.2"/>
    <row r="346" s="33" customFormat="1" x14ac:dyDescent="0.2"/>
    <row r="347" s="33" customFormat="1" x14ac:dyDescent="0.2"/>
    <row r="348" s="33" customFormat="1" x14ac:dyDescent="0.2"/>
    <row r="349" s="33" customFormat="1" x14ac:dyDescent="0.2"/>
    <row r="350" s="33" customFormat="1" x14ac:dyDescent="0.2"/>
    <row r="351" s="33" customFormat="1" x14ac:dyDescent="0.2"/>
    <row r="352" s="33" customFormat="1" x14ac:dyDescent="0.2"/>
    <row r="353" s="33" customFormat="1" x14ac:dyDescent="0.2"/>
    <row r="354" s="33" customFormat="1" x14ac:dyDescent="0.2"/>
    <row r="355" s="33" customFormat="1" x14ac:dyDescent="0.2"/>
    <row r="356" s="33" customFormat="1" x14ac:dyDescent="0.2"/>
    <row r="357" s="33" customFormat="1" x14ac:dyDescent="0.2"/>
    <row r="358" s="33" customFormat="1" x14ac:dyDescent="0.2"/>
    <row r="359" s="33" customFormat="1" x14ac:dyDescent="0.2"/>
    <row r="360" s="33" customFormat="1" x14ac:dyDescent="0.2"/>
    <row r="361" s="33" customFormat="1" x14ac:dyDescent="0.2"/>
    <row r="362" s="33" customFormat="1" x14ac:dyDescent="0.2"/>
    <row r="363" s="33" customFormat="1" x14ac:dyDescent="0.2"/>
    <row r="364" s="33" customFormat="1" x14ac:dyDescent="0.2"/>
    <row r="365" s="33" customFormat="1" x14ac:dyDescent="0.2"/>
    <row r="366" s="33" customFormat="1" x14ac:dyDescent="0.2"/>
    <row r="367" s="33" customFormat="1" x14ac:dyDescent="0.2"/>
    <row r="368" s="33" customFormat="1" x14ac:dyDescent="0.2"/>
    <row r="369" s="33" customFormat="1" x14ac:dyDescent="0.2"/>
    <row r="370" s="33" customFormat="1" x14ac:dyDescent="0.2"/>
    <row r="371" s="33" customFormat="1" x14ac:dyDescent="0.2"/>
    <row r="372" s="33" customFormat="1" x14ac:dyDescent="0.2"/>
    <row r="373" s="33" customFormat="1" x14ac:dyDescent="0.2"/>
    <row r="374" s="33" customFormat="1" x14ac:dyDescent="0.2"/>
    <row r="375" s="33" customFormat="1" x14ac:dyDescent="0.2"/>
    <row r="376" s="33" customFormat="1" x14ac:dyDescent="0.2"/>
    <row r="377" s="33" customFormat="1" x14ac:dyDescent="0.2"/>
    <row r="378" s="33" customFormat="1" x14ac:dyDescent="0.2"/>
    <row r="379" s="33" customFormat="1" x14ac:dyDescent="0.2"/>
    <row r="380" s="33" customFormat="1" x14ac:dyDescent="0.2"/>
    <row r="381" s="33" customFormat="1" x14ac:dyDescent="0.2"/>
    <row r="382" s="33" customFormat="1" x14ac:dyDescent="0.2"/>
    <row r="383" s="33" customFormat="1" x14ac:dyDescent="0.2"/>
    <row r="384" s="33" customFormat="1" x14ac:dyDescent="0.2"/>
    <row r="385" s="33" customFormat="1" x14ac:dyDescent="0.2"/>
    <row r="386" s="33" customFormat="1" x14ac:dyDescent="0.2"/>
    <row r="387" s="33" customFormat="1" x14ac:dyDescent="0.2"/>
    <row r="388" s="33" customFormat="1" x14ac:dyDescent="0.2"/>
    <row r="389" s="33" customFormat="1" x14ac:dyDescent="0.2"/>
    <row r="390" s="33" customFormat="1" x14ac:dyDescent="0.2"/>
    <row r="391" s="33" customFormat="1" x14ac:dyDescent="0.2"/>
    <row r="392" s="33" customFormat="1" x14ac:dyDescent="0.2"/>
    <row r="393" s="33" customFormat="1" x14ac:dyDescent="0.2"/>
    <row r="394" s="33" customFormat="1" x14ac:dyDescent="0.2"/>
    <row r="395" s="33" customFormat="1" x14ac:dyDescent="0.2"/>
    <row r="396" s="33" customFormat="1" x14ac:dyDescent="0.2"/>
    <row r="397" s="33" customFormat="1" x14ac:dyDescent="0.2"/>
    <row r="398" s="33" customFormat="1" x14ac:dyDescent="0.2"/>
    <row r="399" s="33" customFormat="1" x14ac:dyDescent="0.2"/>
    <row r="400" s="33" customFormat="1" x14ac:dyDescent="0.2"/>
    <row r="401" s="33" customFormat="1" x14ac:dyDescent="0.2"/>
    <row r="402" s="33" customFormat="1" x14ac:dyDescent="0.2"/>
    <row r="403" s="33" customFormat="1" x14ac:dyDescent="0.2"/>
    <row r="404" s="33" customFormat="1" x14ac:dyDescent="0.2"/>
    <row r="405" s="33" customFormat="1" x14ac:dyDescent="0.2"/>
    <row r="406" s="33" customFormat="1" x14ac:dyDescent="0.2"/>
    <row r="407" s="33" customFormat="1" x14ac:dyDescent="0.2"/>
    <row r="408" s="33" customFormat="1" x14ac:dyDescent="0.2"/>
    <row r="409" s="33" customFormat="1" x14ac:dyDescent="0.2"/>
    <row r="410" s="33" customFormat="1" x14ac:dyDescent="0.2"/>
    <row r="411" s="33" customFormat="1" x14ac:dyDescent="0.2"/>
    <row r="412" s="33" customFormat="1" x14ac:dyDescent="0.2"/>
    <row r="413" s="33" customFormat="1" x14ac:dyDescent="0.2"/>
    <row r="414" s="33" customFormat="1" x14ac:dyDescent="0.2"/>
    <row r="415" s="33" customFormat="1" x14ac:dyDescent="0.2"/>
    <row r="416" s="33" customFormat="1" x14ac:dyDescent="0.2"/>
    <row r="417" s="33" customFormat="1" x14ac:dyDescent="0.2"/>
    <row r="418" s="33" customFormat="1" x14ac:dyDescent="0.2"/>
    <row r="419" s="33" customFormat="1" x14ac:dyDescent="0.2"/>
    <row r="420" s="33" customFormat="1" x14ac:dyDescent="0.2"/>
    <row r="421" s="33" customFormat="1" x14ac:dyDescent="0.2"/>
    <row r="422" s="33" customFormat="1" x14ac:dyDescent="0.2"/>
    <row r="423" s="33" customFormat="1" x14ac:dyDescent="0.2"/>
    <row r="424" s="33" customFormat="1" x14ac:dyDescent="0.2"/>
    <row r="425" s="33" customFormat="1" x14ac:dyDescent="0.2"/>
    <row r="426" s="33" customFormat="1" x14ac:dyDescent="0.2"/>
    <row r="427" s="33" customFormat="1" x14ac:dyDescent="0.2"/>
    <row r="428" s="33" customFormat="1" x14ac:dyDescent="0.2"/>
    <row r="429" s="33" customFormat="1" x14ac:dyDescent="0.2"/>
    <row r="430" s="33" customFormat="1" x14ac:dyDescent="0.2"/>
    <row r="431" s="33" customFormat="1" x14ac:dyDescent="0.2"/>
    <row r="432" s="33" customFormat="1" x14ac:dyDescent="0.2"/>
    <row r="433" s="33" customFormat="1" x14ac:dyDescent="0.2"/>
    <row r="434" s="33" customFormat="1" x14ac:dyDescent="0.2"/>
    <row r="435" s="33" customFormat="1" x14ac:dyDescent="0.2"/>
    <row r="436" s="33" customFormat="1" x14ac:dyDescent="0.2"/>
    <row r="437" s="33" customFormat="1" x14ac:dyDescent="0.2"/>
    <row r="438" s="33" customFormat="1" x14ac:dyDescent="0.2"/>
    <row r="439" s="33" customFormat="1" x14ac:dyDescent="0.2"/>
    <row r="440" s="33" customFormat="1" x14ac:dyDescent="0.2"/>
    <row r="441" s="33" customFormat="1" x14ac:dyDescent="0.2"/>
    <row r="442" s="33" customFormat="1" x14ac:dyDescent="0.2"/>
    <row r="443" s="33" customFormat="1" x14ac:dyDescent="0.2"/>
    <row r="444" s="33" customFormat="1" x14ac:dyDescent="0.2"/>
    <row r="445" s="33" customFormat="1" x14ac:dyDescent="0.2"/>
    <row r="446" s="33" customFormat="1" x14ac:dyDescent="0.2"/>
    <row r="447" s="33" customFormat="1" x14ac:dyDescent="0.2"/>
    <row r="448" s="33" customFormat="1" x14ac:dyDescent="0.2"/>
    <row r="449" s="33" customFormat="1" x14ac:dyDescent="0.2"/>
    <row r="450" s="33" customFormat="1" x14ac:dyDescent="0.2"/>
    <row r="451" s="33" customFormat="1" x14ac:dyDescent="0.2"/>
    <row r="452" s="33" customFormat="1" x14ac:dyDescent="0.2"/>
    <row r="453" s="33" customFormat="1" x14ac:dyDescent="0.2"/>
    <row r="454" s="33" customFormat="1" x14ac:dyDescent="0.2"/>
    <row r="455" s="33" customFormat="1" x14ac:dyDescent="0.2"/>
    <row r="456" s="33" customFormat="1" x14ac:dyDescent="0.2"/>
    <row r="457" s="33" customFormat="1" x14ac:dyDescent="0.2"/>
    <row r="458" s="33" customFormat="1" x14ac:dyDescent="0.2"/>
    <row r="459" s="33" customFormat="1" x14ac:dyDescent="0.2"/>
    <row r="460" s="33" customFormat="1" x14ac:dyDescent="0.2"/>
    <row r="461" s="33" customFormat="1" x14ac:dyDescent="0.2"/>
    <row r="462" s="33" customFormat="1" x14ac:dyDescent="0.2"/>
    <row r="463" s="33" customFormat="1" x14ac:dyDescent="0.2"/>
    <row r="464" s="33" customFormat="1" x14ac:dyDescent="0.2"/>
    <row r="465" s="33" customFormat="1" x14ac:dyDescent="0.2"/>
    <row r="466" s="33" customFormat="1" x14ac:dyDescent="0.2"/>
    <row r="467" s="33" customFormat="1" x14ac:dyDescent="0.2"/>
    <row r="468" s="33" customFormat="1" x14ac:dyDescent="0.2"/>
    <row r="469" s="33" customFormat="1" x14ac:dyDescent="0.2"/>
    <row r="470" s="33" customFormat="1" x14ac:dyDescent="0.2"/>
    <row r="471" s="33" customFormat="1" x14ac:dyDescent="0.2"/>
    <row r="472" s="33" customFormat="1" x14ac:dyDescent="0.2"/>
    <row r="473" s="33" customFormat="1" x14ac:dyDescent="0.2"/>
    <row r="474" s="33" customFormat="1" x14ac:dyDescent="0.2"/>
    <row r="475" s="33" customFormat="1" x14ac:dyDescent="0.2"/>
    <row r="476" s="33" customFormat="1" x14ac:dyDescent="0.2"/>
    <row r="477" s="33" customFormat="1" x14ac:dyDescent="0.2"/>
    <row r="478" s="33" customFormat="1" x14ac:dyDescent="0.2"/>
    <row r="479" s="33" customFormat="1" x14ac:dyDescent="0.2"/>
    <row r="480" s="33" customFormat="1" x14ac:dyDescent="0.2"/>
    <row r="481" s="33" customFormat="1" x14ac:dyDescent="0.2"/>
    <row r="482" s="33" customFormat="1" x14ac:dyDescent="0.2"/>
    <row r="483" s="33" customFormat="1" x14ac:dyDescent="0.2"/>
    <row r="484" s="33" customFormat="1" x14ac:dyDescent="0.2"/>
    <row r="485" s="33" customFormat="1" x14ac:dyDescent="0.2"/>
    <row r="486" s="33" customFormat="1" x14ac:dyDescent="0.2"/>
    <row r="487" s="33" customFormat="1" x14ac:dyDescent="0.2"/>
    <row r="488" s="33" customFormat="1" x14ac:dyDescent="0.2"/>
    <row r="489" s="33" customFormat="1" x14ac:dyDescent="0.2"/>
    <row r="490" s="33" customFormat="1" x14ac:dyDescent="0.2"/>
    <row r="491" s="33" customFormat="1" x14ac:dyDescent="0.2"/>
    <row r="492" s="33" customFormat="1" x14ac:dyDescent="0.2"/>
    <row r="493" s="33" customFormat="1" x14ac:dyDescent="0.2"/>
    <row r="494" s="33" customFormat="1" x14ac:dyDescent="0.2"/>
    <row r="495" s="33" customFormat="1" x14ac:dyDescent="0.2"/>
    <row r="496" s="33" customFormat="1" x14ac:dyDescent="0.2"/>
    <row r="497" s="33" customFormat="1" x14ac:dyDescent="0.2"/>
    <row r="498" s="33" customFormat="1" x14ac:dyDescent="0.2"/>
    <row r="499" s="33" customFormat="1" x14ac:dyDescent="0.2"/>
    <row r="500" s="33" customFormat="1" x14ac:dyDescent="0.2"/>
    <row r="501" s="33" customFormat="1" x14ac:dyDescent="0.2"/>
    <row r="502" s="33" customFormat="1" x14ac:dyDescent="0.2"/>
    <row r="503" s="33" customFormat="1" x14ac:dyDescent="0.2"/>
    <row r="504" s="33" customFormat="1" x14ac:dyDescent="0.2"/>
    <row r="505" s="33" customFormat="1" x14ac:dyDescent="0.2"/>
    <row r="506" s="33" customFormat="1" x14ac:dyDescent="0.2"/>
    <row r="507" s="33" customFormat="1" x14ac:dyDescent="0.2"/>
    <row r="508" s="33" customFormat="1" x14ac:dyDescent="0.2"/>
    <row r="509" s="33" customFormat="1" x14ac:dyDescent="0.2"/>
    <row r="510" s="33" customFormat="1" x14ac:dyDescent="0.2"/>
    <row r="511" s="33" customFormat="1" x14ac:dyDescent="0.2"/>
    <row r="512" s="33" customFormat="1" x14ac:dyDescent="0.2"/>
    <row r="513" s="33" customFormat="1" x14ac:dyDescent="0.2"/>
    <row r="514" s="33" customFormat="1" x14ac:dyDescent="0.2"/>
    <row r="515" s="33" customFormat="1" x14ac:dyDescent="0.2"/>
    <row r="516" s="33" customFormat="1" x14ac:dyDescent="0.2"/>
    <row r="517" s="33" customFormat="1" x14ac:dyDescent="0.2"/>
    <row r="518" s="33" customFormat="1" x14ac:dyDescent="0.2"/>
    <row r="519" s="33" customFormat="1" x14ac:dyDescent="0.2"/>
    <row r="520" s="33" customFormat="1" x14ac:dyDescent="0.2"/>
    <row r="521" s="33" customFormat="1" x14ac:dyDescent="0.2"/>
    <row r="522" s="33" customFormat="1" x14ac:dyDescent="0.2"/>
    <row r="523" s="33" customFormat="1" x14ac:dyDescent="0.2"/>
    <row r="524" s="33" customFormat="1" x14ac:dyDescent="0.2"/>
    <row r="525" s="33" customFormat="1" x14ac:dyDescent="0.2"/>
    <row r="526" s="33" customFormat="1" x14ac:dyDescent="0.2"/>
    <row r="527" s="33" customFormat="1" x14ac:dyDescent="0.2"/>
    <row r="528" s="33" customFormat="1" x14ac:dyDescent="0.2"/>
    <row r="529" s="33" customFormat="1" x14ac:dyDescent="0.2"/>
    <row r="530" s="33" customFormat="1" x14ac:dyDescent="0.2"/>
    <row r="531" s="33" customFormat="1" x14ac:dyDescent="0.2"/>
    <row r="532" s="33" customFormat="1" x14ac:dyDescent="0.2"/>
    <row r="533" s="33" customFormat="1" x14ac:dyDescent="0.2"/>
    <row r="534" s="33" customFormat="1" x14ac:dyDescent="0.2"/>
    <row r="535" s="33" customFormat="1" x14ac:dyDescent="0.2"/>
    <row r="536" s="33" customFormat="1" x14ac:dyDescent="0.2"/>
    <row r="537" s="33" customFormat="1" x14ac:dyDescent="0.2"/>
    <row r="538" s="33" customFormat="1" x14ac:dyDescent="0.2"/>
    <row r="539" s="33" customFormat="1" x14ac:dyDescent="0.2"/>
    <row r="540" s="33" customFormat="1" x14ac:dyDescent="0.2"/>
    <row r="541" s="33" customFormat="1" x14ac:dyDescent="0.2"/>
    <row r="542" s="33" customFormat="1" x14ac:dyDescent="0.2"/>
    <row r="543" s="33" customFormat="1" x14ac:dyDescent="0.2"/>
    <row r="544" s="33" customFormat="1" x14ac:dyDescent="0.2"/>
    <row r="545" s="33" customFormat="1" x14ac:dyDescent="0.2"/>
    <row r="546" s="33" customFormat="1" x14ac:dyDescent="0.2"/>
    <row r="547" s="33" customFormat="1" x14ac:dyDescent="0.2"/>
    <row r="548" s="33" customFormat="1" x14ac:dyDescent="0.2"/>
    <row r="549" s="33" customFormat="1" x14ac:dyDescent="0.2"/>
    <row r="550" s="33" customFormat="1" x14ac:dyDescent="0.2"/>
    <row r="551" s="33" customFormat="1" x14ac:dyDescent="0.2"/>
    <row r="552" s="33" customFormat="1" x14ac:dyDescent="0.2"/>
    <row r="553" s="33" customFormat="1" x14ac:dyDescent="0.2"/>
    <row r="554" s="33" customFormat="1" x14ac:dyDescent="0.2"/>
    <row r="555" s="33" customFormat="1" x14ac:dyDescent="0.2"/>
    <row r="556" s="33" customFormat="1" x14ac:dyDescent="0.2"/>
    <row r="557" s="33" customFormat="1" x14ac:dyDescent="0.2"/>
    <row r="558" s="33" customFormat="1" x14ac:dyDescent="0.2"/>
    <row r="559" s="33" customFormat="1" x14ac:dyDescent="0.2"/>
    <row r="560" s="33" customFormat="1" x14ac:dyDescent="0.2"/>
    <row r="561" s="33" customFormat="1" x14ac:dyDescent="0.2"/>
    <row r="562" s="33" customFormat="1" x14ac:dyDescent="0.2"/>
    <row r="563" s="33" customFormat="1" x14ac:dyDescent="0.2"/>
    <row r="564" s="33" customFormat="1" x14ac:dyDescent="0.2"/>
    <row r="565" s="33" customFormat="1" x14ac:dyDescent="0.2"/>
    <row r="566" s="33" customFormat="1" x14ac:dyDescent="0.2"/>
    <row r="567" s="33" customFormat="1" x14ac:dyDescent="0.2"/>
    <row r="568" s="33" customFormat="1" x14ac:dyDescent="0.2"/>
    <row r="569" s="33" customFormat="1" x14ac:dyDescent="0.2"/>
    <row r="570" s="33" customFormat="1" x14ac:dyDescent="0.2"/>
    <row r="571" s="33" customFormat="1" x14ac:dyDescent="0.2"/>
    <row r="572" s="33" customFormat="1" x14ac:dyDescent="0.2"/>
    <row r="573" s="33" customFormat="1" x14ac:dyDescent="0.2"/>
    <row r="574" s="33" customFormat="1" x14ac:dyDescent="0.2"/>
    <row r="575" s="33" customFormat="1" x14ac:dyDescent="0.2"/>
    <row r="576" s="33" customFormat="1" x14ac:dyDescent="0.2"/>
    <row r="577" s="33" customFormat="1" x14ac:dyDescent="0.2"/>
    <row r="578" s="33" customFormat="1" x14ac:dyDescent="0.2"/>
    <row r="579" s="33" customFormat="1" x14ac:dyDescent="0.2"/>
    <row r="580" s="33" customFormat="1" x14ac:dyDescent="0.2"/>
    <row r="581" s="33" customFormat="1" x14ac:dyDescent="0.2"/>
    <row r="582" s="33" customFormat="1" x14ac:dyDescent="0.2"/>
    <row r="583" s="33" customFormat="1" x14ac:dyDescent="0.2"/>
    <row r="584" s="33" customFormat="1" x14ac:dyDescent="0.2"/>
    <row r="585" s="33" customFormat="1" x14ac:dyDescent="0.2"/>
    <row r="586" s="33" customFormat="1" x14ac:dyDescent="0.2"/>
    <row r="587" s="33" customFormat="1" x14ac:dyDescent="0.2"/>
    <row r="588" s="33" customFormat="1" x14ac:dyDescent="0.2"/>
    <row r="589" s="33" customFormat="1" x14ac:dyDescent="0.2"/>
    <row r="590" s="33" customFormat="1" x14ac:dyDescent="0.2"/>
    <row r="591" s="33" customFormat="1" x14ac:dyDescent="0.2"/>
    <row r="592" s="33" customFormat="1" x14ac:dyDescent="0.2"/>
    <row r="593" s="33" customFormat="1" x14ac:dyDescent="0.2"/>
    <row r="594" s="33" customFormat="1" x14ac:dyDescent="0.2"/>
    <row r="595" s="33" customFormat="1" x14ac:dyDescent="0.2"/>
    <row r="596" s="33" customFormat="1" x14ac:dyDescent="0.2"/>
    <row r="597" s="33" customFormat="1" x14ac:dyDescent="0.2"/>
    <row r="598" s="33" customFormat="1" x14ac:dyDescent="0.2"/>
    <row r="599" s="33" customFormat="1" x14ac:dyDescent="0.2"/>
    <row r="600" s="33" customFormat="1" x14ac:dyDescent="0.2"/>
    <row r="601" s="33" customFormat="1" x14ac:dyDescent="0.2"/>
    <row r="602" s="33" customFormat="1" x14ac:dyDescent="0.2"/>
    <row r="603" s="33" customFormat="1" x14ac:dyDescent="0.2"/>
    <row r="604" s="33" customFormat="1" x14ac:dyDescent="0.2"/>
    <row r="605" s="33" customFormat="1" x14ac:dyDescent="0.2"/>
    <row r="606" s="33" customFormat="1" x14ac:dyDescent="0.2"/>
    <row r="607" s="33" customFormat="1" x14ac:dyDescent="0.2"/>
    <row r="608" s="33" customFormat="1" x14ac:dyDescent="0.2"/>
    <row r="609" s="33" customFormat="1" x14ac:dyDescent="0.2"/>
    <row r="610" s="33" customFormat="1" x14ac:dyDescent="0.2"/>
    <row r="611" s="33" customFormat="1" x14ac:dyDescent="0.2"/>
    <row r="612" s="33" customFormat="1" x14ac:dyDescent="0.2"/>
    <row r="613" s="33" customFormat="1" x14ac:dyDescent="0.2"/>
    <row r="614" s="33" customFormat="1" x14ac:dyDescent="0.2"/>
    <row r="615" s="33" customFormat="1" x14ac:dyDescent="0.2"/>
    <row r="616" s="33" customFormat="1" x14ac:dyDescent="0.2"/>
    <row r="617" s="33" customFormat="1" x14ac:dyDescent="0.2"/>
    <row r="618" s="33" customFormat="1" x14ac:dyDescent="0.2"/>
    <row r="619" s="33" customFormat="1" x14ac:dyDescent="0.2"/>
    <row r="620" s="33" customFormat="1" x14ac:dyDescent="0.2"/>
    <row r="621" s="33" customFormat="1" x14ac:dyDescent="0.2"/>
    <row r="622" s="33" customFormat="1" x14ac:dyDescent="0.2"/>
    <row r="623" s="33" customFormat="1" x14ac:dyDescent="0.2"/>
    <row r="624" s="33" customFormat="1" x14ac:dyDescent="0.2"/>
    <row r="625" s="33" customFormat="1" x14ac:dyDescent="0.2"/>
    <row r="626" s="33" customFormat="1" x14ac:dyDescent="0.2"/>
  </sheetData>
  <mergeCells count="2">
    <mergeCell ref="A16:A17"/>
    <mergeCell ref="A19:A22"/>
  </mergeCell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D626"/>
  <sheetViews>
    <sheetView workbookViewId="0">
      <selection activeCell="B1" sqref="B1:C1048576"/>
    </sheetView>
  </sheetViews>
  <sheetFormatPr defaultColWidth="9.85546875" defaultRowHeight="12.75" x14ac:dyDescent="0.2"/>
  <cols>
    <col min="1" max="1" width="36.85546875" style="32" customWidth="1"/>
    <col min="2" max="16384" width="9.85546875" style="32"/>
  </cols>
  <sheetData>
    <row r="1" spans="1:4" x14ac:dyDescent="0.2">
      <c r="A1" s="63" t="s">
        <v>61</v>
      </c>
    </row>
    <row r="2" spans="1:4" x14ac:dyDescent="0.2">
      <c r="A2" s="11" t="s">
        <v>412</v>
      </c>
    </row>
    <row r="3" spans="1:4" x14ac:dyDescent="0.2">
      <c r="A3" s="11" t="s">
        <v>173</v>
      </c>
    </row>
    <row r="4" spans="1:4" s="33" customFormat="1" ht="24.75" customHeight="1" x14ac:dyDescent="0.2">
      <c r="A4" s="88" t="s">
        <v>62</v>
      </c>
      <c r="B4" s="115" t="e">
        <f>'BAR BB| Open rates'!#REF!</f>
        <v>#REF!</v>
      </c>
      <c r="C4" s="115" t="e">
        <f>'BAR BB| Open rates'!#REF!</f>
        <v>#REF!</v>
      </c>
      <c r="D4" s="115" t="e">
        <f>'BAR BB| Open rates'!#REF!</f>
        <v>#REF!</v>
      </c>
    </row>
    <row r="5" spans="1:4" s="33" customFormat="1" ht="24.75" customHeight="1" x14ac:dyDescent="0.2">
      <c r="A5" s="104"/>
      <c r="B5" s="115" t="e">
        <f>'BAR BB| Open rates'!#REF!</f>
        <v>#REF!</v>
      </c>
      <c r="C5" s="115" t="e">
        <f>'BAR BB| Open rates'!#REF!</f>
        <v>#REF!</v>
      </c>
      <c r="D5" s="115" t="e">
        <f>'BAR BB| Open rates'!#REF!</f>
        <v>#REF!</v>
      </c>
    </row>
    <row r="6" spans="1:4" s="36" customFormat="1" ht="12" customHeight="1" x14ac:dyDescent="0.2">
      <c r="A6" s="184" t="s">
        <v>63</v>
      </c>
    </row>
    <row r="7" spans="1:4" s="36" customFormat="1" ht="12" customHeight="1" x14ac:dyDescent="0.2">
      <c r="A7" s="183">
        <v>1</v>
      </c>
      <c r="B7" s="43" t="e">
        <f>('BAR BB| Open rates'!#REF!*0.9)*0.9</f>
        <v>#REF!</v>
      </c>
      <c r="C7" s="43" t="e">
        <f>('BAR BB| Open rates'!#REF!*0.9)*0.9</f>
        <v>#REF!</v>
      </c>
      <c r="D7" s="43" t="e">
        <f>('BAR BB| Open rates'!#REF!*0.9)*0.9</f>
        <v>#REF!</v>
      </c>
    </row>
    <row r="8" spans="1:4" s="36" customFormat="1" ht="12" customHeight="1" x14ac:dyDescent="0.2">
      <c r="A8" s="183">
        <v>2</v>
      </c>
      <c r="B8" s="43" t="e">
        <f>('BAR BB| Open rates'!#REF!*0.9)*0.9</f>
        <v>#REF!</v>
      </c>
      <c r="C8" s="43" t="e">
        <f>('BAR BB| Open rates'!#REF!*0.9)*0.9</f>
        <v>#REF!</v>
      </c>
      <c r="D8" s="43" t="e">
        <f>('BAR BB| Open rates'!#REF!*0.9)*0.9</f>
        <v>#REF!</v>
      </c>
    </row>
    <row r="9" spans="1:4" s="36" customFormat="1" ht="12" customHeight="1" x14ac:dyDescent="0.2">
      <c r="A9" s="236" t="s">
        <v>175</v>
      </c>
      <c r="B9" s="43"/>
      <c r="C9" s="43"/>
      <c r="D9" s="43"/>
    </row>
    <row r="10" spans="1:4" s="36" customFormat="1" ht="12" customHeight="1" x14ac:dyDescent="0.2">
      <c r="A10" s="237">
        <v>1</v>
      </c>
      <c r="B10" s="43" t="e">
        <f>('BAR BB| Open rates'!#REF!*0.9)*0.9</f>
        <v>#REF!</v>
      </c>
      <c r="C10" s="43" t="e">
        <f>('BAR BB| Open rates'!#REF!*0.9)*0.9</f>
        <v>#REF!</v>
      </c>
      <c r="D10" s="43" t="e">
        <f>('BAR BB| Open rates'!#REF!*0.9)*0.9</f>
        <v>#REF!</v>
      </c>
    </row>
    <row r="11" spans="1:4" s="36" customFormat="1" ht="12" customHeight="1" x14ac:dyDescent="0.2">
      <c r="A11" s="237">
        <v>2</v>
      </c>
      <c r="B11" s="43" t="e">
        <f>('BAR BB| Open rates'!#REF!*0.9)*0.9</f>
        <v>#REF!</v>
      </c>
      <c r="C11" s="43" t="e">
        <f>('BAR BB| Open rates'!#REF!*0.9)*0.9</f>
        <v>#REF!</v>
      </c>
      <c r="D11" s="43" t="e">
        <f>('BAR BB| Open rates'!#REF!*0.9)*0.9</f>
        <v>#REF!</v>
      </c>
    </row>
    <row r="12" spans="1:4" s="36" customFormat="1" ht="12" customHeight="1" x14ac:dyDescent="0.2">
      <c r="A12" s="236" t="s">
        <v>176</v>
      </c>
      <c r="B12" s="43"/>
      <c r="C12" s="43"/>
      <c r="D12" s="43"/>
    </row>
    <row r="13" spans="1:4" s="36" customFormat="1" ht="12" customHeight="1" x14ac:dyDescent="0.2">
      <c r="A13" s="237">
        <v>1</v>
      </c>
      <c r="B13" s="43" t="e">
        <f>('BAR BB| Open rates'!#REF!*0.9)*0.9</f>
        <v>#REF!</v>
      </c>
      <c r="C13" s="43" t="e">
        <f>('BAR BB| Open rates'!#REF!*0.9)*0.9</f>
        <v>#REF!</v>
      </c>
      <c r="D13" s="43" t="e">
        <f>('BAR BB| Open rates'!#REF!*0.9)*0.9</f>
        <v>#REF!</v>
      </c>
    </row>
    <row r="14" spans="1:4" s="36" customFormat="1" ht="12" customHeight="1" x14ac:dyDescent="0.2">
      <c r="A14" s="237">
        <v>2</v>
      </c>
      <c r="B14" s="43" t="e">
        <f>('BAR BB| Open rates'!#REF!*0.9)*0.9</f>
        <v>#REF!</v>
      </c>
      <c r="C14" s="43" t="e">
        <f>('BAR BB| Open rates'!#REF!*0.9)*0.9</f>
        <v>#REF!</v>
      </c>
      <c r="D14" s="43" t="e">
        <f>('BAR BB| Open rates'!#REF!*0.9)*0.9</f>
        <v>#REF!</v>
      </c>
    </row>
    <row r="15" spans="1:4" s="33" customFormat="1" x14ac:dyDescent="0.2">
      <c r="A15" s="89"/>
    </row>
    <row r="16" spans="1:4" s="33" customFormat="1" ht="12.75" customHeight="1" x14ac:dyDescent="0.2">
      <c r="A16" s="340" t="s">
        <v>172</v>
      </c>
    </row>
    <row r="17" spans="1:1" s="33" customFormat="1" x14ac:dyDescent="0.2">
      <c r="A17" s="340"/>
    </row>
    <row r="18" spans="1:1" s="33" customFormat="1" x14ac:dyDescent="0.2">
      <c r="A18" s="278"/>
    </row>
    <row r="19" spans="1:1" s="33" customFormat="1" ht="51" customHeight="1" x14ac:dyDescent="0.2">
      <c r="A19" s="361" t="s">
        <v>277</v>
      </c>
    </row>
    <row r="20" spans="1:1" s="33" customFormat="1" ht="25.5" customHeight="1" x14ac:dyDescent="0.2">
      <c r="A20" s="361"/>
    </row>
    <row r="21" spans="1:1" s="33" customFormat="1" ht="31.5" customHeight="1" x14ac:dyDescent="0.2">
      <c r="A21" s="361"/>
    </row>
    <row r="22" spans="1:1" s="33" customFormat="1" ht="87.75" customHeight="1" x14ac:dyDescent="0.2">
      <c r="A22" s="361"/>
    </row>
    <row r="23" spans="1:1" s="31" customFormat="1" x14ac:dyDescent="0.2"/>
    <row r="24" spans="1:1" s="6" customFormat="1" ht="12" x14ac:dyDescent="0.2">
      <c r="A24" s="174" t="s">
        <v>74</v>
      </c>
    </row>
    <row r="25" spans="1:1" s="6" customFormat="1" ht="12" x14ac:dyDescent="0.2">
      <c r="A25" s="172" t="s">
        <v>75</v>
      </c>
    </row>
    <row r="26" spans="1:1" s="6" customFormat="1" ht="12" x14ac:dyDescent="0.2">
      <c r="A26" s="172" t="s">
        <v>383</v>
      </c>
    </row>
    <row r="27" spans="1:1" s="6" customFormat="1" ht="24" x14ac:dyDescent="0.2">
      <c r="A27" s="173" t="s">
        <v>76</v>
      </c>
    </row>
    <row r="28" spans="1:1" s="6" customFormat="1" ht="24" x14ac:dyDescent="0.2">
      <c r="A28" s="173" t="s">
        <v>77</v>
      </c>
    </row>
    <row r="29" spans="1:1" s="6" customFormat="1" ht="24" x14ac:dyDescent="0.2">
      <c r="A29" s="173" t="s">
        <v>78</v>
      </c>
    </row>
    <row r="30" spans="1:1" s="36" customFormat="1" ht="36" x14ac:dyDescent="0.2">
      <c r="A30" s="175" t="s">
        <v>79</v>
      </c>
    </row>
    <row r="31" spans="1:1" s="36" customFormat="1" ht="24" x14ac:dyDescent="0.2">
      <c r="A31" s="175" t="s">
        <v>187</v>
      </c>
    </row>
    <row r="32" spans="1:1" s="33" customFormat="1" ht="26.25" customHeight="1" x14ac:dyDescent="0.2">
      <c r="A32" s="277"/>
    </row>
    <row r="33" spans="1:1" s="33" customFormat="1" x14ac:dyDescent="0.2">
      <c r="A33" s="171" t="s">
        <v>81</v>
      </c>
    </row>
    <row r="34" spans="1:1" s="33" customFormat="1" x14ac:dyDescent="0.2">
      <c r="A34" s="15" t="s">
        <v>396</v>
      </c>
    </row>
    <row r="35" spans="1:1" s="33" customFormat="1" ht="140.25" x14ac:dyDescent="0.2">
      <c r="A35" s="275" t="s">
        <v>406</v>
      </c>
    </row>
    <row r="36" spans="1:1" s="33" customFormat="1" x14ac:dyDescent="0.2">
      <c r="A36" s="171" t="s">
        <v>83</v>
      </c>
    </row>
    <row r="37" spans="1:1" s="33" customFormat="1" ht="24" x14ac:dyDescent="0.2">
      <c r="A37" s="262" t="s">
        <v>407</v>
      </c>
    </row>
    <row r="38" spans="1:1" s="33" customFormat="1" ht="24" x14ac:dyDescent="0.2">
      <c r="A38" s="213" t="s">
        <v>408</v>
      </c>
    </row>
    <row r="39" spans="1:1" s="33" customFormat="1" ht="30" x14ac:dyDescent="0.2">
      <c r="A39" s="284" t="s">
        <v>397</v>
      </c>
    </row>
    <row r="40" spans="1:1" s="33" customFormat="1" ht="45" x14ac:dyDescent="0.2">
      <c r="A40" s="285" t="s">
        <v>398</v>
      </c>
    </row>
    <row r="41" spans="1:1" s="33" customFormat="1" ht="45" x14ac:dyDescent="0.2">
      <c r="A41" s="285" t="s">
        <v>421</v>
      </c>
    </row>
    <row r="42" spans="1:1" s="33" customFormat="1" ht="60" x14ac:dyDescent="0.2">
      <c r="A42" s="285" t="s">
        <v>422</v>
      </c>
    </row>
    <row r="43" spans="1:1" s="33" customFormat="1" ht="45" x14ac:dyDescent="0.2">
      <c r="A43" s="285" t="s">
        <v>423</v>
      </c>
    </row>
    <row r="44" spans="1:1" s="33" customFormat="1" ht="30" x14ac:dyDescent="0.2">
      <c r="A44" s="285" t="s">
        <v>424</v>
      </c>
    </row>
    <row r="45" spans="1:1" s="33" customFormat="1" ht="75" x14ac:dyDescent="0.2">
      <c r="A45" s="285" t="s">
        <v>399</v>
      </c>
    </row>
    <row r="46" spans="1:1" s="33" customFormat="1" ht="75" x14ac:dyDescent="0.2">
      <c r="A46" s="285" t="s">
        <v>400</v>
      </c>
    </row>
    <row r="47" spans="1:1" s="33" customFormat="1" ht="30" x14ac:dyDescent="0.2">
      <c r="A47" s="285" t="s">
        <v>401</v>
      </c>
    </row>
    <row r="48" spans="1:1" s="33" customFormat="1" ht="15" x14ac:dyDescent="0.2">
      <c r="A48" s="285"/>
    </row>
    <row r="49" spans="1:1" s="33" customFormat="1" ht="75" x14ac:dyDescent="0.2">
      <c r="A49" s="285" t="s">
        <v>402</v>
      </c>
    </row>
    <row r="50" spans="1:1" s="33" customFormat="1" ht="30" x14ac:dyDescent="0.2">
      <c r="A50" s="285" t="s">
        <v>403</v>
      </c>
    </row>
    <row r="51" spans="1:1" s="33" customFormat="1" ht="75" x14ac:dyDescent="0.2">
      <c r="A51" s="276" t="s">
        <v>404</v>
      </c>
    </row>
    <row r="52" spans="1:1" s="33" customFormat="1" ht="60" x14ac:dyDescent="0.2">
      <c r="A52" s="276" t="s">
        <v>405</v>
      </c>
    </row>
    <row r="53" spans="1:1" s="33" customFormat="1" ht="30" x14ac:dyDescent="0.2">
      <c r="A53" s="276" t="s">
        <v>425</v>
      </c>
    </row>
    <row r="54" spans="1:1" s="33" customFormat="1" ht="75" x14ac:dyDescent="0.2">
      <c r="A54" s="276" t="s">
        <v>409</v>
      </c>
    </row>
    <row r="55" spans="1:1" s="33" customFormat="1" ht="15" x14ac:dyDescent="0.2">
      <c r="A55" s="276"/>
    </row>
    <row r="56" spans="1:1" s="33" customFormat="1" ht="15" x14ac:dyDescent="0.2">
      <c r="A56" s="276"/>
    </row>
    <row r="57" spans="1:1" s="33" customFormat="1" ht="15" x14ac:dyDescent="0.2">
      <c r="A57" s="276"/>
    </row>
    <row r="58" spans="1:1" s="33" customFormat="1" x14ac:dyDescent="0.2"/>
    <row r="59" spans="1:1" s="33" customFormat="1" x14ac:dyDescent="0.2"/>
    <row r="60" spans="1:1" s="33" customFormat="1" x14ac:dyDescent="0.2"/>
    <row r="61" spans="1:1" s="33" customFormat="1" x14ac:dyDescent="0.2"/>
    <row r="62" spans="1:1" s="33" customFormat="1" x14ac:dyDescent="0.2"/>
    <row r="63" spans="1:1" s="33" customFormat="1" x14ac:dyDescent="0.2"/>
    <row r="64" spans="1:1" s="33" customFormat="1" x14ac:dyDescent="0.2"/>
    <row r="65" s="33" customFormat="1" x14ac:dyDescent="0.2"/>
    <row r="66" s="33" customFormat="1" x14ac:dyDescent="0.2"/>
    <row r="67" s="33" customFormat="1" x14ac:dyDescent="0.2"/>
    <row r="68" s="33" customFormat="1" x14ac:dyDescent="0.2"/>
    <row r="69" s="33" customFormat="1" x14ac:dyDescent="0.2"/>
    <row r="70" s="33" customFormat="1" x14ac:dyDescent="0.2"/>
    <row r="71" s="33" customFormat="1" x14ac:dyDescent="0.2"/>
    <row r="72" s="33" customFormat="1" x14ac:dyDescent="0.2"/>
    <row r="73" s="33" customFormat="1" x14ac:dyDescent="0.2"/>
    <row r="74" s="33" customFormat="1" x14ac:dyDescent="0.2"/>
    <row r="75" s="33" customFormat="1" x14ac:dyDescent="0.2"/>
    <row r="76" s="33" customFormat="1" x14ac:dyDescent="0.2"/>
    <row r="77" s="33" customFormat="1" x14ac:dyDescent="0.2"/>
    <row r="78" s="33" customFormat="1" x14ac:dyDescent="0.2"/>
    <row r="79" s="33" customFormat="1" x14ac:dyDescent="0.2"/>
    <row r="80" s="33" customFormat="1" x14ac:dyDescent="0.2"/>
    <row r="81" s="33" customFormat="1" x14ac:dyDescent="0.2"/>
    <row r="82" s="33" customFormat="1" x14ac:dyDescent="0.2"/>
    <row r="83" s="33" customFormat="1" x14ac:dyDescent="0.2"/>
    <row r="84" s="33" customFormat="1" x14ac:dyDescent="0.2"/>
    <row r="85" s="33" customFormat="1" x14ac:dyDescent="0.2"/>
    <row r="86" s="33" customFormat="1" x14ac:dyDescent="0.2"/>
    <row r="87" s="33" customFormat="1" x14ac:dyDescent="0.2"/>
    <row r="88" s="33" customFormat="1" x14ac:dyDescent="0.2"/>
    <row r="89" s="33" customFormat="1" x14ac:dyDescent="0.2"/>
    <row r="90" s="33" customFormat="1" x14ac:dyDescent="0.2"/>
    <row r="91" s="33" customFormat="1" x14ac:dyDescent="0.2"/>
    <row r="92" s="33" customFormat="1" x14ac:dyDescent="0.2"/>
    <row r="93" s="33" customFormat="1" x14ac:dyDescent="0.2"/>
    <row r="94" s="33" customFormat="1" x14ac:dyDescent="0.2"/>
    <row r="95" s="33" customFormat="1" x14ac:dyDescent="0.2"/>
    <row r="96" s="33" customFormat="1" x14ac:dyDescent="0.2"/>
    <row r="97" s="33" customFormat="1" x14ac:dyDescent="0.2"/>
    <row r="98" s="33" customFormat="1" x14ac:dyDescent="0.2"/>
    <row r="99" s="33" customFormat="1" x14ac:dyDescent="0.2"/>
    <row r="100" s="33" customFormat="1" x14ac:dyDescent="0.2"/>
    <row r="101" s="33" customFormat="1" x14ac:dyDescent="0.2"/>
    <row r="102" s="33" customFormat="1" x14ac:dyDescent="0.2"/>
    <row r="103" s="33" customFormat="1" x14ac:dyDescent="0.2"/>
    <row r="104" s="33" customFormat="1" x14ac:dyDescent="0.2"/>
    <row r="105" s="33" customFormat="1" x14ac:dyDescent="0.2"/>
    <row r="106" s="33" customFormat="1" x14ac:dyDescent="0.2"/>
    <row r="107" s="33" customFormat="1" x14ac:dyDescent="0.2"/>
    <row r="108" s="33" customFormat="1" x14ac:dyDescent="0.2"/>
    <row r="109" s="33" customFormat="1" x14ac:dyDescent="0.2"/>
    <row r="110" s="33" customFormat="1" x14ac:dyDescent="0.2"/>
    <row r="111" s="33" customFormat="1" x14ac:dyDescent="0.2"/>
    <row r="112" s="33" customFormat="1" x14ac:dyDescent="0.2"/>
    <row r="113" s="33" customFormat="1" x14ac:dyDescent="0.2"/>
    <row r="114" s="33" customFormat="1" x14ac:dyDescent="0.2"/>
    <row r="115" s="33" customFormat="1" x14ac:dyDescent="0.2"/>
    <row r="116" s="33" customFormat="1" x14ac:dyDescent="0.2"/>
    <row r="117" s="33" customFormat="1" x14ac:dyDescent="0.2"/>
    <row r="118" s="33" customFormat="1" x14ac:dyDescent="0.2"/>
    <row r="119" s="33" customFormat="1" x14ac:dyDescent="0.2"/>
    <row r="120" s="33" customFormat="1" x14ac:dyDescent="0.2"/>
    <row r="121" s="33" customFormat="1" x14ac:dyDescent="0.2"/>
    <row r="122" s="33" customFormat="1" x14ac:dyDescent="0.2"/>
    <row r="123" s="33" customFormat="1" x14ac:dyDescent="0.2"/>
    <row r="124" s="33" customFormat="1" x14ac:dyDescent="0.2"/>
    <row r="125" s="33" customFormat="1" x14ac:dyDescent="0.2"/>
    <row r="126" s="33" customFormat="1" x14ac:dyDescent="0.2"/>
    <row r="127" s="33" customFormat="1" x14ac:dyDescent="0.2"/>
    <row r="128" s="33" customFormat="1" x14ac:dyDescent="0.2"/>
    <row r="129" s="33" customFormat="1" x14ac:dyDescent="0.2"/>
    <row r="130" s="33" customFormat="1" x14ac:dyDescent="0.2"/>
    <row r="131" s="33" customFormat="1" x14ac:dyDescent="0.2"/>
    <row r="132" s="33" customFormat="1" x14ac:dyDescent="0.2"/>
    <row r="133" s="33" customFormat="1" x14ac:dyDescent="0.2"/>
    <row r="134" s="33" customFormat="1" x14ac:dyDescent="0.2"/>
    <row r="135" s="33" customFormat="1" x14ac:dyDescent="0.2"/>
    <row r="136" s="33" customFormat="1" x14ac:dyDescent="0.2"/>
    <row r="137" s="33" customFormat="1" x14ac:dyDescent="0.2"/>
    <row r="138" s="33" customFormat="1" x14ac:dyDescent="0.2"/>
    <row r="139" s="33" customFormat="1" x14ac:dyDescent="0.2"/>
    <row r="140" s="33" customFormat="1" x14ac:dyDescent="0.2"/>
    <row r="141" s="33" customFormat="1" x14ac:dyDescent="0.2"/>
    <row r="142" s="33" customFormat="1" x14ac:dyDescent="0.2"/>
    <row r="143" s="33" customFormat="1" x14ac:dyDescent="0.2"/>
    <row r="144" s="33" customFormat="1" x14ac:dyDescent="0.2"/>
    <row r="145" s="33" customFormat="1" x14ac:dyDescent="0.2"/>
    <row r="146" s="33" customFormat="1" x14ac:dyDescent="0.2"/>
    <row r="147" s="33" customFormat="1" x14ac:dyDescent="0.2"/>
    <row r="148" s="33" customFormat="1" x14ac:dyDescent="0.2"/>
    <row r="149" s="33" customFormat="1" x14ac:dyDescent="0.2"/>
    <row r="150" s="33" customFormat="1" x14ac:dyDescent="0.2"/>
    <row r="151" s="33" customFormat="1" x14ac:dyDescent="0.2"/>
    <row r="152" s="33" customFormat="1" x14ac:dyDescent="0.2"/>
    <row r="153" s="33" customFormat="1" x14ac:dyDescent="0.2"/>
    <row r="154" s="33" customFormat="1" x14ac:dyDescent="0.2"/>
    <row r="155" s="33" customFormat="1" x14ac:dyDescent="0.2"/>
    <row r="156" s="33" customFormat="1" x14ac:dyDescent="0.2"/>
    <row r="157" s="33" customFormat="1" x14ac:dyDescent="0.2"/>
    <row r="158" s="33" customFormat="1" x14ac:dyDescent="0.2"/>
    <row r="159" s="33" customFormat="1" x14ac:dyDescent="0.2"/>
    <row r="160" s="33" customFormat="1" x14ac:dyDescent="0.2"/>
    <row r="161" s="33" customFormat="1" x14ac:dyDescent="0.2"/>
    <row r="162" s="33" customFormat="1" x14ac:dyDescent="0.2"/>
    <row r="163" s="33" customFormat="1" x14ac:dyDescent="0.2"/>
    <row r="164" s="33" customFormat="1" x14ac:dyDescent="0.2"/>
    <row r="165" s="33" customFormat="1" x14ac:dyDescent="0.2"/>
    <row r="166" s="33" customFormat="1" x14ac:dyDescent="0.2"/>
    <row r="167" s="33" customFormat="1" x14ac:dyDescent="0.2"/>
    <row r="168" s="33" customFormat="1" x14ac:dyDescent="0.2"/>
    <row r="169" s="33" customFormat="1" x14ac:dyDescent="0.2"/>
    <row r="170" s="33" customFormat="1" x14ac:dyDescent="0.2"/>
    <row r="171" s="33" customFormat="1" x14ac:dyDescent="0.2"/>
    <row r="172" s="33" customFormat="1" x14ac:dyDescent="0.2"/>
    <row r="173" s="33" customFormat="1" x14ac:dyDescent="0.2"/>
    <row r="174" s="33" customFormat="1" x14ac:dyDescent="0.2"/>
    <row r="175" s="33" customFormat="1" x14ac:dyDescent="0.2"/>
    <row r="176" s="33" customFormat="1" x14ac:dyDescent="0.2"/>
    <row r="177" s="33" customFormat="1" x14ac:dyDescent="0.2"/>
    <row r="178" s="33" customFormat="1" x14ac:dyDescent="0.2"/>
    <row r="179" s="33" customFormat="1" x14ac:dyDescent="0.2"/>
    <row r="180" s="33" customFormat="1" x14ac:dyDescent="0.2"/>
    <row r="181" s="33" customFormat="1" x14ac:dyDescent="0.2"/>
    <row r="182" s="33" customFormat="1" x14ac:dyDescent="0.2"/>
    <row r="183" s="33" customFormat="1" x14ac:dyDescent="0.2"/>
    <row r="184" s="33" customFormat="1" x14ac:dyDescent="0.2"/>
    <row r="185" s="33" customFormat="1" x14ac:dyDescent="0.2"/>
    <row r="186" s="33" customFormat="1" x14ac:dyDescent="0.2"/>
    <row r="187" s="33" customFormat="1" x14ac:dyDescent="0.2"/>
    <row r="188" s="33" customFormat="1" x14ac:dyDescent="0.2"/>
    <row r="189" s="33" customFormat="1" x14ac:dyDescent="0.2"/>
    <row r="190" s="33" customFormat="1" x14ac:dyDescent="0.2"/>
    <row r="191" s="33" customFormat="1" x14ac:dyDescent="0.2"/>
    <row r="192" s="33" customFormat="1" x14ac:dyDescent="0.2"/>
    <row r="193" s="33" customFormat="1" x14ac:dyDescent="0.2"/>
    <row r="194" s="33" customFormat="1" x14ac:dyDescent="0.2"/>
    <row r="195" s="33" customFormat="1" x14ac:dyDescent="0.2"/>
    <row r="196" s="33" customFormat="1" x14ac:dyDescent="0.2"/>
    <row r="197" s="33" customFormat="1" x14ac:dyDescent="0.2"/>
    <row r="198" s="33" customFormat="1" x14ac:dyDescent="0.2"/>
    <row r="199" s="33" customFormat="1" x14ac:dyDescent="0.2"/>
    <row r="200" s="33" customFormat="1" x14ac:dyDescent="0.2"/>
    <row r="201" s="33" customFormat="1" x14ac:dyDescent="0.2"/>
    <row r="202" s="33" customFormat="1" x14ac:dyDescent="0.2"/>
    <row r="203" s="33" customFormat="1" x14ac:dyDescent="0.2"/>
    <row r="204" s="33" customFormat="1" x14ac:dyDescent="0.2"/>
    <row r="205" s="33" customFormat="1" x14ac:dyDescent="0.2"/>
    <row r="206" s="33" customFormat="1" x14ac:dyDescent="0.2"/>
    <row r="207" s="33" customFormat="1" x14ac:dyDescent="0.2"/>
    <row r="208" s="33" customFormat="1" x14ac:dyDescent="0.2"/>
    <row r="209" s="33" customFormat="1" x14ac:dyDescent="0.2"/>
    <row r="210" s="33" customFormat="1" x14ac:dyDescent="0.2"/>
    <row r="211" s="33" customFormat="1" x14ac:dyDescent="0.2"/>
    <row r="212" s="33" customFormat="1" x14ac:dyDescent="0.2"/>
    <row r="213" s="33" customFormat="1" x14ac:dyDescent="0.2"/>
    <row r="214" s="33" customFormat="1" x14ac:dyDescent="0.2"/>
    <row r="215" s="33" customFormat="1" x14ac:dyDescent="0.2"/>
    <row r="216" s="33" customFormat="1" x14ac:dyDescent="0.2"/>
    <row r="217" s="33" customFormat="1" x14ac:dyDescent="0.2"/>
    <row r="218" s="33" customFormat="1" x14ac:dyDescent="0.2"/>
    <row r="219" s="33" customFormat="1" x14ac:dyDescent="0.2"/>
    <row r="220" s="33" customFormat="1" x14ac:dyDescent="0.2"/>
    <row r="221" s="33" customFormat="1" x14ac:dyDescent="0.2"/>
    <row r="222" s="33" customFormat="1" x14ac:dyDescent="0.2"/>
    <row r="223" s="33" customFormat="1" x14ac:dyDescent="0.2"/>
    <row r="224" s="33" customFormat="1" x14ac:dyDescent="0.2"/>
    <row r="225" s="33" customFormat="1" x14ac:dyDescent="0.2"/>
    <row r="226" s="33" customFormat="1" x14ac:dyDescent="0.2"/>
    <row r="227" s="33" customFormat="1" x14ac:dyDescent="0.2"/>
    <row r="228" s="33" customFormat="1" x14ac:dyDescent="0.2"/>
    <row r="229" s="33" customFormat="1" x14ac:dyDescent="0.2"/>
    <row r="230" s="33" customFormat="1" x14ac:dyDescent="0.2"/>
    <row r="231" s="33" customFormat="1" x14ac:dyDescent="0.2"/>
    <row r="232" s="33" customFormat="1" x14ac:dyDescent="0.2"/>
    <row r="233" s="33" customFormat="1" x14ac:dyDescent="0.2"/>
    <row r="234" s="33" customFormat="1" x14ac:dyDescent="0.2"/>
    <row r="235" s="33" customFormat="1" x14ac:dyDescent="0.2"/>
    <row r="236" s="33" customFormat="1" x14ac:dyDescent="0.2"/>
    <row r="237" s="33" customFormat="1" x14ac:dyDescent="0.2"/>
    <row r="238" s="33" customFormat="1" x14ac:dyDescent="0.2"/>
    <row r="239" s="33" customFormat="1" x14ac:dyDescent="0.2"/>
    <row r="240" s="33" customFormat="1" x14ac:dyDescent="0.2"/>
    <row r="241" s="33" customFormat="1" x14ac:dyDescent="0.2"/>
    <row r="242" s="33" customFormat="1" x14ac:dyDescent="0.2"/>
    <row r="243" s="33" customFormat="1" x14ac:dyDescent="0.2"/>
    <row r="244" s="33" customFormat="1" x14ac:dyDescent="0.2"/>
    <row r="245" s="33" customFormat="1" x14ac:dyDescent="0.2"/>
    <row r="246" s="33" customFormat="1" x14ac:dyDescent="0.2"/>
    <row r="247" s="33" customFormat="1" x14ac:dyDescent="0.2"/>
    <row r="248" s="33" customFormat="1" x14ac:dyDescent="0.2"/>
    <row r="249" s="33" customFormat="1" x14ac:dyDescent="0.2"/>
    <row r="250" s="33" customFormat="1" x14ac:dyDescent="0.2"/>
    <row r="251" s="33" customFormat="1" x14ac:dyDescent="0.2"/>
    <row r="252" s="33" customFormat="1" x14ac:dyDescent="0.2"/>
    <row r="253" s="33" customFormat="1" x14ac:dyDescent="0.2"/>
    <row r="254" s="33" customFormat="1" x14ac:dyDescent="0.2"/>
    <row r="255" s="33" customFormat="1" x14ac:dyDescent="0.2"/>
    <row r="256" s="33" customFormat="1" x14ac:dyDescent="0.2"/>
    <row r="257" s="33" customFormat="1" x14ac:dyDescent="0.2"/>
    <row r="258" s="33" customFormat="1" x14ac:dyDescent="0.2"/>
    <row r="259" s="33" customFormat="1" x14ac:dyDescent="0.2"/>
    <row r="260" s="33" customFormat="1" x14ac:dyDescent="0.2"/>
    <row r="261" s="33" customFormat="1" x14ac:dyDescent="0.2"/>
    <row r="262" s="33" customFormat="1" x14ac:dyDescent="0.2"/>
    <row r="263" s="33" customFormat="1" x14ac:dyDescent="0.2"/>
    <row r="264" s="33" customFormat="1" x14ac:dyDescent="0.2"/>
    <row r="265" s="33" customFormat="1" x14ac:dyDescent="0.2"/>
    <row r="266" s="33" customFormat="1" x14ac:dyDescent="0.2"/>
    <row r="267" s="33" customFormat="1" x14ac:dyDescent="0.2"/>
    <row r="268" s="33" customFormat="1" x14ac:dyDescent="0.2"/>
    <row r="269" s="33" customFormat="1" x14ac:dyDescent="0.2"/>
    <row r="270" s="33" customFormat="1" x14ac:dyDescent="0.2"/>
    <row r="271" s="33" customFormat="1" x14ac:dyDescent="0.2"/>
    <row r="272" s="33" customFormat="1" x14ac:dyDescent="0.2"/>
    <row r="273" s="33" customFormat="1" x14ac:dyDescent="0.2"/>
    <row r="274" s="33" customFormat="1" x14ac:dyDescent="0.2"/>
    <row r="275" s="33" customFormat="1" x14ac:dyDescent="0.2"/>
    <row r="276" s="33" customFormat="1" x14ac:dyDescent="0.2"/>
    <row r="277" s="33" customFormat="1" x14ac:dyDescent="0.2"/>
    <row r="278" s="33" customFormat="1" x14ac:dyDescent="0.2"/>
    <row r="279" s="33" customFormat="1" x14ac:dyDescent="0.2"/>
    <row r="280" s="33" customFormat="1" x14ac:dyDescent="0.2"/>
    <row r="281" s="33" customFormat="1" x14ac:dyDescent="0.2"/>
    <row r="282" s="33" customFormat="1" x14ac:dyDescent="0.2"/>
    <row r="283" s="33" customFormat="1" x14ac:dyDescent="0.2"/>
    <row r="284" s="33" customFormat="1" x14ac:dyDescent="0.2"/>
    <row r="285" s="33" customFormat="1" x14ac:dyDescent="0.2"/>
    <row r="286" s="33" customFormat="1" x14ac:dyDescent="0.2"/>
    <row r="287" s="33" customFormat="1" x14ac:dyDescent="0.2"/>
    <row r="288" s="33" customFormat="1" x14ac:dyDescent="0.2"/>
    <row r="289" s="33" customFormat="1" x14ac:dyDescent="0.2"/>
    <row r="290" s="33" customFormat="1" x14ac:dyDescent="0.2"/>
    <row r="291" s="33" customFormat="1" x14ac:dyDescent="0.2"/>
    <row r="292" s="33" customFormat="1" x14ac:dyDescent="0.2"/>
    <row r="293" s="33" customFormat="1" x14ac:dyDescent="0.2"/>
    <row r="294" s="33" customFormat="1" x14ac:dyDescent="0.2"/>
    <row r="295" s="33" customFormat="1" x14ac:dyDescent="0.2"/>
    <row r="296" s="33" customFormat="1" x14ac:dyDescent="0.2"/>
    <row r="297" s="33" customFormat="1" x14ac:dyDescent="0.2"/>
    <row r="298" s="33" customFormat="1" x14ac:dyDescent="0.2"/>
    <row r="299" s="33" customFormat="1" x14ac:dyDescent="0.2"/>
    <row r="300" s="33" customFormat="1" x14ac:dyDescent="0.2"/>
    <row r="301" s="33" customFormat="1" x14ac:dyDescent="0.2"/>
    <row r="302" s="33" customFormat="1" x14ac:dyDescent="0.2"/>
    <row r="303" s="33" customFormat="1" x14ac:dyDescent="0.2"/>
    <row r="304" s="33" customFormat="1" x14ac:dyDescent="0.2"/>
    <row r="305" s="33" customFormat="1" x14ac:dyDescent="0.2"/>
    <row r="306" s="33" customFormat="1" x14ac:dyDescent="0.2"/>
    <row r="307" s="33" customFormat="1" x14ac:dyDescent="0.2"/>
    <row r="308" s="33" customFormat="1" x14ac:dyDescent="0.2"/>
    <row r="309" s="33" customFormat="1" x14ac:dyDescent="0.2"/>
    <row r="310" s="33" customFormat="1" x14ac:dyDescent="0.2"/>
    <row r="311" s="33" customFormat="1" x14ac:dyDescent="0.2"/>
    <row r="312" s="33" customFormat="1" x14ac:dyDescent="0.2"/>
    <row r="313" s="33" customFormat="1" x14ac:dyDescent="0.2"/>
    <row r="314" s="33" customFormat="1" x14ac:dyDescent="0.2"/>
    <row r="315" s="33" customFormat="1" x14ac:dyDescent="0.2"/>
    <row r="316" s="33" customFormat="1" x14ac:dyDescent="0.2"/>
    <row r="317" s="33" customFormat="1" x14ac:dyDescent="0.2"/>
    <row r="318" s="33" customFormat="1" x14ac:dyDescent="0.2"/>
    <row r="319" s="33" customFormat="1" x14ac:dyDescent="0.2"/>
    <row r="320" s="33" customFormat="1" x14ac:dyDescent="0.2"/>
    <row r="321" s="33" customFormat="1" x14ac:dyDescent="0.2"/>
    <row r="322" s="33" customFormat="1" x14ac:dyDescent="0.2"/>
    <row r="323" s="33" customFormat="1" x14ac:dyDescent="0.2"/>
    <row r="324" s="33" customFormat="1" x14ac:dyDescent="0.2"/>
    <row r="325" s="33" customFormat="1" x14ac:dyDescent="0.2"/>
    <row r="326" s="33" customFormat="1" x14ac:dyDescent="0.2"/>
    <row r="327" s="33" customFormat="1" x14ac:dyDescent="0.2"/>
    <row r="328" s="33" customFormat="1" x14ac:dyDescent="0.2"/>
    <row r="329" s="33" customFormat="1" x14ac:dyDescent="0.2"/>
    <row r="330" s="33" customFormat="1" x14ac:dyDescent="0.2"/>
    <row r="331" s="33" customFormat="1" x14ac:dyDescent="0.2"/>
    <row r="332" s="33" customFormat="1" x14ac:dyDescent="0.2"/>
    <row r="333" s="33" customFormat="1" x14ac:dyDescent="0.2"/>
    <row r="334" s="33" customFormat="1" x14ac:dyDescent="0.2"/>
    <row r="335" s="33" customFormat="1" x14ac:dyDescent="0.2"/>
    <row r="336" s="33" customFormat="1" x14ac:dyDescent="0.2"/>
    <row r="337" s="33" customFormat="1" x14ac:dyDescent="0.2"/>
    <row r="338" s="33" customFormat="1" x14ac:dyDescent="0.2"/>
    <row r="339" s="33" customFormat="1" x14ac:dyDescent="0.2"/>
    <row r="340" s="33" customFormat="1" x14ac:dyDescent="0.2"/>
    <row r="341" s="33" customFormat="1" x14ac:dyDescent="0.2"/>
    <row r="342" s="33" customFormat="1" x14ac:dyDescent="0.2"/>
    <row r="343" s="33" customFormat="1" x14ac:dyDescent="0.2"/>
    <row r="344" s="33" customFormat="1" x14ac:dyDescent="0.2"/>
    <row r="345" s="33" customFormat="1" x14ac:dyDescent="0.2"/>
    <row r="346" s="33" customFormat="1" x14ac:dyDescent="0.2"/>
    <row r="347" s="33" customFormat="1" x14ac:dyDescent="0.2"/>
    <row r="348" s="33" customFormat="1" x14ac:dyDescent="0.2"/>
    <row r="349" s="33" customFormat="1" x14ac:dyDescent="0.2"/>
    <row r="350" s="33" customFormat="1" x14ac:dyDescent="0.2"/>
    <row r="351" s="33" customFormat="1" x14ac:dyDescent="0.2"/>
    <row r="352" s="33" customFormat="1" x14ac:dyDescent="0.2"/>
    <row r="353" s="33" customFormat="1" x14ac:dyDescent="0.2"/>
    <row r="354" s="33" customFormat="1" x14ac:dyDescent="0.2"/>
    <row r="355" s="33" customFormat="1" x14ac:dyDescent="0.2"/>
    <row r="356" s="33" customFormat="1" x14ac:dyDescent="0.2"/>
    <row r="357" s="33" customFormat="1" x14ac:dyDescent="0.2"/>
    <row r="358" s="33" customFormat="1" x14ac:dyDescent="0.2"/>
    <row r="359" s="33" customFormat="1" x14ac:dyDescent="0.2"/>
    <row r="360" s="33" customFormat="1" x14ac:dyDescent="0.2"/>
    <row r="361" s="33" customFormat="1" x14ac:dyDescent="0.2"/>
    <row r="362" s="33" customFormat="1" x14ac:dyDescent="0.2"/>
    <row r="363" s="33" customFormat="1" x14ac:dyDescent="0.2"/>
    <row r="364" s="33" customFormat="1" x14ac:dyDescent="0.2"/>
    <row r="365" s="33" customFormat="1" x14ac:dyDescent="0.2"/>
    <row r="366" s="33" customFormat="1" x14ac:dyDescent="0.2"/>
    <row r="367" s="33" customFormat="1" x14ac:dyDescent="0.2"/>
    <row r="368" s="33" customFormat="1" x14ac:dyDescent="0.2"/>
    <row r="369" s="33" customFormat="1" x14ac:dyDescent="0.2"/>
    <row r="370" s="33" customFormat="1" x14ac:dyDescent="0.2"/>
    <row r="371" s="33" customFormat="1" x14ac:dyDescent="0.2"/>
    <row r="372" s="33" customFormat="1" x14ac:dyDescent="0.2"/>
    <row r="373" s="33" customFormat="1" x14ac:dyDescent="0.2"/>
    <row r="374" s="33" customFormat="1" x14ac:dyDescent="0.2"/>
    <row r="375" s="33" customFormat="1" x14ac:dyDescent="0.2"/>
    <row r="376" s="33" customFormat="1" x14ac:dyDescent="0.2"/>
    <row r="377" s="33" customFormat="1" x14ac:dyDescent="0.2"/>
    <row r="378" s="33" customFormat="1" x14ac:dyDescent="0.2"/>
    <row r="379" s="33" customFormat="1" x14ac:dyDescent="0.2"/>
    <row r="380" s="33" customFormat="1" x14ac:dyDescent="0.2"/>
    <row r="381" s="33" customFormat="1" x14ac:dyDescent="0.2"/>
    <row r="382" s="33" customFormat="1" x14ac:dyDescent="0.2"/>
    <row r="383" s="33" customFormat="1" x14ac:dyDescent="0.2"/>
    <row r="384" s="33" customFormat="1" x14ac:dyDescent="0.2"/>
    <row r="385" s="33" customFormat="1" x14ac:dyDescent="0.2"/>
    <row r="386" s="33" customFormat="1" x14ac:dyDescent="0.2"/>
    <row r="387" s="33" customFormat="1" x14ac:dyDescent="0.2"/>
    <row r="388" s="33" customFormat="1" x14ac:dyDescent="0.2"/>
    <row r="389" s="33" customFormat="1" x14ac:dyDescent="0.2"/>
    <row r="390" s="33" customFormat="1" x14ac:dyDescent="0.2"/>
    <row r="391" s="33" customFormat="1" x14ac:dyDescent="0.2"/>
    <row r="392" s="33" customFormat="1" x14ac:dyDescent="0.2"/>
    <row r="393" s="33" customFormat="1" x14ac:dyDescent="0.2"/>
    <row r="394" s="33" customFormat="1" x14ac:dyDescent="0.2"/>
    <row r="395" s="33" customFormat="1" x14ac:dyDescent="0.2"/>
    <row r="396" s="33" customFormat="1" x14ac:dyDescent="0.2"/>
    <row r="397" s="33" customFormat="1" x14ac:dyDescent="0.2"/>
    <row r="398" s="33" customFormat="1" x14ac:dyDescent="0.2"/>
    <row r="399" s="33" customFormat="1" x14ac:dyDescent="0.2"/>
    <row r="400" s="33" customFormat="1" x14ac:dyDescent="0.2"/>
    <row r="401" s="33" customFormat="1" x14ac:dyDescent="0.2"/>
    <row r="402" s="33" customFormat="1" x14ac:dyDescent="0.2"/>
    <row r="403" s="33" customFormat="1" x14ac:dyDescent="0.2"/>
    <row r="404" s="33" customFormat="1" x14ac:dyDescent="0.2"/>
    <row r="405" s="33" customFormat="1" x14ac:dyDescent="0.2"/>
    <row r="406" s="33" customFormat="1" x14ac:dyDescent="0.2"/>
    <row r="407" s="33" customFormat="1" x14ac:dyDescent="0.2"/>
    <row r="408" s="33" customFormat="1" x14ac:dyDescent="0.2"/>
    <row r="409" s="33" customFormat="1" x14ac:dyDescent="0.2"/>
    <row r="410" s="33" customFormat="1" x14ac:dyDescent="0.2"/>
    <row r="411" s="33" customFormat="1" x14ac:dyDescent="0.2"/>
    <row r="412" s="33" customFormat="1" x14ac:dyDescent="0.2"/>
    <row r="413" s="33" customFormat="1" x14ac:dyDescent="0.2"/>
    <row r="414" s="33" customFormat="1" x14ac:dyDescent="0.2"/>
    <row r="415" s="33" customFormat="1" x14ac:dyDescent="0.2"/>
    <row r="416" s="33" customFormat="1" x14ac:dyDescent="0.2"/>
    <row r="417" s="33" customFormat="1" x14ac:dyDescent="0.2"/>
    <row r="418" s="33" customFormat="1" x14ac:dyDescent="0.2"/>
    <row r="419" s="33" customFormat="1" x14ac:dyDescent="0.2"/>
    <row r="420" s="33" customFormat="1" x14ac:dyDescent="0.2"/>
    <row r="421" s="33" customFormat="1" x14ac:dyDescent="0.2"/>
    <row r="422" s="33" customFormat="1" x14ac:dyDescent="0.2"/>
    <row r="423" s="33" customFormat="1" x14ac:dyDescent="0.2"/>
    <row r="424" s="33" customFormat="1" x14ac:dyDescent="0.2"/>
    <row r="425" s="33" customFormat="1" x14ac:dyDescent="0.2"/>
    <row r="426" s="33" customFormat="1" x14ac:dyDescent="0.2"/>
    <row r="427" s="33" customFormat="1" x14ac:dyDescent="0.2"/>
    <row r="428" s="33" customFormat="1" x14ac:dyDescent="0.2"/>
    <row r="429" s="33" customFormat="1" x14ac:dyDescent="0.2"/>
    <row r="430" s="33" customFormat="1" x14ac:dyDescent="0.2"/>
    <row r="431" s="33" customFormat="1" x14ac:dyDescent="0.2"/>
    <row r="432" s="33" customFormat="1" x14ac:dyDescent="0.2"/>
    <row r="433" s="33" customFormat="1" x14ac:dyDescent="0.2"/>
    <row r="434" s="33" customFormat="1" x14ac:dyDescent="0.2"/>
    <row r="435" s="33" customFormat="1" x14ac:dyDescent="0.2"/>
    <row r="436" s="33" customFormat="1" x14ac:dyDescent="0.2"/>
    <row r="437" s="33" customFormat="1" x14ac:dyDescent="0.2"/>
    <row r="438" s="33" customFormat="1" x14ac:dyDescent="0.2"/>
    <row r="439" s="33" customFormat="1" x14ac:dyDescent="0.2"/>
    <row r="440" s="33" customFormat="1" x14ac:dyDescent="0.2"/>
    <row r="441" s="33" customFormat="1" x14ac:dyDescent="0.2"/>
    <row r="442" s="33" customFormat="1" x14ac:dyDescent="0.2"/>
    <row r="443" s="33" customFormat="1" x14ac:dyDescent="0.2"/>
    <row r="444" s="33" customFormat="1" x14ac:dyDescent="0.2"/>
    <row r="445" s="33" customFormat="1" x14ac:dyDescent="0.2"/>
    <row r="446" s="33" customFormat="1" x14ac:dyDescent="0.2"/>
    <row r="447" s="33" customFormat="1" x14ac:dyDescent="0.2"/>
    <row r="448" s="33" customFormat="1" x14ac:dyDescent="0.2"/>
    <row r="449" s="33" customFormat="1" x14ac:dyDescent="0.2"/>
    <row r="450" s="33" customFormat="1" x14ac:dyDescent="0.2"/>
    <row r="451" s="33" customFormat="1" x14ac:dyDescent="0.2"/>
    <row r="452" s="33" customFormat="1" x14ac:dyDescent="0.2"/>
    <row r="453" s="33" customFormat="1" x14ac:dyDescent="0.2"/>
    <row r="454" s="33" customFormat="1" x14ac:dyDescent="0.2"/>
    <row r="455" s="33" customFormat="1" x14ac:dyDescent="0.2"/>
    <row r="456" s="33" customFormat="1" x14ac:dyDescent="0.2"/>
    <row r="457" s="33" customFormat="1" x14ac:dyDescent="0.2"/>
    <row r="458" s="33" customFormat="1" x14ac:dyDescent="0.2"/>
    <row r="459" s="33" customFormat="1" x14ac:dyDescent="0.2"/>
    <row r="460" s="33" customFormat="1" x14ac:dyDescent="0.2"/>
    <row r="461" s="33" customFormat="1" x14ac:dyDescent="0.2"/>
    <row r="462" s="33" customFormat="1" x14ac:dyDescent="0.2"/>
    <row r="463" s="33" customFormat="1" x14ac:dyDescent="0.2"/>
    <row r="464" s="33" customFormat="1" x14ac:dyDescent="0.2"/>
    <row r="465" s="33" customFormat="1" x14ac:dyDescent="0.2"/>
    <row r="466" s="33" customFormat="1" x14ac:dyDescent="0.2"/>
    <row r="467" s="33" customFormat="1" x14ac:dyDescent="0.2"/>
    <row r="468" s="33" customFormat="1" x14ac:dyDescent="0.2"/>
    <row r="469" s="33" customFormat="1" x14ac:dyDescent="0.2"/>
    <row r="470" s="33" customFormat="1" x14ac:dyDescent="0.2"/>
    <row r="471" s="33" customFormat="1" x14ac:dyDescent="0.2"/>
    <row r="472" s="33" customFormat="1" x14ac:dyDescent="0.2"/>
    <row r="473" s="33" customFormat="1" x14ac:dyDescent="0.2"/>
    <row r="474" s="33" customFormat="1" x14ac:dyDescent="0.2"/>
    <row r="475" s="33" customFormat="1" x14ac:dyDescent="0.2"/>
    <row r="476" s="33" customFormat="1" x14ac:dyDescent="0.2"/>
    <row r="477" s="33" customFormat="1" x14ac:dyDescent="0.2"/>
    <row r="478" s="33" customFormat="1" x14ac:dyDescent="0.2"/>
    <row r="479" s="33" customFormat="1" x14ac:dyDescent="0.2"/>
    <row r="480" s="33" customFormat="1" x14ac:dyDescent="0.2"/>
    <row r="481" s="33" customFormat="1" x14ac:dyDescent="0.2"/>
    <row r="482" s="33" customFormat="1" x14ac:dyDescent="0.2"/>
    <row r="483" s="33" customFormat="1" x14ac:dyDescent="0.2"/>
    <row r="484" s="33" customFormat="1" x14ac:dyDescent="0.2"/>
    <row r="485" s="33" customFormat="1" x14ac:dyDescent="0.2"/>
    <row r="486" s="33" customFormat="1" x14ac:dyDescent="0.2"/>
    <row r="487" s="33" customFormat="1" x14ac:dyDescent="0.2"/>
    <row r="488" s="33" customFormat="1" x14ac:dyDescent="0.2"/>
    <row r="489" s="33" customFormat="1" x14ac:dyDescent="0.2"/>
    <row r="490" s="33" customFormat="1" x14ac:dyDescent="0.2"/>
    <row r="491" s="33" customFormat="1" x14ac:dyDescent="0.2"/>
    <row r="492" s="33" customFormat="1" x14ac:dyDescent="0.2"/>
    <row r="493" s="33" customFormat="1" x14ac:dyDescent="0.2"/>
    <row r="494" s="33" customFormat="1" x14ac:dyDescent="0.2"/>
    <row r="495" s="33" customFormat="1" x14ac:dyDescent="0.2"/>
    <row r="496" s="33" customFormat="1" x14ac:dyDescent="0.2"/>
    <row r="497" s="33" customFormat="1" x14ac:dyDescent="0.2"/>
    <row r="498" s="33" customFormat="1" x14ac:dyDescent="0.2"/>
    <row r="499" s="33" customFormat="1" x14ac:dyDescent="0.2"/>
    <row r="500" s="33" customFormat="1" x14ac:dyDescent="0.2"/>
    <row r="501" s="33" customFormat="1" x14ac:dyDescent="0.2"/>
    <row r="502" s="33" customFormat="1" x14ac:dyDescent="0.2"/>
    <row r="503" s="33" customFormat="1" x14ac:dyDescent="0.2"/>
    <row r="504" s="33" customFormat="1" x14ac:dyDescent="0.2"/>
    <row r="505" s="33" customFormat="1" x14ac:dyDescent="0.2"/>
    <row r="506" s="33" customFormat="1" x14ac:dyDescent="0.2"/>
    <row r="507" s="33" customFormat="1" x14ac:dyDescent="0.2"/>
    <row r="508" s="33" customFormat="1" x14ac:dyDescent="0.2"/>
    <row r="509" s="33" customFormat="1" x14ac:dyDescent="0.2"/>
    <row r="510" s="33" customFormat="1" x14ac:dyDescent="0.2"/>
    <row r="511" s="33" customFormat="1" x14ac:dyDescent="0.2"/>
    <row r="512" s="33" customFormat="1" x14ac:dyDescent="0.2"/>
    <row r="513" s="33" customFormat="1" x14ac:dyDescent="0.2"/>
    <row r="514" s="33" customFormat="1" x14ac:dyDescent="0.2"/>
    <row r="515" s="33" customFormat="1" x14ac:dyDescent="0.2"/>
    <row r="516" s="33" customFormat="1" x14ac:dyDescent="0.2"/>
    <row r="517" s="33" customFormat="1" x14ac:dyDescent="0.2"/>
    <row r="518" s="33" customFormat="1" x14ac:dyDescent="0.2"/>
    <row r="519" s="33" customFormat="1" x14ac:dyDescent="0.2"/>
    <row r="520" s="33" customFormat="1" x14ac:dyDescent="0.2"/>
    <row r="521" s="33" customFormat="1" x14ac:dyDescent="0.2"/>
    <row r="522" s="33" customFormat="1" x14ac:dyDescent="0.2"/>
    <row r="523" s="33" customFormat="1" x14ac:dyDescent="0.2"/>
    <row r="524" s="33" customFormat="1" x14ac:dyDescent="0.2"/>
    <row r="525" s="33" customFormat="1" x14ac:dyDescent="0.2"/>
    <row r="526" s="33" customFormat="1" x14ac:dyDescent="0.2"/>
    <row r="527" s="33" customFormat="1" x14ac:dyDescent="0.2"/>
    <row r="528" s="33" customFormat="1" x14ac:dyDescent="0.2"/>
    <row r="529" s="33" customFormat="1" x14ac:dyDescent="0.2"/>
    <row r="530" s="33" customFormat="1" x14ac:dyDescent="0.2"/>
    <row r="531" s="33" customFormat="1" x14ac:dyDescent="0.2"/>
    <row r="532" s="33" customFormat="1" x14ac:dyDescent="0.2"/>
    <row r="533" s="33" customFormat="1" x14ac:dyDescent="0.2"/>
    <row r="534" s="33" customFormat="1" x14ac:dyDescent="0.2"/>
    <row r="535" s="33" customFormat="1" x14ac:dyDescent="0.2"/>
    <row r="536" s="33" customFormat="1" x14ac:dyDescent="0.2"/>
    <row r="537" s="33" customFormat="1" x14ac:dyDescent="0.2"/>
    <row r="538" s="33" customFormat="1" x14ac:dyDescent="0.2"/>
    <row r="539" s="33" customFormat="1" x14ac:dyDescent="0.2"/>
    <row r="540" s="33" customFormat="1" x14ac:dyDescent="0.2"/>
    <row r="541" s="33" customFormat="1" x14ac:dyDescent="0.2"/>
    <row r="542" s="33" customFormat="1" x14ac:dyDescent="0.2"/>
    <row r="543" s="33" customFormat="1" x14ac:dyDescent="0.2"/>
    <row r="544" s="33" customFormat="1" x14ac:dyDescent="0.2"/>
    <row r="545" s="33" customFormat="1" x14ac:dyDescent="0.2"/>
    <row r="546" s="33" customFormat="1" x14ac:dyDescent="0.2"/>
    <row r="547" s="33" customFormat="1" x14ac:dyDescent="0.2"/>
    <row r="548" s="33" customFormat="1" x14ac:dyDescent="0.2"/>
    <row r="549" s="33" customFormat="1" x14ac:dyDescent="0.2"/>
    <row r="550" s="33" customFormat="1" x14ac:dyDescent="0.2"/>
    <row r="551" s="33" customFormat="1" x14ac:dyDescent="0.2"/>
    <row r="552" s="33" customFormat="1" x14ac:dyDescent="0.2"/>
    <row r="553" s="33" customFormat="1" x14ac:dyDescent="0.2"/>
    <row r="554" s="33" customFormat="1" x14ac:dyDescent="0.2"/>
    <row r="555" s="33" customFormat="1" x14ac:dyDescent="0.2"/>
    <row r="556" s="33" customFormat="1" x14ac:dyDescent="0.2"/>
    <row r="557" s="33" customFormat="1" x14ac:dyDescent="0.2"/>
    <row r="558" s="33" customFormat="1" x14ac:dyDescent="0.2"/>
    <row r="559" s="33" customFormat="1" x14ac:dyDescent="0.2"/>
    <row r="560" s="33" customFormat="1" x14ac:dyDescent="0.2"/>
    <row r="561" s="33" customFormat="1" x14ac:dyDescent="0.2"/>
    <row r="562" s="33" customFormat="1" x14ac:dyDescent="0.2"/>
    <row r="563" s="33" customFormat="1" x14ac:dyDescent="0.2"/>
    <row r="564" s="33" customFormat="1" x14ac:dyDescent="0.2"/>
    <row r="565" s="33" customFormat="1" x14ac:dyDescent="0.2"/>
    <row r="566" s="33" customFormat="1" x14ac:dyDescent="0.2"/>
    <row r="567" s="33" customFormat="1" x14ac:dyDescent="0.2"/>
    <row r="568" s="33" customFormat="1" x14ac:dyDescent="0.2"/>
    <row r="569" s="33" customFormat="1" x14ac:dyDescent="0.2"/>
    <row r="570" s="33" customFormat="1" x14ac:dyDescent="0.2"/>
    <row r="571" s="33" customFormat="1" x14ac:dyDescent="0.2"/>
    <row r="572" s="33" customFormat="1" x14ac:dyDescent="0.2"/>
    <row r="573" s="33" customFormat="1" x14ac:dyDescent="0.2"/>
    <row r="574" s="33" customFormat="1" x14ac:dyDescent="0.2"/>
    <row r="575" s="33" customFormat="1" x14ac:dyDescent="0.2"/>
    <row r="576" s="33" customFormat="1" x14ac:dyDescent="0.2"/>
    <row r="577" s="33" customFormat="1" x14ac:dyDescent="0.2"/>
    <row r="578" s="33" customFormat="1" x14ac:dyDescent="0.2"/>
    <row r="579" s="33" customFormat="1" x14ac:dyDescent="0.2"/>
    <row r="580" s="33" customFormat="1" x14ac:dyDescent="0.2"/>
    <row r="581" s="33" customFormat="1" x14ac:dyDescent="0.2"/>
    <row r="582" s="33" customFormat="1" x14ac:dyDescent="0.2"/>
    <row r="583" s="33" customFormat="1" x14ac:dyDescent="0.2"/>
    <row r="584" s="33" customFormat="1" x14ac:dyDescent="0.2"/>
    <row r="585" s="33" customFormat="1" x14ac:dyDescent="0.2"/>
    <row r="586" s="33" customFormat="1" x14ac:dyDescent="0.2"/>
    <row r="587" s="33" customFormat="1" x14ac:dyDescent="0.2"/>
    <row r="588" s="33" customFormat="1" x14ac:dyDescent="0.2"/>
    <row r="589" s="33" customFormat="1" x14ac:dyDescent="0.2"/>
    <row r="590" s="33" customFormat="1" x14ac:dyDescent="0.2"/>
    <row r="591" s="33" customFormat="1" x14ac:dyDescent="0.2"/>
    <row r="592" s="33" customFormat="1" x14ac:dyDescent="0.2"/>
    <row r="593" s="33" customFormat="1" x14ac:dyDescent="0.2"/>
    <row r="594" s="33" customFormat="1" x14ac:dyDescent="0.2"/>
    <row r="595" s="33" customFormat="1" x14ac:dyDescent="0.2"/>
    <row r="596" s="33" customFormat="1" x14ac:dyDescent="0.2"/>
    <row r="597" s="33" customFormat="1" x14ac:dyDescent="0.2"/>
    <row r="598" s="33" customFormat="1" x14ac:dyDescent="0.2"/>
    <row r="599" s="33" customFormat="1" x14ac:dyDescent="0.2"/>
    <row r="600" s="33" customFormat="1" x14ac:dyDescent="0.2"/>
    <row r="601" s="33" customFormat="1" x14ac:dyDescent="0.2"/>
    <row r="602" s="33" customFormat="1" x14ac:dyDescent="0.2"/>
    <row r="603" s="33" customFormat="1" x14ac:dyDescent="0.2"/>
    <row r="604" s="33" customFormat="1" x14ac:dyDescent="0.2"/>
    <row r="605" s="33" customFormat="1" x14ac:dyDescent="0.2"/>
    <row r="606" s="33" customFormat="1" x14ac:dyDescent="0.2"/>
    <row r="607" s="33" customFormat="1" x14ac:dyDescent="0.2"/>
    <row r="608" s="33" customFormat="1" x14ac:dyDescent="0.2"/>
    <row r="609" s="33" customFormat="1" x14ac:dyDescent="0.2"/>
    <row r="610" s="33" customFormat="1" x14ac:dyDescent="0.2"/>
    <row r="611" s="33" customFormat="1" x14ac:dyDescent="0.2"/>
    <row r="612" s="33" customFormat="1" x14ac:dyDescent="0.2"/>
    <row r="613" s="33" customFormat="1" x14ac:dyDescent="0.2"/>
    <row r="614" s="33" customFormat="1" x14ac:dyDescent="0.2"/>
    <row r="615" s="33" customFormat="1" x14ac:dyDescent="0.2"/>
    <row r="616" s="33" customFormat="1" x14ac:dyDescent="0.2"/>
    <row r="617" s="33" customFormat="1" x14ac:dyDescent="0.2"/>
    <row r="618" s="33" customFormat="1" x14ac:dyDescent="0.2"/>
    <row r="619" s="33" customFormat="1" x14ac:dyDescent="0.2"/>
    <row r="620" s="33" customFormat="1" x14ac:dyDescent="0.2"/>
    <row r="621" s="33" customFormat="1" x14ac:dyDescent="0.2"/>
    <row r="622" s="33" customFormat="1" x14ac:dyDescent="0.2"/>
    <row r="623" s="33" customFormat="1" x14ac:dyDescent="0.2"/>
    <row r="624" s="33" customFormat="1" x14ac:dyDescent="0.2"/>
    <row r="625" s="33" customFormat="1" x14ac:dyDescent="0.2"/>
    <row r="626" s="33" customFormat="1" x14ac:dyDescent="0.2"/>
  </sheetData>
  <mergeCells count="2">
    <mergeCell ref="A16:A17"/>
    <mergeCell ref="A19:A2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CFF"/>
  </sheetPr>
  <dimension ref="A1:CN406"/>
  <sheetViews>
    <sheetView showGridLines="0" tabSelected="1" zoomScaleNormal="100" workbookViewId="0">
      <pane xSplit="1" ySplit="3" topLeftCell="BJ4" activePane="bottomRight" state="frozen"/>
      <selection pane="topRight" activeCell="B1" sqref="B1"/>
      <selection pane="bottomLeft" activeCell="A3" sqref="A3"/>
      <selection pane="bottomRight" activeCell="A72" sqref="A72:A76"/>
    </sheetView>
  </sheetViews>
  <sheetFormatPr defaultColWidth="10.28515625" defaultRowHeight="12.75" x14ac:dyDescent="0.2"/>
  <cols>
    <col min="1" max="1" width="53.5703125" style="32" customWidth="1"/>
    <col min="2" max="3" width="10.28515625" style="135"/>
    <col min="4" max="4" width="9.85546875" style="135" bestFit="1" customWidth="1"/>
    <col min="5" max="5" width="10.28515625" style="294"/>
    <col min="6" max="10" width="10.28515625" style="133"/>
    <col min="11" max="11" width="10.28515625" style="133" customWidth="1"/>
    <col min="12" max="12" width="10.28515625" style="135"/>
    <col min="13" max="13" width="10.28515625" style="300"/>
    <col min="14" max="20" width="10.28515625" style="133"/>
    <col min="21" max="22" width="10.28515625" style="133" customWidth="1"/>
    <col min="23" max="23" width="10.28515625" style="133"/>
    <col min="24" max="24" width="10.28515625" style="135"/>
    <col min="25" max="25" width="10.28515625" style="300"/>
    <col min="26" max="27" width="10.28515625" style="133"/>
    <col min="28" max="28" width="10.28515625" style="133" customWidth="1"/>
    <col min="29" max="29" width="10.28515625" style="133"/>
    <col min="30" max="30" width="10.28515625" style="135"/>
    <col min="31" max="31" width="10.28515625" style="300"/>
    <col min="32" max="33" width="10.28515625" style="133"/>
    <col min="34" max="34" width="10.28515625" style="135"/>
    <col min="35" max="35" width="10.28515625" style="300"/>
    <col min="36" max="36" width="10.28515625" style="133"/>
    <col min="37" max="38" width="10.28515625" style="133" customWidth="1"/>
    <col min="39" max="40" width="10.28515625" style="133"/>
    <col min="41" max="41" width="10.28515625" style="301"/>
    <col min="42" max="42" width="10.28515625" style="291"/>
    <col min="43" max="49" width="10.28515625" style="133"/>
    <col min="50" max="16384" width="10.28515625" style="32"/>
  </cols>
  <sheetData>
    <row r="1" spans="1:92" ht="25.5" customHeight="1" thickTop="1" x14ac:dyDescent="0.2">
      <c r="A1" s="253" t="s">
        <v>61</v>
      </c>
      <c r="E1" s="292"/>
      <c r="F1" s="293"/>
      <c r="G1" s="293"/>
      <c r="H1" s="293"/>
      <c r="I1" s="293"/>
      <c r="J1" s="293"/>
      <c r="K1" s="293"/>
      <c r="L1" s="296"/>
      <c r="M1" s="297"/>
      <c r="N1" s="298"/>
      <c r="O1" s="298"/>
      <c r="P1" s="298"/>
      <c r="Q1" s="298"/>
      <c r="R1" s="298"/>
      <c r="S1" s="298"/>
      <c r="T1" s="298"/>
      <c r="U1" s="298"/>
      <c r="V1" s="298"/>
      <c r="W1" s="298"/>
      <c r="X1" s="302"/>
      <c r="Y1" s="297"/>
      <c r="Z1" s="298"/>
      <c r="AA1" s="298"/>
      <c r="AB1" s="298"/>
      <c r="AC1" s="298"/>
      <c r="AD1" s="302"/>
      <c r="AE1" s="297"/>
      <c r="AF1" s="298"/>
      <c r="AG1" s="298"/>
      <c r="AH1" s="302"/>
      <c r="AI1" s="297"/>
      <c r="AJ1" s="298"/>
      <c r="AK1" s="298"/>
      <c r="AL1" s="298"/>
      <c r="AM1" s="298"/>
      <c r="AN1" s="298"/>
      <c r="AO1" s="299"/>
      <c r="AW1" s="314"/>
      <c r="AX1" s="314"/>
      <c r="AY1" s="314"/>
      <c r="AZ1" s="314"/>
      <c r="BA1" s="314"/>
      <c r="BB1" s="314"/>
      <c r="BC1" s="314"/>
      <c r="BD1" s="314"/>
      <c r="BE1" s="314"/>
      <c r="BF1" s="314"/>
      <c r="BG1" s="314"/>
      <c r="BH1" s="314"/>
      <c r="BI1" s="314"/>
      <c r="BJ1" s="314"/>
      <c r="BK1" s="314"/>
      <c r="BL1" s="314"/>
      <c r="BM1" s="314"/>
      <c r="BN1" s="314"/>
      <c r="BO1" s="314"/>
      <c r="BP1" s="314"/>
      <c r="BQ1" s="314"/>
      <c r="BR1" s="314"/>
      <c r="BS1" s="314"/>
      <c r="BT1" s="314"/>
      <c r="BU1" s="314"/>
      <c r="BV1" s="314"/>
      <c r="BW1" s="314"/>
      <c r="BX1" s="314"/>
      <c r="BY1" s="314"/>
      <c r="BZ1" s="314"/>
      <c r="CA1" s="314"/>
      <c r="CB1" s="314"/>
      <c r="CC1" s="314"/>
      <c r="CD1" s="314"/>
      <c r="CE1" s="314"/>
      <c r="CF1" s="314"/>
      <c r="CG1" s="314"/>
      <c r="CH1" s="314"/>
      <c r="CI1" s="314"/>
      <c r="CJ1" s="314"/>
      <c r="CK1" s="314"/>
      <c r="CL1" s="314"/>
      <c r="CM1" s="314"/>
      <c r="CN1" s="314"/>
    </row>
    <row r="2" spans="1:92" ht="13.5" thickBot="1" x14ac:dyDescent="0.25">
      <c r="A2" s="254" t="s">
        <v>16</v>
      </c>
      <c r="AX2" s="133"/>
      <c r="AY2" s="133"/>
      <c r="AZ2" s="133"/>
      <c r="BA2" s="133"/>
      <c r="BB2" s="133"/>
      <c r="BC2" s="133"/>
      <c r="BD2" s="133"/>
      <c r="BE2" s="133"/>
      <c r="BF2" s="133"/>
      <c r="BG2" s="133"/>
      <c r="BH2" s="315"/>
      <c r="BI2" s="315"/>
      <c r="BJ2" s="315"/>
      <c r="BK2" s="315"/>
      <c r="BL2" s="315"/>
      <c r="BM2" s="315"/>
      <c r="BN2" s="315"/>
      <c r="BO2" s="315"/>
      <c r="BP2" s="315"/>
      <c r="BQ2" s="315"/>
      <c r="BR2" s="315"/>
      <c r="BS2" s="315"/>
      <c r="BT2" s="315"/>
      <c r="BU2" s="315"/>
      <c r="BV2" s="315"/>
      <c r="BW2" s="315"/>
      <c r="BX2" s="315"/>
      <c r="BY2" s="315"/>
      <c r="BZ2" s="315"/>
      <c r="CA2" s="315"/>
      <c r="CB2" s="315"/>
      <c r="CC2" s="315"/>
      <c r="CD2" s="315"/>
      <c r="CE2" s="315"/>
      <c r="CF2" s="315"/>
      <c r="CG2" s="315"/>
      <c r="CH2" s="315"/>
      <c r="CI2" s="315"/>
      <c r="CJ2" s="315"/>
      <c r="CK2" s="315"/>
      <c r="CL2" s="315"/>
      <c r="CM2" s="315"/>
      <c r="CN2" s="315"/>
    </row>
    <row r="3" spans="1:92" ht="26.25" customHeight="1" x14ac:dyDescent="0.2">
      <c r="A3" s="304" t="s">
        <v>62</v>
      </c>
      <c r="B3" s="305">
        <v>46017</v>
      </c>
      <c r="C3" s="313">
        <v>46018</v>
      </c>
      <c r="D3" s="305">
        <v>46019</v>
      </c>
      <c r="E3" s="306">
        <v>46020</v>
      </c>
      <c r="F3" s="115">
        <v>46021</v>
      </c>
      <c r="G3" s="115">
        <v>46022</v>
      </c>
      <c r="H3" s="115">
        <v>46023</v>
      </c>
      <c r="I3" s="113">
        <v>46024</v>
      </c>
      <c r="J3" s="113">
        <v>46027</v>
      </c>
      <c r="K3" s="113">
        <v>46028</v>
      </c>
      <c r="L3" s="305">
        <v>46030</v>
      </c>
      <c r="M3" s="307">
        <v>46031</v>
      </c>
      <c r="N3" s="113">
        <v>46032</v>
      </c>
      <c r="O3" s="113">
        <v>46033</v>
      </c>
      <c r="P3" s="113">
        <v>46034</v>
      </c>
      <c r="Q3" s="113">
        <v>46038</v>
      </c>
      <c r="R3" s="113">
        <v>45675</v>
      </c>
      <c r="S3" s="113">
        <v>46041</v>
      </c>
      <c r="T3" s="113">
        <v>46045</v>
      </c>
      <c r="U3" s="113">
        <v>46047</v>
      </c>
      <c r="V3" s="113">
        <v>46049</v>
      </c>
      <c r="W3" s="113">
        <v>46052</v>
      </c>
      <c r="X3" s="305">
        <v>46054</v>
      </c>
      <c r="Y3" s="307">
        <v>46056</v>
      </c>
      <c r="Z3" s="113">
        <v>46058</v>
      </c>
      <c r="AA3" s="113">
        <v>46059</v>
      </c>
      <c r="AB3" s="113">
        <v>46061</v>
      </c>
      <c r="AC3" s="113">
        <v>46066</v>
      </c>
      <c r="AD3" s="313">
        <v>46068</v>
      </c>
      <c r="AE3" s="307">
        <v>46072</v>
      </c>
      <c r="AF3" s="113">
        <v>46077</v>
      </c>
      <c r="AG3" s="113">
        <v>46078</v>
      </c>
      <c r="AH3" s="305">
        <v>46082</v>
      </c>
      <c r="AI3" s="307">
        <v>46083</v>
      </c>
      <c r="AJ3" s="113">
        <v>46087</v>
      </c>
      <c r="AK3" s="113">
        <v>46091</v>
      </c>
      <c r="AL3" s="113">
        <v>46096</v>
      </c>
      <c r="AM3" s="113">
        <v>46098</v>
      </c>
      <c r="AN3" s="113">
        <v>46101</v>
      </c>
      <c r="AO3" s="308">
        <v>46103</v>
      </c>
      <c r="AP3" s="281">
        <v>46113</v>
      </c>
      <c r="AQ3" s="113">
        <v>46118</v>
      </c>
      <c r="AR3" s="113">
        <v>46124</v>
      </c>
      <c r="AS3" s="113">
        <v>46125</v>
      </c>
      <c r="AT3" s="113">
        <v>46131</v>
      </c>
      <c r="AU3" s="113">
        <v>46136</v>
      </c>
      <c r="AV3" s="113">
        <v>46138</v>
      </c>
      <c r="AW3" s="113">
        <v>46142</v>
      </c>
      <c r="AX3" s="134">
        <v>46143</v>
      </c>
      <c r="AY3" s="134">
        <v>46146</v>
      </c>
      <c r="AZ3" s="134">
        <v>46150</v>
      </c>
      <c r="BA3" s="134">
        <v>46153</v>
      </c>
      <c r="BB3" s="134">
        <v>46154</v>
      </c>
      <c r="BC3" s="134">
        <v>46157</v>
      </c>
      <c r="BD3" s="134">
        <v>46159</v>
      </c>
      <c r="BE3" s="134">
        <v>46164</v>
      </c>
      <c r="BF3" s="134">
        <v>46166</v>
      </c>
      <c r="BG3" s="312">
        <v>46171</v>
      </c>
      <c r="BH3" s="316">
        <v>46174</v>
      </c>
      <c r="BI3" s="317">
        <v>46178</v>
      </c>
      <c r="BJ3" s="317">
        <v>46188</v>
      </c>
      <c r="BK3" s="317">
        <v>46194</v>
      </c>
      <c r="BL3" s="317">
        <v>46199</v>
      </c>
      <c r="BM3" s="317">
        <v>46201</v>
      </c>
      <c r="BN3" s="317">
        <v>46204</v>
      </c>
      <c r="BO3" s="317">
        <v>46206</v>
      </c>
      <c r="BP3" s="317">
        <v>46208</v>
      </c>
      <c r="BQ3" s="317">
        <v>46213</v>
      </c>
      <c r="BR3" s="317">
        <v>46215</v>
      </c>
      <c r="BS3" s="317">
        <v>46220</v>
      </c>
      <c r="BT3" s="317">
        <v>46222</v>
      </c>
      <c r="BU3" s="317">
        <v>46227</v>
      </c>
      <c r="BV3" s="317">
        <v>46229</v>
      </c>
      <c r="BW3" s="317">
        <v>46234</v>
      </c>
      <c r="BX3" s="317">
        <v>46236</v>
      </c>
      <c r="BY3" s="317">
        <v>46241</v>
      </c>
      <c r="BZ3" s="317">
        <v>46243</v>
      </c>
      <c r="CA3" s="317">
        <v>46248</v>
      </c>
      <c r="CB3" s="317">
        <v>46250</v>
      </c>
      <c r="CC3" s="317">
        <v>46255</v>
      </c>
      <c r="CD3" s="317">
        <v>46257</v>
      </c>
      <c r="CE3" s="317">
        <v>46262</v>
      </c>
      <c r="CF3" s="317">
        <v>46264</v>
      </c>
      <c r="CG3" s="317">
        <v>46269</v>
      </c>
      <c r="CH3" s="317">
        <v>46271</v>
      </c>
      <c r="CI3" s="317">
        <v>46276</v>
      </c>
      <c r="CJ3" s="317">
        <v>46278</v>
      </c>
      <c r="CK3" s="317">
        <v>46283</v>
      </c>
      <c r="CL3" s="317">
        <v>46285</v>
      </c>
      <c r="CM3" s="317">
        <v>46290</v>
      </c>
      <c r="CN3" s="318">
        <v>46292</v>
      </c>
    </row>
    <row r="4" spans="1:92" ht="26.25" customHeight="1" x14ac:dyDescent="0.2">
      <c r="A4" s="309"/>
      <c r="B4" s="305">
        <v>46017</v>
      </c>
      <c r="C4" s="313">
        <v>46018</v>
      </c>
      <c r="D4" s="305">
        <v>46019</v>
      </c>
      <c r="E4" s="306">
        <v>46020</v>
      </c>
      <c r="F4" s="115">
        <v>46021</v>
      </c>
      <c r="G4" s="115">
        <v>46022</v>
      </c>
      <c r="H4" s="115">
        <v>46023</v>
      </c>
      <c r="I4" s="113">
        <v>46026</v>
      </c>
      <c r="J4" s="113">
        <v>46027</v>
      </c>
      <c r="K4" s="113">
        <v>46029</v>
      </c>
      <c r="L4" s="305">
        <v>46030</v>
      </c>
      <c r="M4" s="307">
        <v>46031</v>
      </c>
      <c r="N4" s="113">
        <v>46032</v>
      </c>
      <c r="O4" s="113">
        <v>46033</v>
      </c>
      <c r="P4" s="113">
        <v>46037</v>
      </c>
      <c r="Q4" s="113">
        <v>46039</v>
      </c>
      <c r="R4" s="113">
        <v>45675</v>
      </c>
      <c r="S4" s="113">
        <v>46044</v>
      </c>
      <c r="T4" s="113">
        <v>46046</v>
      </c>
      <c r="U4" s="113">
        <v>46048</v>
      </c>
      <c r="V4" s="113">
        <v>46051</v>
      </c>
      <c r="W4" s="113">
        <v>46053</v>
      </c>
      <c r="X4" s="305">
        <v>46055</v>
      </c>
      <c r="Y4" s="307">
        <v>46057</v>
      </c>
      <c r="Z4" s="113">
        <v>46058</v>
      </c>
      <c r="AA4" s="113">
        <v>46060</v>
      </c>
      <c r="AB4" s="113">
        <v>46065</v>
      </c>
      <c r="AC4" s="113">
        <v>46067</v>
      </c>
      <c r="AD4" s="313">
        <v>46071</v>
      </c>
      <c r="AE4" s="307">
        <v>46076</v>
      </c>
      <c r="AF4" s="113">
        <v>46077</v>
      </c>
      <c r="AG4" s="113">
        <v>46081</v>
      </c>
      <c r="AH4" s="305">
        <v>46082</v>
      </c>
      <c r="AI4" s="307">
        <v>46086</v>
      </c>
      <c r="AJ4" s="113">
        <v>46090</v>
      </c>
      <c r="AK4" s="113">
        <v>46095</v>
      </c>
      <c r="AL4" s="113">
        <v>46097</v>
      </c>
      <c r="AM4" s="113">
        <v>46100</v>
      </c>
      <c r="AN4" s="113">
        <v>46102</v>
      </c>
      <c r="AO4" s="308">
        <v>46112</v>
      </c>
      <c r="AP4" s="281">
        <v>46117</v>
      </c>
      <c r="AQ4" s="113">
        <v>46123</v>
      </c>
      <c r="AR4" s="113">
        <v>46124</v>
      </c>
      <c r="AS4" s="113">
        <v>46130</v>
      </c>
      <c r="AT4" s="113">
        <v>46135</v>
      </c>
      <c r="AU4" s="113">
        <v>46137</v>
      </c>
      <c r="AV4" s="113">
        <v>46141</v>
      </c>
      <c r="AW4" s="113">
        <v>46142</v>
      </c>
      <c r="AX4" s="134">
        <v>46145</v>
      </c>
      <c r="AY4" s="134">
        <v>46149</v>
      </c>
      <c r="AZ4" s="134">
        <v>46152</v>
      </c>
      <c r="BA4" s="134">
        <v>46153</v>
      </c>
      <c r="BB4" s="134">
        <v>46156</v>
      </c>
      <c r="BC4" s="134">
        <v>46158</v>
      </c>
      <c r="BD4" s="134">
        <v>46163</v>
      </c>
      <c r="BE4" s="134">
        <v>46165</v>
      </c>
      <c r="BF4" s="134">
        <v>46170</v>
      </c>
      <c r="BG4" s="312">
        <v>46173</v>
      </c>
      <c r="BH4" s="319">
        <v>46177</v>
      </c>
      <c r="BI4" s="134">
        <v>46187</v>
      </c>
      <c r="BJ4" s="134">
        <v>46193</v>
      </c>
      <c r="BK4" s="134">
        <v>46198</v>
      </c>
      <c r="BL4" s="134">
        <v>46200</v>
      </c>
      <c r="BM4" s="134">
        <v>46203</v>
      </c>
      <c r="BN4" s="134">
        <v>46205</v>
      </c>
      <c r="BO4" s="134">
        <v>46207</v>
      </c>
      <c r="BP4" s="134">
        <v>46212</v>
      </c>
      <c r="BQ4" s="134">
        <v>46214</v>
      </c>
      <c r="BR4" s="134">
        <v>46219</v>
      </c>
      <c r="BS4" s="134">
        <v>46221</v>
      </c>
      <c r="BT4" s="134">
        <v>46226</v>
      </c>
      <c r="BU4" s="134">
        <v>46228</v>
      </c>
      <c r="BV4" s="134">
        <v>46233</v>
      </c>
      <c r="BW4" s="134">
        <v>46235</v>
      </c>
      <c r="BX4" s="134">
        <v>46240</v>
      </c>
      <c r="BY4" s="134">
        <v>46242</v>
      </c>
      <c r="BZ4" s="134">
        <v>46247</v>
      </c>
      <c r="CA4" s="134">
        <v>46249</v>
      </c>
      <c r="CB4" s="134">
        <v>46254</v>
      </c>
      <c r="CC4" s="134">
        <v>46256</v>
      </c>
      <c r="CD4" s="134">
        <v>46261</v>
      </c>
      <c r="CE4" s="134">
        <v>46263</v>
      </c>
      <c r="CF4" s="134">
        <v>46268</v>
      </c>
      <c r="CG4" s="134">
        <v>46270</v>
      </c>
      <c r="CH4" s="134">
        <v>46275</v>
      </c>
      <c r="CI4" s="134">
        <v>46277</v>
      </c>
      <c r="CJ4" s="134">
        <v>46282</v>
      </c>
      <c r="CK4" s="134">
        <v>46284</v>
      </c>
      <c r="CL4" s="134">
        <v>46289</v>
      </c>
      <c r="CM4" s="134">
        <v>46291</v>
      </c>
      <c r="CN4" s="320">
        <v>46295</v>
      </c>
    </row>
    <row r="5" spans="1:92" s="35" customFormat="1" ht="12" customHeight="1" x14ac:dyDescent="0.2">
      <c r="A5" s="265" t="s">
        <v>63</v>
      </c>
      <c r="B5" s="272"/>
      <c r="C5" s="272"/>
      <c r="D5" s="272"/>
      <c r="E5" s="295"/>
      <c r="F5" s="34"/>
      <c r="G5" s="34"/>
      <c r="H5" s="34"/>
      <c r="I5" s="34"/>
      <c r="J5" s="34"/>
      <c r="K5" s="34"/>
      <c r="L5" s="272"/>
      <c r="M5" s="267"/>
      <c r="N5" s="34"/>
      <c r="O5" s="34"/>
      <c r="P5" s="34"/>
      <c r="Q5" s="34"/>
      <c r="R5" s="34"/>
      <c r="S5" s="34"/>
      <c r="T5" s="34"/>
      <c r="U5" s="34"/>
      <c r="V5" s="34"/>
      <c r="W5" s="34"/>
      <c r="X5" s="272"/>
      <c r="Y5" s="267"/>
      <c r="Z5" s="34"/>
      <c r="AA5" s="34"/>
      <c r="AB5" s="34"/>
      <c r="AC5" s="34"/>
      <c r="AD5" s="272"/>
      <c r="AE5" s="267"/>
      <c r="AF5" s="34"/>
      <c r="AG5" s="34"/>
      <c r="AH5" s="272"/>
      <c r="AI5" s="267"/>
      <c r="AJ5" s="34"/>
      <c r="AK5" s="34"/>
      <c r="AL5" s="34"/>
      <c r="AM5" s="34"/>
      <c r="AN5" s="34"/>
      <c r="AO5" s="268"/>
      <c r="AP5" s="271"/>
      <c r="AQ5" s="34"/>
      <c r="AR5" s="34"/>
      <c r="AS5" s="34"/>
      <c r="AT5" s="34"/>
      <c r="AU5" s="34"/>
      <c r="AV5" s="34"/>
      <c r="AW5" s="34"/>
      <c r="AX5" s="34"/>
      <c r="AY5" s="34"/>
      <c r="AZ5" s="34"/>
      <c r="BA5" s="34"/>
      <c r="BB5" s="34"/>
      <c r="BC5" s="34"/>
      <c r="BD5" s="34"/>
      <c r="BE5" s="34"/>
      <c r="BF5" s="34"/>
      <c r="BG5" s="272"/>
      <c r="BH5" s="267"/>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34"/>
      <c r="CM5" s="34"/>
      <c r="CN5" s="268"/>
    </row>
    <row r="6" spans="1:92" s="35" customFormat="1" ht="12" customHeight="1" x14ac:dyDescent="0.2">
      <c r="A6" s="266">
        <v>1</v>
      </c>
      <c r="B6" s="272">
        <v>23800</v>
      </c>
      <c r="C6" s="272">
        <v>29800</v>
      </c>
      <c r="D6" s="272">
        <v>25800</v>
      </c>
      <c r="E6" s="295">
        <v>25800</v>
      </c>
      <c r="F6" s="34">
        <v>62800</v>
      </c>
      <c r="G6" s="34">
        <v>69800</v>
      </c>
      <c r="H6" s="34">
        <v>79800</v>
      </c>
      <c r="I6" s="34">
        <v>89900</v>
      </c>
      <c r="J6" s="34">
        <v>89900</v>
      </c>
      <c r="K6" s="34">
        <v>89900</v>
      </c>
      <c r="L6" s="272">
        <v>81900</v>
      </c>
      <c r="M6" s="267">
        <v>69800</v>
      </c>
      <c r="N6" s="34">
        <v>59800</v>
      </c>
      <c r="O6" s="34">
        <v>29800</v>
      </c>
      <c r="P6" s="34">
        <v>20800</v>
      </c>
      <c r="Q6" s="34">
        <v>25800</v>
      </c>
      <c r="R6" s="34">
        <v>22800</v>
      </c>
      <c r="S6" s="34">
        <v>22800</v>
      </c>
      <c r="T6" s="34">
        <v>25800</v>
      </c>
      <c r="U6" s="34">
        <v>29800</v>
      </c>
      <c r="V6" s="34">
        <v>29800</v>
      </c>
      <c r="W6" s="34">
        <v>42600</v>
      </c>
      <c r="X6" s="272">
        <v>42600</v>
      </c>
      <c r="Y6" s="267">
        <v>42600</v>
      </c>
      <c r="Z6" s="34">
        <v>42600</v>
      </c>
      <c r="AA6" s="34">
        <v>45900</v>
      </c>
      <c r="AB6" s="34">
        <v>42600</v>
      </c>
      <c r="AC6" s="34">
        <v>45900</v>
      </c>
      <c r="AD6" s="272">
        <v>39900</v>
      </c>
      <c r="AE6" s="267">
        <v>55200</v>
      </c>
      <c r="AF6" s="34">
        <v>55200</v>
      </c>
      <c r="AG6" s="34">
        <v>55200</v>
      </c>
      <c r="AH6" s="272">
        <v>25800</v>
      </c>
      <c r="AI6" s="267">
        <v>25800</v>
      </c>
      <c r="AJ6" s="34">
        <v>32200</v>
      </c>
      <c r="AK6" s="34">
        <v>22800</v>
      </c>
      <c r="AL6" s="34">
        <v>20800</v>
      </c>
      <c r="AM6" s="34">
        <v>18800</v>
      </c>
      <c r="AN6" s="34">
        <v>20800</v>
      </c>
      <c r="AO6" s="268">
        <v>18800</v>
      </c>
      <c r="AP6" s="271">
        <v>16600</v>
      </c>
      <c r="AQ6" s="34">
        <v>14900</v>
      </c>
      <c r="AR6" s="34">
        <v>12900</v>
      </c>
      <c r="AS6" s="34">
        <v>12900</v>
      </c>
      <c r="AT6" s="34">
        <v>11900</v>
      </c>
      <c r="AU6" s="34">
        <v>12900</v>
      </c>
      <c r="AV6" s="34">
        <v>11900</v>
      </c>
      <c r="AW6" s="34">
        <v>12900</v>
      </c>
      <c r="AX6" s="34">
        <v>21800</v>
      </c>
      <c r="AY6" s="34">
        <v>16600</v>
      </c>
      <c r="AZ6" s="34">
        <v>21800</v>
      </c>
      <c r="BA6" s="34">
        <v>18800</v>
      </c>
      <c r="BB6" s="34">
        <v>14900</v>
      </c>
      <c r="BC6" s="34">
        <v>16600</v>
      </c>
      <c r="BD6" s="34">
        <v>14900</v>
      </c>
      <c r="BE6" s="34">
        <v>16600</v>
      </c>
      <c r="BF6" s="34">
        <v>14900</v>
      </c>
      <c r="BG6" s="272">
        <v>16600</v>
      </c>
      <c r="BH6" s="267">
        <v>16600</v>
      </c>
      <c r="BI6" s="34">
        <v>20800</v>
      </c>
      <c r="BJ6" s="34">
        <v>39900</v>
      </c>
      <c r="BK6" s="34">
        <v>16600</v>
      </c>
      <c r="BL6" s="34">
        <v>18800</v>
      </c>
      <c r="BM6" s="34">
        <v>16600</v>
      </c>
      <c r="BN6" s="34">
        <v>20800</v>
      </c>
      <c r="BO6" s="34">
        <v>22800</v>
      </c>
      <c r="BP6" s="34">
        <v>20800</v>
      </c>
      <c r="BQ6" s="34">
        <v>22800</v>
      </c>
      <c r="BR6" s="34">
        <v>20800</v>
      </c>
      <c r="BS6" s="34">
        <v>22800</v>
      </c>
      <c r="BT6" s="34">
        <v>20800</v>
      </c>
      <c r="BU6" s="34">
        <v>22800</v>
      </c>
      <c r="BV6" s="34">
        <v>20800</v>
      </c>
      <c r="BW6" s="34">
        <v>22800</v>
      </c>
      <c r="BX6" s="34">
        <v>20800</v>
      </c>
      <c r="BY6" s="34">
        <v>22800</v>
      </c>
      <c r="BZ6" s="34">
        <v>20800</v>
      </c>
      <c r="CA6" s="34">
        <v>22800</v>
      </c>
      <c r="CB6" s="34">
        <v>20800</v>
      </c>
      <c r="CC6" s="34">
        <v>22800</v>
      </c>
      <c r="CD6" s="34">
        <v>16600</v>
      </c>
      <c r="CE6" s="34">
        <v>18800</v>
      </c>
      <c r="CF6" s="34">
        <v>16600</v>
      </c>
      <c r="CG6" s="34">
        <v>18800</v>
      </c>
      <c r="CH6" s="34">
        <v>16600</v>
      </c>
      <c r="CI6" s="34">
        <v>18800</v>
      </c>
      <c r="CJ6" s="34">
        <v>16600</v>
      </c>
      <c r="CK6" s="34">
        <v>18800</v>
      </c>
      <c r="CL6" s="34">
        <v>16600</v>
      </c>
      <c r="CM6" s="34">
        <v>18800</v>
      </c>
      <c r="CN6" s="268">
        <v>16600</v>
      </c>
    </row>
    <row r="7" spans="1:92" s="35" customFormat="1" ht="12" customHeight="1" x14ac:dyDescent="0.2">
      <c r="A7" s="266">
        <v>2</v>
      </c>
      <c r="B7" s="34">
        <f t="shared" ref="B7" si="0">B6+2500</f>
        <v>26300</v>
      </c>
      <c r="C7" s="34">
        <f t="shared" ref="C7" si="1">C6+2500</f>
        <v>32300</v>
      </c>
      <c r="D7" s="272">
        <f>D6+3000</f>
        <v>28800</v>
      </c>
      <c r="E7" s="295">
        <f>E6+3000</f>
        <v>28800</v>
      </c>
      <c r="F7" s="34">
        <f t="shared" ref="F7:AO7" si="2">F6+3000</f>
        <v>65800</v>
      </c>
      <c r="G7" s="34">
        <f t="shared" ref="G7" si="3">G6+3000</f>
        <v>72800</v>
      </c>
      <c r="H7" s="34">
        <f t="shared" si="2"/>
        <v>82800</v>
      </c>
      <c r="I7" s="34">
        <v>92900</v>
      </c>
      <c r="J7" s="34">
        <f t="shared" ref="J7" si="4">J6+3000</f>
        <v>92900</v>
      </c>
      <c r="K7" s="34">
        <f t="shared" si="2"/>
        <v>92900</v>
      </c>
      <c r="L7" s="272">
        <f t="shared" ref="L7" si="5">L6+3000</f>
        <v>84900</v>
      </c>
      <c r="M7" s="267">
        <f t="shared" ref="M7:N7" si="6">M6+3000</f>
        <v>72800</v>
      </c>
      <c r="N7" s="34">
        <f t="shared" si="6"/>
        <v>62800</v>
      </c>
      <c r="O7" s="34">
        <f t="shared" ref="O7" si="7">O6+3000</f>
        <v>32800</v>
      </c>
      <c r="P7" s="34">
        <f t="shared" si="2"/>
        <v>23800</v>
      </c>
      <c r="Q7" s="34">
        <f t="shared" si="2"/>
        <v>28800</v>
      </c>
      <c r="R7" s="34">
        <f t="shared" ref="R7" si="8">R6+3000</f>
        <v>25800</v>
      </c>
      <c r="S7" s="34">
        <f t="shared" si="2"/>
        <v>25800</v>
      </c>
      <c r="T7" s="34">
        <f t="shared" si="2"/>
        <v>28800</v>
      </c>
      <c r="U7" s="34">
        <f t="shared" si="2"/>
        <v>32800</v>
      </c>
      <c r="V7" s="34">
        <f t="shared" ref="V7" si="9">V6+3000</f>
        <v>32800</v>
      </c>
      <c r="W7" s="34">
        <f t="shared" si="2"/>
        <v>45600</v>
      </c>
      <c r="X7" s="272">
        <f t="shared" si="2"/>
        <v>45600</v>
      </c>
      <c r="Y7" s="267">
        <f t="shared" si="2"/>
        <v>45600</v>
      </c>
      <c r="Z7" s="34">
        <f t="shared" ref="Z7" si="10">Z6+3000</f>
        <v>45600</v>
      </c>
      <c r="AA7" s="34">
        <f t="shared" si="2"/>
        <v>48900</v>
      </c>
      <c r="AB7" s="34">
        <f t="shared" si="2"/>
        <v>45600</v>
      </c>
      <c r="AC7" s="34">
        <f t="shared" si="2"/>
        <v>48900</v>
      </c>
      <c r="AD7" s="272">
        <f t="shared" ref="AD7" si="11">AD6+3000</f>
        <v>42900</v>
      </c>
      <c r="AE7" s="267">
        <f t="shared" si="2"/>
        <v>58200</v>
      </c>
      <c r="AF7" s="34">
        <f t="shared" ref="AF7:AH7" si="12">AF6+3000</f>
        <v>58200</v>
      </c>
      <c r="AG7" s="34">
        <f t="shared" si="12"/>
        <v>58200</v>
      </c>
      <c r="AH7" s="272">
        <f t="shared" si="12"/>
        <v>28800</v>
      </c>
      <c r="AI7" s="267">
        <f t="shared" ref="AI7" si="13">AI6+3000</f>
        <v>28800</v>
      </c>
      <c r="AJ7" s="34">
        <f t="shared" si="2"/>
        <v>35200</v>
      </c>
      <c r="AK7" s="34">
        <f t="shared" si="2"/>
        <v>25800</v>
      </c>
      <c r="AL7" s="34">
        <f t="shared" ref="AL7" si="14">AL6+3000</f>
        <v>23800</v>
      </c>
      <c r="AM7" s="34">
        <f t="shared" si="2"/>
        <v>21800</v>
      </c>
      <c r="AN7" s="34">
        <f t="shared" ref="AN7" si="15">AN6+3000</f>
        <v>23800</v>
      </c>
      <c r="AO7" s="268">
        <f t="shared" si="2"/>
        <v>21800</v>
      </c>
      <c r="AP7" s="271">
        <f t="shared" ref="AP7" si="16">AP6+3000</f>
        <v>19600</v>
      </c>
      <c r="AQ7" s="34">
        <f t="shared" ref="AQ7:AW7" si="17">AQ6+3000</f>
        <v>17900</v>
      </c>
      <c r="AR7" s="34">
        <f t="shared" si="17"/>
        <v>15900</v>
      </c>
      <c r="AS7" s="34">
        <f t="shared" ref="AS7" si="18">AS6+3000</f>
        <v>15900</v>
      </c>
      <c r="AT7" s="34">
        <f t="shared" si="17"/>
        <v>14900</v>
      </c>
      <c r="AU7" s="34">
        <f t="shared" si="17"/>
        <v>15900</v>
      </c>
      <c r="AV7" s="34">
        <f t="shared" si="17"/>
        <v>14900</v>
      </c>
      <c r="AW7" s="34">
        <f t="shared" si="17"/>
        <v>15900</v>
      </c>
      <c r="AX7" s="34">
        <f t="shared" ref="AX7:CN7" si="19">AX6+3000</f>
        <v>24800</v>
      </c>
      <c r="AY7" s="34">
        <f t="shared" si="19"/>
        <v>19600</v>
      </c>
      <c r="AZ7" s="34">
        <f t="shared" si="19"/>
        <v>24800</v>
      </c>
      <c r="BA7" s="34">
        <f t="shared" si="19"/>
        <v>21800</v>
      </c>
      <c r="BB7" s="34">
        <f t="shared" si="19"/>
        <v>17900</v>
      </c>
      <c r="BC7" s="34">
        <f t="shared" si="19"/>
        <v>19600</v>
      </c>
      <c r="BD7" s="34">
        <f t="shared" si="19"/>
        <v>17900</v>
      </c>
      <c r="BE7" s="34">
        <f t="shared" si="19"/>
        <v>19600</v>
      </c>
      <c r="BF7" s="34">
        <f t="shared" si="19"/>
        <v>17900</v>
      </c>
      <c r="BG7" s="272">
        <f t="shared" si="19"/>
        <v>19600</v>
      </c>
      <c r="BH7" s="267">
        <f t="shared" ref="BH7" si="20">BH6+3000</f>
        <v>19600</v>
      </c>
      <c r="BI7" s="34">
        <f t="shared" si="19"/>
        <v>23800</v>
      </c>
      <c r="BJ7" s="34">
        <f t="shared" si="19"/>
        <v>42900</v>
      </c>
      <c r="BK7" s="34">
        <f t="shared" si="19"/>
        <v>19600</v>
      </c>
      <c r="BL7" s="34">
        <f t="shared" si="19"/>
        <v>21800</v>
      </c>
      <c r="BM7" s="34">
        <f t="shared" si="19"/>
        <v>19600</v>
      </c>
      <c r="BN7" s="34">
        <f t="shared" si="19"/>
        <v>23800</v>
      </c>
      <c r="BO7" s="34">
        <f t="shared" si="19"/>
        <v>25800</v>
      </c>
      <c r="BP7" s="34">
        <f t="shared" si="19"/>
        <v>23800</v>
      </c>
      <c r="BQ7" s="34">
        <f t="shared" si="19"/>
        <v>25800</v>
      </c>
      <c r="BR7" s="34">
        <f t="shared" si="19"/>
        <v>23800</v>
      </c>
      <c r="BS7" s="34">
        <f t="shared" si="19"/>
        <v>25800</v>
      </c>
      <c r="BT7" s="34">
        <f t="shared" si="19"/>
        <v>23800</v>
      </c>
      <c r="BU7" s="34">
        <f t="shared" si="19"/>
        <v>25800</v>
      </c>
      <c r="BV7" s="34">
        <f t="shared" si="19"/>
        <v>23800</v>
      </c>
      <c r="BW7" s="34">
        <f t="shared" si="19"/>
        <v>25800</v>
      </c>
      <c r="BX7" s="34">
        <f t="shared" si="19"/>
        <v>23800</v>
      </c>
      <c r="BY7" s="34">
        <f t="shared" si="19"/>
        <v>25800</v>
      </c>
      <c r="BZ7" s="34">
        <f t="shared" si="19"/>
        <v>23800</v>
      </c>
      <c r="CA7" s="34">
        <f t="shared" si="19"/>
        <v>25800</v>
      </c>
      <c r="CB7" s="34">
        <f t="shared" si="19"/>
        <v>23800</v>
      </c>
      <c r="CC7" s="34">
        <f t="shared" si="19"/>
        <v>25800</v>
      </c>
      <c r="CD7" s="34">
        <f t="shared" si="19"/>
        <v>19600</v>
      </c>
      <c r="CE7" s="34">
        <f t="shared" si="19"/>
        <v>21800</v>
      </c>
      <c r="CF7" s="34">
        <f t="shared" si="19"/>
        <v>19600</v>
      </c>
      <c r="CG7" s="34">
        <f t="shared" si="19"/>
        <v>21800</v>
      </c>
      <c r="CH7" s="34">
        <f t="shared" si="19"/>
        <v>19600</v>
      </c>
      <c r="CI7" s="34">
        <f t="shared" si="19"/>
        <v>21800</v>
      </c>
      <c r="CJ7" s="34">
        <f t="shared" si="19"/>
        <v>19600</v>
      </c>
      <c r="CK7" s="34">
        <f t="shared" si="19"/>
        <v>21800</v>
      </c>
      <c r="CL7" s="34">
        <f t="shared" si="19"/>
        <v>19600</v>
      </c>
      <c r="CM7" s="34">
        <f t="shared" si="19"/>
        <v>21800</v>
      </c>
      <c r="CN7" s="268">
        <f t="shared" si="19"/>
        <v>19600</v>
      </c>
    </row>
    <row r="8" spans="1:92" s="35" customFormat="1" ht="12" customHeight="1" x14ac:dyDescent="0.2">
      <c r="A8" s="269" t="s">
        <v>175</v>
      </c>
      <c r="B8" s="34"/>
      <c r="C8" s="34"/>
      <c r="D8" s="272"/>
      <c r="E8" s="295"/>
      <c r="F8" s="34"/>
      <c r="G8" s="34"/>
      <c r="H8" s="34"/>
      <c r="I8" s="34"/>
      <c r="J8" s="34"/>
      <c r="K8" s="34"/>
      <c r="L8" s="272"/>
      <c r="M8" s="267"/>
      <c r="N8" s="34"/>
      <c r="O8" s="34"/>
      <c r="P8" s="34"/>
      <c r="Q8" s="34"/>
      <c r="R8" s="34"/>
      <c r="S8" s="34"/>
      <c r="T8" s="34"/>
      <c r="U8" s="34"/>
      <c r="V8" s="34"/>
      <c r="W8" s="34"/>
      <c r="X8" s="272"/>
      <c r="Y8" s="267"/>
      <c r="Z8" s="34"/>
      <c r="AA8" s="34"/>
      <c r="AB8" s="34"/>
      <c r="AC8" s="34"/>
      <c r="AD8" s="272"/>
      <c r="AE8" s="267"/>
      <c r="AF8" s="34"/>
      <c r="AG8" s="34"/>
      <c r="AH8" s="272"/>
      <c r="AI8" s="267"/>
      <c r="AJ8" s="34"/>
      <c r="AK8" s="34"/>
      <c r="AL8" s="34"/>
      <c r="AM8" s="34"/>
      <c r="AN8" s="34"/>
      <c r="AO8" s="268"/>
      <c r="AP8" s="271"/>
      <c r="AQ8" s="34"/>
      <c r="AR8" s="34"/>
      <c r="AS8" s="34"/>
      <c r="AT8" s="34"/>
      <c r="AU8" s="34"/>
      <c r="AV8" s="34"/>
      <c r="AW8" s="34"/>
      <c r="AX8" s="34"/>
      <c r="AY8" s="34"/>
      <c r="AZ8" s="34"/>
      <c r="BA8" s="34"/>
      <c r="BB8" s="34"/>
      <c r="BC8" s="34"/>
      <c r="BD8" s="34"/>
      <c r="BE8" s="34"/>
      <c r="BF8" s="34"/>
      <c r="BG8" s="272"/>
      <c r="BH8" s="267"/>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4"/>
      <c r="CK8" s="34"/>
      <c r="CL8" s="34"/>
      <c r="CM8" s="34"/>
      <c r="CN8" s="268"/>
    </row>
    <row r="9" spans="1:92" s="35" customFormat="1" ht="12" customHeight="1" x14ac:dyDescent="0.2">
      <c r="A9" s="270">
        <v>1</v>
      </c>
      <c r="B9" s="34">
        <f t="shared" ref="B9" si="21">B6+3000</f>
        <v>26800</v>
      </c>
      <c r="C9" s="34">
        <f t="shared" ref="C9" si="22">C6+3000</f>
        <v>32800</v>
      </c>
      <c r="D9" s="272">
        <f t="shared" ref="D9:AO9" si="23">D6+3000</f>
        <v>28800</v>
      </c>
      <c r="E9" s="295">
        <f>E6+10000</f>
        <v>35800</v>
      </c>
      <c r="F9" s="34">
        <f t="shared" ref="F9:K9" si="24">F6+10000</f>
        <v>72800</v>
      </c>
      <c r="G9" s="34">
        <f t="shared" ref="G9" si="25">G6+10000</f>
        <v>79800</v>
      </c>
      <c r="H9" s="34">
        <f t="shared" si="24"/>
        <v>89800</v>
      </c>
      <c r="I9" s="34">
        <v>99900</v>
      </c>
      <c r="J9" s="34">
        <f t="shared" ref="J9" si="26">J6+10000</f>
        <v>99900</v>
      </c>
      <c r="K9" s="34">
        <f t="shared" si="24"/>
        <v>99900</v>
      </c>
      <c r="L9" s="272">
        <f t="shared" ref="L9" si="27">L6+10000</f>
        <v>91900</v>
      </c>
      <c r="M9" s="267">
        <f t="shared" ref="M9:N9" si="28">M6+3000</f>
        <v>72800</v>
      </c>
      <c r="N9" s="34">
        <f t="shared" si="28"/>
        <v>62800</v>
      </c>
      <c r="O9" s="34">
        <f t="shared" ref="O9" si="29">O6+3000</f>
        <v>32800</v>
      </c>
      <c r="P9" s="34">
        <f t="shared" si="23"/>
        <v>23800</v>
      </c>
      <c r="Q9" s="34">
        <f t="shared" si="23"/>
        <v>28800</v>
      </c>
      <c r="R9" s="34">
        <f t="shared" ref="R9" si="30">R6+3000</f>
        <v>25800</v>
      </c>
      <c r="S9" s="34">
        <f t="shared" si="23"/>
        <v>25800</v>
      </c>
      <c r="T9" s="34">
        <f t="shared" si="23"/>
        <v>28800</v>
      </c>
      <c r="U9" s="34">
        <f t="shared" si="23"/>
        <v>32800</v>
      </c>
      <c r="V9" s="34">
        <f t="shared" ref="V9" si="31">V6+3000</f>
        <v>32800</v>
      </c>
      <c r="W9" s="34">
        <f t="shared" si="23"/>
        <v>45600</v>
      </c>
      <c r="X9" s="272">
        <f t="shared" si="23"/>
        <v>45600</v>
      </c>
      <c r="Y9" s="267">
        <f t="shared" si="23"/>
        <v>45600</v>
      </c>
      <c r="Z9" s="34">
        <f t="shared" ref="Z9:AD9" si="32">Z6+3000</f>
        <v>45600</v>
      </c>
      <c r="AA9" s="34">
        <f t="shared" si="32"/>
        <v>48900</v>
      </c>
      <c r="AB9" s="34">
        <f t="shared" si="32"/>
        <v>45600</v>
      </c>
      <c r="AC9" s="34">
        <f t="shared" si="32"/>
        <v>48900</v>
      </c>
      <c r="AD9" s="272">
        <f t="shared" si="32"/>
        <v>42900</v>
      </c>
      <c r="AE9" s="267">
        <f t="shared" si="23"/>
        <v>58200</v>
      </c>
      <c r="AF9" s="34">
        <f t="shared" ref="AF9:AH9" si="33">AF6+3000</f>
        <v>58200</v>
      </c>
      <c r="AG9" s="34">
        <f t="shared" si="33"/>
        <v>58200</v>
      </c>
      <c r="AH9" s="272">
        <f t="shared" si="33"/>
        <v>28800</v>
      </c>
      <c r="AI9" s="267">
        <f t="shared" ref="AI9" si="34">AI6+3000</f>
        <v>28800</v>
      </c>
      <c r="AJ9" s="34">
        <f t="shared" si="23"/>
        <v>35200</v>
      </c>
      <c r="AK9" s="34">
        <f t="shared" si="23"/>
        <v>25800</v>
      </c>
      <c r="AL9" s="34">
        <f t="shared" ref="AL9" si="35">AL6+3000</f>
        <v>23800</v>
      </c>
      <c r="AM9" s="34">
        <f t="shared" si="23"/>
        <v>21800</v>
      </c>
      <c r="AN9" s="34">
        <f t="shared" ref="AN9" si="36">AN6+3000</f>
        <v>23800</v>
      </c>
      <c r="AO9" s="268">
        <f t="shared" si="23"/>
        <v>21800</v>
      </c>
      <c r="AP9" s="271">
        <f t="shared" ref="AP9" si="37">AP6+3000</f>
        <v>19600</v>
      </c>
      <c r="AQ9" s="34">
        <f t="shared" ref="AQ9:AW9" si="38">AQ6+3000</f>
        <v>17900</v>
      </c>
      <c r="AR9" s="34">
        <f t="shared" si="38"/>
        <v>15900</v>
      </c>
      <c r="AS9" s="34">
        <f t="shared" ref="AS9" si="39">AS6+3000</f>
        <v>15900</v>
      </c>
      <c r="AT9" s="34">
        <f t="shared" si="38"/>
        <v>14900</v>
      </c>
      <c r="AU9" s="34">
        <f t="shared" si="38"/>
        <v>15900</v>
      </c>
      <c r="AV9" s="34">
        <f t="shared" si="38"/>
        <v>14900</v>
      </c>
      <c r="AW9" s="34">
        <f t="shared" si="38"/>
        <v>15900</v>
      </c>
      <c r="AX9" s="34">
        <f t="shared" ref="AX9:CN9" si="40">AX6+3000</f>
        <v>24800</v>
      </c>
      <c r="AY9" s="34">
        <f t="shared" si="40"/>
        <v>19600</v>
      </c>
      <c r="AZ9" s="34">
        <f t="shared" si="40"/>
        <v>24800</v>
      </c>
      <c r="BA9" s="34">
        <f t="shared" si="40"/>
        <v>21800</v>
      </c>
      <c r="BB9" s="34">
        <f t="shared" si="40"/>
        <v>17900</v>
      </c>
      <c r="BC9" s="34">
        <f t="shared" si="40"/>
        <v>19600</v>
      </c>
      <c r="BD9" s="34">
        <f t="shared" si="40"/>
        <v>17900</v>
      </c>
      <c r="BE9" s="34">
        <f t="shared" si="40"/>
        <v>19600</v>
      </c>
      <c r="BF9" s="34">
        <f t="shared" si="40"/>
        <v>17900</v>
      </c>
      <c r="BG9" s="272">
        <f t="shared" si="40"/>
        <v>19600</v>
      </c>
      <c r="BH9" s="267">
        <f t="shared" ref="BH9" si="41">BH6+3000</f>
        <v>19600</v>
      </c>
      <c r="BI9" s="34">
        <f t="shared" si="40"/>
        <v>23800</v>
      </c>
      <c r="BJ9" s="34">
        <f t="shared" si="40"/>
        <v>42900</v>
      </c>
      <c r="BK9" s="34">
        <f t="shared" si="40"/>
        <v>19600</v>
      </c>
      <c r="BL9" s="34">
        <f t="shared" si="40"/>
        <v>21800</v>
      </c>
      <c r="BM9" s="34">
        <f t="shared" si="40"/>
        <v>19600</v>
      </c>
      <c r="BN9" s="34">
        <f t="shared" si="40"/>
        <v>23800</v>
      </c>
      <c r="BO9" s="34">
        <f t="shared" si="40"/>
        <v>25800</v>
      </c>
      <c r="BP9" s="34">
        <f t="shared" si="40"/>
        <v>23800</v>
      </c>
      <c r="BQ9" s="34">
        <f t="shared" si="40"/>
        <v>25800</v>
      </c>
      <c r="BR9" s="34">
        <f t="shared" si="40"/>
        <v>23800</v>
      </c>
      <c r="BS9" s="34">
        <f t="shared" si="40"/>
        <v>25800</v>
      </c>
      <c r="BT9" s="34">
        <f t="shared" si="40"/>
        <v>23800</v>
      </c>
      <c r="BU9" s="34">
        <f t="shared" si="40"/>
        <v>25800</v>
      </c>
      <c r="BV9" s="34">
        <f t="shared" si="40"/>
        <v>23800</v>
      </c>
      <c r="BW9" s="34">
        <f t="shared" si="40"/>
        <v>25800</v>
      </c>
      <c r="BX9" s="34">
        <f t="shared" si="40"/>
        <v>23800</v>
      </c>
      <c r="BY9" s="34">
        <f t="shared" si="40"/>
        <v>25800</v>
      </c>
      <c r="BZ9" s="34">
        <f t="shared" si="40"/>
        <v>23800</v>
      </c>
      <c r="CA9" s="34">
        <f t="shared" si="40"/>
        <v>25800</v>
      </c>
      <c r="CB9" s="34">
        <f t="shared" si="40"/>
        <v>23800</v>
      </c>
      <c r="CC9" s="34">
        <f t="shared" si="40"/>
        <v>25800</v>
      </c>
      <c r="CD9" s="34">
        <f t="shared" si="40"/>
        <v>19600</v>
      </c>
      <c r="CE9" s="34">
        <f t="shared" si="40"/>
        <v>21800</v>
      </c>
      <c r="CF9" s="34">
        <f t="shared" si="40"/>
        <v>19600</v>
      </c>
      <c r="CG9" s="34">
        <f t="shared" si="40"/>
        <v>21800</v>
      </c>
      <c r="CH9" s="34">
        <f t="shared" si="40"/>
        <v>19600</v>
      </c>
      <c r="CI9" s="34">
        <f t="shared" si="40"/>
        <v>21800</v>
      </c>
      <c r="CJ9" s="34">
        <f t="shared" si="40"/>
        <v>19600</v>
      </c>
      <c r="CK9" s="34">
        <f t="shared" si="40"/>
        <v>21800</v>
      </c>
      <c r="CL9" s="34">
        <f t="shared" si="40"/>
        <v>19600</v>
      </c>
      <c r="CM9" s="34">
        <f t="shared" si="40"/>
        <v>21800</v>
      </c>
      <c r="CN9" s="268">
        <f t="shared" si="40"/>
        <v>19600</v>
      </c>
    </row>
    <row r="10" spans="1:92" s="35" customFormat="1" ht="12" customHeight="1" x14ac:dyDescent="0.2">
      <c r="A10" s="270">
        <v>2</v>
      </c>
      <c r="B10" s="34">
        <f t="shared" ref="B10" si="42">B9+2500</f>
        <v>29300</v>
      </c>
      <c r="C10" s="34">
        <f t="shared" ref="C10" si="43">C9+2500</f>
        <v>35300</v>
      </c>
      <c r="D10" s="272">
        <f>D9+2500</f>
        <v>31300</v>
      </c>
      <c r="E10" s="295">
        <f t="shared" ref="E10:AO10" si="44">E9+3000</f>
        <v>38800</v>
      </c>
      <c r="F10" s="34">
        <f t="shared" si="44"/>
        <v>75800</v>
      </c>
      <c r="G10" s="34">
        <f t="shared" ref="G10" si="45">G9+3000</f>
        <v>82800</v>
      </c>
      <c r="H10" s="34">
        <f t="shared" si="44"/>
        <v>92800</v>
      </c>
      <c r="I10" s="34">
        <v>102900</v>
      </c>
      <c r="J10" s="34">
        <f t="shared" ref="J10" si="46">J9+3000</f>
        <v>102900</v>
      </c>
      <c r="K10" s="34">
        <f t="shared" si="44"/>
        <v>102900</v>
      </c>
      <c r="L10" s="272">
        <f t="shared" ref="L10" si="47">L9+3000</f>
        <v>94900</v>
      </c>
      <c r="M10" s="267">
        <f t="shared" ref="M10:N10" si="48">M9+3000</f>
        <v>75800</v>
      </c>
      <c r="N10" s="34">
        <f t="shared" si="48"/>
        <v>65800</v>
      </c>
      <c r="O10" s="34">
        <f t="shared" ref="O10" si="49">O9+3000</f>
        <v>35800</v>
      </c>
      <c r="P10" s="34">
        <f t="shared" si="44"/>
        <v>26800</v>
      </c>
      <c r="Q10" s="34">
        <f t="shared" si="44"/>
        <v>31800</v>
      </c>
      <c r="R10" s="34">
        <f t="shared" ref="R10" si="50">R9+3000</f>
        <v>28800</v>
      </c>
      <c r="S10" s="34">
        <f t="shared" si="44"/>
        <v>28800</v>
      </c>
      <c r="T10" s="34">
        <f t="shared" si="44"/>
        <v>31800</v>
      </c>
      <c r="U10" s="34">
        <f t="shared" si="44"/>
        <v>35800</v>
      </c>
      <c r="V10" s="34">
        <f t="shared" ref="V10" si="51">V9+3000</f>
        <v>35800</v>
      </c>
      <c r="W10" s="34">
        <f t="shared" si="44"/>
        <v>48600</v>
      </c>
      <c r="X10" s="272">
        <f t="shared" si="44"/>
        <v>48600</v>
      </c>
      <c r="Y10" s="267">
        <f t="shared" si="44"/>
        <v>48600</v>
      </c>
      <c r="Z10" s="34">
        <f t="shared" ref="Z10:AD10" si="52">Z9+3000</f>
        <v>48600</v>
      </c>
      <c r="AA10" s="34">
        <f t="shared" si="52"/>
        <v>51900</v>
      </c>
      <c r="AB10" s="34">
        <f t="shared" si="52"/>
        <v>48600</v>
      </c>
      <c r="AC10" s="34">
        <f t="shared" si="52"/>
        <v>51900</v>
      </c>
      <c r="AD10" s="272">
        <f t="shared" si="52"/>
        <v>45900</v>
      </c>
      <c r="AE10" s="267">
        <f t="shared" si="44"/>
        <v>61200</v>
      </c>
      <c r="AF10" s="34">
        <f t="shared" ref="AF10:AH10" si="53">AF9+3000</f>
        <v>61200</v>
      </c>
      <c r="AG10" s="34">
        <f t="shared" si="53"/>
        <v>61200</v>
      </c>
      <c r="AH10" s="272">
        <f t="shared" si="53"/>
        <v>31800</v>
      </c>
      <c r="AI10" s="267">
        <f t="shared" ref="AI10" si="54">AI9+3000</f>
        <v>31800</v>
      </c>
      <c r="AJ10" s="34">
        <f t="shared" si="44"/>
        <v>38200</v>
      </c>
      <c r="AK10" s="34">
        <f t="shared" si="44"/>
        <v>28800</v>
      </c>
      <c r="AL10" s="34">
        <f t="shared" ref="AL10" si="55">AL9+3000</f>
        <v>26800</v>
      </c>
      <c r="AM10" s="34">
        <f t="shared" si="44"/>
        <v>24800</v>
      </c>
      <c r="AN10" s="34">
        <f t="shared" ref="AN10" si="56">AN9+3000</f>
        <v>26800</v>
      </c>
      <c r="AO10" s="268">
        <f t="shared" si="44"/>
        <v>24800</v>
      </c>
      <c r="AP10" s="271">
        <f t="shared" ref="AP10" si="57">AP9+3000</f>
        <v>22600</v>
      </c>
      <c r="AQ10" s="34">
        <f t="shared" ref="AQ10:AW10" si="58">AQ9+3000</f>
        <v>20900</v>
      </c>
      <c r="AR10" s="34">
        <f t="shared" si="58"/>
        <v>18900</v>
      </c>
      <c r="AS10" s="34">
        <f t="shared" ref="AS10" si="59">AS9+3000</f>
        <v>18900</v>
      </c>
      <c r="AT10" s="34">
        <f t="shared" si="58"/>
        <v>17900</v>
      </c>
      <c r="AU10" s="34">
        <f t="shared" si="58"/>
        <v>18900</v>
      </c>
      <c r="AV10" s="34">
        <f t="shared" si="58"/>
        <v>17900</v>
      </c>
      <c r="AW10" s="34">
        <f t="shared" si="58"/>
        <v>18900</v>
      </c>
      <c r="AX10" s="34">
        <f t="shared" ref="AX10:CN10" si="60">AX9+3000</f>
        <v>27800</v>
      </c>
      <c r="AY10" s="34">
        <f t="shared" si="60"/>
        <v>22600</v>
      </c>
      <c r="AZ10" s="34">
        <f t="shared" si="60"/>
        <v>27800</v>
      </c>
      <c r="BA10" s="34">
        <f t="shared" si="60"/>
        <v>24800</v>
      </c>
      <c r="BB10" s="34">
        <f t="shared" si="60"/>
        <v>20900</v>
      </c>
      <c r="BC10" s="34">
        <f t="shared" si="60"/>
        <v>22600</v>
      </c>
      <c r="BD10" s="34">
        <f t="shared" si="60"/>
        <v>20900</v>
      </c>
      <c r="BE10" s="34">
        <f t="shared" si="60"/>
        <v>22600</v>
      </c>
      <c r="BF10" s="34">
        <f t="shared" si="60"/>
        <v>20900</v>
      </c>
      <c r="BG10" s="272">
        <f t="shared" si="60"/>
        <v>22600</v>
      </c>
      <c r="BH10" s="267">
        <f t="shared" ref="BH10" si="61">BH9+3000</f>
        <v>22600</v>
      </c>
      <c r="BI10" s="34">
        <f t="shared" si="60"/>
        <v>26800</v>
      </c>
      <c r="BJ10" s="34">
        <f t="shared" si="60"/>
        <v>45900</v>
      </c>
      <c r="BK10" s="34">
        <f t="shared" si="60"/>
        <v>22600</v>
      </c>
      <c r="BL10" s="34">
        <f t="shared" si="60"/>
        <v>24800</v>
      </c>
      <c r="BM10" s="34">
        <f t="shared" si="60"/>
        <v>22600</v>
      </c>
      <c r="BN10" s="34">
        <f t="shared" si="60"/>
        <v>26800</v>
      </c>
      <c r="BO10" s="34">
        <f t="shared" si="60"/>
        <v>28800</v>
      </c>
      <c r="BP10" s="34">
        <f t="shared" si="60"/>
        <v>26800</v>
      </c>
      <c r="BQ10" s="34">
        <f t="shared" si="60"/>
        <v>28800</v>
      </c>
      <c r="BR10" s="34">
        <f t="shared" si="60"/>
        <v>26800</v>
      </c>
      <c r="BS10" s="34">
        <f t="shared" si="60"/>
        <v>28800</v>
      </c>
      <c r="BT10" s="34">
        <f t="shared" si="60"/>
        <v>26800</v>
      </c>
      <c r="BU10" s="34">
        <f t="shared" si="60"/>
        <v>28800</v>
      </c>
      <c r="BV10" s="34">
        <f t="shared" si="60"/>
        <v>26800</v>
      </c>
      <c r="BW10" s="34">
        <f t="shared" si="60"/>
        <v>28800</v>
      </c>
      <c r="BX10" s="34">
        <f t="shared" si="60"/>
        <v>26800</v>
      </c>
      <c r="BY10" s="34">
        <f t="shared" si="60"/>
        <v>28800</v>
      </c>
      <c r="BZ10" s="34">
        <f t="shared" si="60"/>
        <v>26800</v>
      </c>
      <c r="CA10" s="34">
        <f t="shared" si="60"/>
        <v>28800</v>
      </c>
      <c r="CB10" s="34">
        <f t="shared" si="60"/>
        <v>26800</v>
      </c>
      <c r="CC10" s="34">
        <f t="shared" si="60"/>
        <v>28800</v>
      </c>
      <c r="CD10" s="34">
        <f t="shared" si="60"/>
        <v>22600</v>
      </c>
      <c r="CE10" s="34">
        <f t="shared" si="60"/>
        <v>24800</v>
      </c>
      <c r="CF10" s="34">
        <f t="shared" si="60"/>
        <v>22600</v>
      </c>
      <c r="CG10" s="34">
        <f t="shared" si="60"/>
        <v>24800</v>
      </c>
      <c r="CH10" s="34">
        <f t="shared" si="60"/>
        <v>22600</v>
      </c>
      <c r="CI10" s="34">
        <f t="shared" si="60"/>
        <v>24800</v>
      </c>
      <c r="CJ10" s="34">
        <f t="shared" si="60"/>
        <v>22600</v>
      </c>
      <c r="CK10" s="34">
        <f t="shared" si="60"/>
        <v>24800</v>
      </c>
      <c r="CL10" s="34">
        <f t="shared" si="60"/>
        <v>22600</v>
      </c>
      <c r="CM10" s="34">
        <f t="shared" si="60"/>
        <v>24800</v>
      </c>
      <c r="CN10" s="268">
        <f t="shared" si="60"/>
        <v>22600</v>
      </c>
    </row>
    <row r="11" spans="1:92" s="35" customFormat="1" ht="12" customHeight="1" x14ac:dyDescent="0.2">
      <c r="A11" s="269" t="s">
        <v>176</v>
      </c>
      <c r="B11" s="34"/>
      <c r="C11" s="34"/>
      <c r="D11" s="272"/>
      <c r="E11" s="295"/>
      <c r="F11" s="34"/>
      <c r="G11" s="34"/>
      <c r="H11" s="34"/>
      <c r="I11" s="34"/>
      <c r="J11" s="34"/>
      <c r="K11" s="34"/>
      <c r="L11" s="272"/>
      <c r="M11" s="267"/>
      <c r="N11" s="34"/>
      <c r="O11" s="34"/>
      <c r="P11" s="34"/>
      <c r="Q11" s="34"/>
      <c r="R11" s="34"/>
      <c r="S11" s="34"/>
      <c r="T11" s="34"/>
      <c r="U11" s="34"/>
      <c r="V11" s="34"/>
      <c r="W11" s="34"/>
      <c r="X11" s="272"/>
      <c r="Y11" s="267"/>
      <c r="Z11" s="34"/>
      <c r="AA11" s="34"/>
      <c r="AB11" s="34"/>
      <c r="AC11" s="34"/>
      <c r="AD11" s="272"/>
      <c r="AE11" s="267"/>
      <c r="AF11" s="34"/>
      <c r="AG11" s="34"/>
      <c r="AH11" s="272"/>
      <c r="AI11" s="267"/>
      <c r="AJ11" s="34"/>
      <c r="AK11" s="34"/>
      <c r="AL11" s="34"/>
      <c r="AM11" s="34"/>
      <c r="AN11" s="34"/>
      <c r="AO11" s="268"/>
      <c r="AP11" s="271"/>
      <c r="AQ11" s="34"/>
      <c r="AR11" s="34"/>
      <c r="AS11" s="34"/>
      <c r="AT11" s="34"/>
      <c r="AU11" s="34"/>
      <c r="AV11" s="34"/>
      <c r="AW11" s="34"/>
      <c r="AX11" s="34"/>
      <c r="AY11" s="34"/>
      <c r="AZ11" s="34"/>
      <c r="BA11" s="34"/>
      <c r="BB11" s="34"/>
      <c r="BC11" s="34"/>
      <c r="BD11" s="34"/>
      <c r="BE11" s="34"/>
      <c r="BF11" s="34"/>
      <c r="BG11" s="272"/>
      <c r="BH11" s="267"/>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268"/>
    </row>
    <row r="12" spans="1:92" s="35" customFormat="1" ht="12" customHeight="1" x14ac:dyDescent="0.2">
      <c r="A12" s="270">
        <v>1</v>
      </c>
      <c r="B12" s="34">
        <f t="shared" ref="B12" si="62">B6+6900</f>
        <v>30700</v>
      </c>
      <c r="C12" s="34">
        <f t="shared" ref="C12" si="63">C6+6900</f>
        <v>36700</v>
      </c>
      <c r="D12" s="272">
        <f t="shared" ref="D12:AO12" si="64">D6+6900</f>
        <v>32700</v>
      </c>
      <c r="E12" s="295">
        <f>E6+40000</f>
        <v>65800</v>
      </c>
      <c r="F12" s="34">
        <f t="shared" ref="F12:K12" si="65">F6+40000</f>
        <v>102800</v>
      </c>
      <c r="G12" s="34">
        <f t="shared" ref="G12" si="66">G6+40000</f>
        <v>109800</v>
      </c>
      <c r="H12" s="34">
        <f t="shared" si="65"/>
        <v>119800</v>
      </c>
      <c r="I12" s="34">
        <v>129900</v>
      </c>
      <c r="J12" s="34">
        <f t="shared" ref="J12" si="67">J6+40000</f>
        <v>129900</v>
      </c>
      <c r="K12" s="34">
        <f t="shared" si="65"/>
        <v>129900</v>
      </c>
      <c r="L12" s="272">
        <f t="shared" ref="L12" si="68">L6+40000</f>
        <v>121900</v>
      </c>
      <c r="M12" s="267">
        <f>M6+9000</f>
        <v>78800</v>
      </c>
      <c r="N12" s="34">
        <f>N6+9000</f>
        <v>68800</v>
      </c>
      <c r="O12" s="34">
        <f>O6+9000</f>
        <v>38800</v>
      </c>
      <c r="P12" s="34">
        <f t="shared" ref="P12:X12" si="69">P6+9000</f>
        <v>29800</v>
      </c>
      <c r="Q12" s="34">
        <f t="shared" si="69"/>
        <v>34800</v>
      </c>
      <c r="R12" s="34">
        <f t="shared" ref="R12" si="70">R6+9000</f>
        <v>31800</v>
      </c>
      <c r="S12" s="34">
        <f t="shared" si="69"/>
        <v>31800</v>
      </c>
      <c r="T12" s="34">
        <f t="shared" si="69"/>
        <v>34800</v>
      </c>
      <c r="U12" s="34">
        <f t="shared" si="69"/>
        <v>38800</v>
      </c>
      <c r="V12" s="34">
        <f t="shared" ref="V12" si="71">V6+9000</f>
        <v>38800</v>
      </c>
      <c r="W12" s="34">
        <f t="shared" si="69"/>
        <v>51600</v>
      </c>
      <c r="X12" s="272">
        <f t="shared" si="69"/>
        <v>51600</v>
      </c>
      <c r="Y12" s="267">
        <f>Y6+9300</f>
        <v>51900</v>
      </c>
      <c r="Z12" s="34">
        <f t="shared" ref="Z12:AD12" si="72">Z6+9300</f>
        <v>51900</v>
      </c>
      <c r="AA12" s="34">
        <f t="shared" si="72"/>
        <v>55200</v>
      </c>
      <c r="AB12" s="34">
        <f t="shared" si="72"/>
        <v>51900</v>
      </c>
      <c r="AC12" s="34">
        <f t="shared" si="72"/>
        <v>55200</v>
      </c>
      <c r="AD12" s="272">
        <f t="shared" si="72"/>
        <v>49200</v>
      </c>
      <c r="AE12" s="267">
        <f>AE6+15000</f>
        <v>70200</v>
      </c>
      <c r="AF12" s="34">
        <f t="shared" ref="AF12:AH12" si="73">AF6+15000</f>
        <v>70200</v>
      </c>
      <c r="AG12" s="34">
        <f t="shared" si="73"/>
        <v>70200</v>
      </c>
      <c r="AH12" s="272">
        <f t="shared" si="73"/>
        <v>40800</v>
      </c>
      <c r="AI12" s="267">
        <f t="shared" ref="AI12" si="74">AI6+6900</f>
        <v>32700</v>
      </c>
      <c r="AJ12" s="34">
        <f t="shared" si="64"/>
        <v>39100</v>
      </c>
      <c r="AK12" s="34">
        <f t="shared" si="64"/>
        <v>29700</v>
      </c>
      <c r="AL12" s="34">
        <f t="shared" ref="AL12" si="75">AL6+6900</f>
        <v>27700</v>
      </c>
      <c r="AM12" s="34">
        <f t="shared" si="64"/>
        <v>25700</v>
      </c>
      <c r="AN12" s="34">
        <f t="shared" ref="AN12" si="76">AN6+6900</f>
        <v>27700</v>
      </c>
      <c r="AO12" s="268">
        <f t="shared" si="64"/>
        <v>25700</v>
      </c>
      <c r="AP12" s="271">
        <f t="shared" ref="AP12" si="77">AP6+6900</f>
        <v>23500</v>
      </c>
      <c r="AQ12" s="34">
        <f t="shared" ref="AQ12:AW12" si="78">AQ6+6900</f>
        <v>21800</v>
      </c>
      <c r="AR12" s="34">
        <f t="shared" si="78"/>
        <v>19800</v>
      </c>
      <c r="AS12" s="34">
        <f t="shared" ref="AS12" si="79">AS6+6900</f>
        <v>19800</v>
      </c>
      <c r="AT12" s="34">
        <f t="shared" si="78"/>
        <v>18800</v>
      </c>
      <c r="AU12" s="34">
        <f t="shared" si="78"/>
        <v>19800</v>
      </c>
      <c r="AV12" s="34">
        <f t="shared" si="78"/>
        <v>18800</v>
      </c>
      <c r="AW12" s="34">
        <f t="shared" si="78"/>
        <v>19800</v>
      </c>
      <c r="AX12" s="34">
        <f t="shared" ref="AX12:CN12" si="80">AX6+6900</f>
        <v>28700</v>
      </c>
      <c r="AY12" s="34">
        <f t="shared" si="80"/>
        <v>23500</v>
      </c>
      <c r="AZ12" s="34">
        <f t="shared" si="80"/>
        <v>28700</v>
      </c>
      <c r="BA12" s="34">
        <f t="shared" si="80"/>
        <v>25700</v>
      </c>
      <c r="BB12" s="34">
        <f t="shared" si="80"/>
        <v>21800</v>
      </c>
      <c r="BC12" s="34">
        <f t="shared" si="80"/>
        <v>23500</v>
      </c>
      <c r="BD12" s="34">
        <f t="shared" si="80"/>
        <v>21800</v>
      </c>
      <c r="BE12" s="34">
        <f t="shared" si="80"/>
        <v>23500</v>
      </c>
      <c r="BF12" s="34">
        <f t="shared" si="80"/>
        <v>21800</v>
      </c>
      <c r="BG12" s="272">
        <f t="shared" si="80"/>
        <v>23500</v>
      </c>
      <c r="BH12" s="267">
        <f t="shared" ref="BH12" si="81">BH6+6900</f>
        <v>23500</v>
      </c>
      <c r="BI12" s="34">
        <f t="shared" si="80"/>
        <v>27700</v>
      </c>
      <c r="BJ12" s="34">
        <f t="shared" si="80"/>
        <v>46800</v>
      </c>
      <c r="BK12" s="34">
        <f t="shared" si="80"/>
        <v>23500</v>
      </c>
      <c r="BL12" s="34">
        <f t="shared" si="80"/>
        <v>25700</v>
      </c>
      <c r="BM12" s="34">
        <f t="shared" si="80"/>
        <v>23500</v>
      </c>
      <c r="BN12" s="34">
        <f t="shared" si="80"/>
        <v>27700</v>
      </c>
      <c r="BO12" s="34">
        <f t="shared" si="80"/>
        <v>29700</v>
      </c>
      <c r="BP12" s="34">
        <f t="shared" si="80"/>
        <v>27700</v>
      </c>
      <c r="BQ12" s="34">
        <f t="shared" si="80"/>
        <v>29700</v>
      </c>
      <c r="BR12" s="34">
        <f t="shared" si="80"/>
        <v>27700</v>
      </c>
      <c r="BS12" s="34">
        <f t="shared" si="80"/>
        <v>29700</v>
      </c>
      <c r="BT12" s="34">
        <f t="shared" si="80"/>
        <v>27700</v>
      </c>
      <c r="BU12" s="34">
        <f t="shared" si="80"/>
        <v>29700</v>
      </c>
      <c r="BV12" s="34">
        <f t="shared" si="80"/>
        <v>27700</v>
      </c>
      <c r="BW12" s="34">
        <f t="shared" si="80"/>
        <v>29700</v>
      </c>
      <c r="BX12" s="34">
        <f t="shared" si="80"/>
        <v>27700</v>
      </c>
      <c r="BY12" s="34">
        <f t="shared" si="80"/>
        <v>29700</v>
      </c>
      <c r="BZ12" s="34">
        <f t="shared" si="80"/>
        <v>27700</v>
      </c>
      <c r="CA12" s="34">
        <f t="shared" si="80"/>
        <v>29700</v>
      </c>
      <c r="CB12" s="34">
        <f t="shared" si="80"/>
        <v>27700</v>
      </c>
      <c r="CC12" s="34">
        <f t="shared" si="80"/>
        <v>29700</v>
      </c>
      <c r="CD12" s="34">
        <f t="shared" si="80"/>
        <v>23500</v>
      </c>
      <c r="CE12" s="34">
        <f t="shared" si="80"/>
        <v>25700</v>
      </c>
      <c r="CF12" s="34">
        <f t="shared" si="80"/>
        <v>23500</v>
      </c>
      <c r="CG12" s="34">
        <f t="shared" si="80"/>
        <v>25700</v>
      </c>
      <c r="CH12" s="34">
        <f t="shared" si="80"/>
        <v>23500</v>
      </c>
      <c r="CI12" s="34">
        <f t="shared" si="80"/>
        <v>25700</v>
      </c>
      <c r="CJ12" s="34">
        <f t="shared" si="80"/>
        <v>23500</v>
      </c>
      <c r="CK12" s="34">
        <f t="shared" si="80"/>
        <v>25700</v>
      </c>
      <c r="CL12" s="34">
        <f t="shared" si="80"/>
        <v>23500</v>
      </c>
      <c r="CM12" s="34">
        <f t="shared" si="80"/>
        <v>25700</v>
      </c>
      <c r="CN12" s="268">
        <f t="shared" si="80"/>
        <v>23500</v>
      </c>
    </row>
    <row r="13" spans="1:92" s="35" customFormat="1" ht="12" customHeight="1" x14ac:dyDescent="0.2">
      <c r="A13" s="270">
        <v>2</v>
      </c>
      <c r="B13" s="34">
        <f t="shared" ref="B13" si="82">B12+2500</f>
        <v>33200</v>
      </c>
      <c r="C13" s="34">
        <f t="shared" ref="C13" si="83">C12+2500</f>
        <v>39200</v>
      </c>
      <c r="D13" s="272">
        <f>D12+2500</f>
        <v>35200</v>
      </c>
      <c r="E13" s="295">
        <f t="shared" ref="E13:AO13" si="84">E12+3000</f>
        <v>68800</v>
      </c>
      <c r="F13" s="34">
        <f t="shared" si="84"/>
        <v>105800</v>
      </c>
      <c r="G13" s="34">
        <f t="shared" ref="G13" si="85">G12+3000</f>
        <v>112800</v>
      </c>
      <c r="H13" s="34">
        <f t="shared" si="84"/>
        <v>122800</v>
      </c>
      <c r="I13" s="34">
        <v>132900</v>
      </c>
      <c r="J13" s="34">
        <f t="shared" ref="J13" si="86">J12+3000</f>
        <v>132900</v>
      </c>
      <c r="K13" s="34">
        <f t="shared" si="84"/>
        <v>132900</v>
      </c>
      <c r="L13" s="272">
        <f t="shared" ref="L13" si="87">L12+3000</f>
        <v>124900</v>
      </c>
      <c r="M13" s="267">
        <f t="shared" ref="M13:N13" si="88">M12+3000</f>
        <v>81800</v>
      </c>
      <c r="N13" s="34">
        <f t="shared" si="88"/>
        <v>71800</v>
      </c>
      <c r="O13" s="34">
        <f t="shared" ref="O13" si="89">O12+3000</f>
        <v>41800</v>
      </c>
      <c r="P13" s="34">
        <f t="shared" si="84"/>
        <v>32800</v>
      </c>
      <c r="Q13" s="34">
        <f t="shared" si="84"/>
        <v>37800</v>
      </c>
      <c r="R13" s="34">
        <f t="shared" ref="R13" si="90">R12+3000</f>
        <v>34800</v>
      </c>
      <c r="S13" s="34">
        <f t="shared" si="84"/>
        <v>34800</v>
      </c>
      <c r="T13" s="34">
        <f t="shared" si="84"/>
        <v>37800</v>
      </c>
      <c r="U13" s="34">
        <f t="shared" si="84"/>
        <v>41800</v>
      </c>
      <c r="V13" s="34">
        <f t="shared" ref="V13" si="91">V12+3000</f>
        <v>41800</v>
      </c>
      <c r="W13" s="34">
        <f t="shared" si="84"/>
        <v>54600</v>
      </c>
      <c r="X13" s="272">
        <f t="shared" si="84"/>
        <v>54600</v>
      </c>
      <c r="Y13" s="267">
        <f t="shared" si="84"/>
        <v>54900</v>
      </c>
      <c r="Z13" s="34">
        <f t="shared" ref="Z13:AD13" si="92">Z12+3000</f>
        <v>54900</v>
      </c>
      <c r="AA13" s="34">
        <f t="shared" si="92"/>
        <v>58200</v>
      </c>
      <c r="AB13" s="34">
        <f t="shared" si="92"/>
        <v>54900</v>
      </c>
      <c r="AC13" s="34">
        <f t="shared" si="92"/>
        <v>58200</v>
      </c>
      <c r="AD13" s="272">
        <f t="shared" si="92"/>
        <v>52200</v>
      </c>
      <c r="AE13" s="267">
        <f t="shared" si="84"/>
        <v>73200</v>
      </c>
      <c r="AF13" s="34">
        <f t="shared" ref="AF13:AH13" si="93">AF12+3000</f>
        <v>73200</v>
      </c>
      <c r="AG13" s="34">
        <f t="shared" si="93"/>
        <v>73200</v>
      </c>
      <c r="AH13" s="272">
        <f t="shared" si="93"/>
        <v>43800</v>
      </c>
      <c r="AI13" s="267">
        <f t="shared" ref="AI13" si="94">AI12+3000</f>
        <v>35700</v>
      </c>
      <c r="AJ13" s="34">
        <f t="shared" si="84"/>
        <v>42100</v>
      </c>
      <c r="AK13" s="34">
        <f t="shared" si="84"/>
        <v>32700</v>
      </c>
      <c r="AL13" s="34">
        <f t="shared" ref="AL13" si="95">AL12+3000</f>
        <v>30700</v>
      </c>
      <c r="AM13" s="34">
        <f t="shared" si="84"/>
        <v>28700</v>
      </c>
      <c r="AN13" s="34">
        <f t="shared" ref="AN13" si="96">AN12+3000</f>
        <v>30700</v>
      </c>
      <c r="AO13" s="268">
        <f t="shared" si="84"/>
        <v>28700</v>
      </c>
      <c r="AP13" s="271">
        <f t="shared" ref="AP13" si="97">AP12+3000</f>
        <v>26500</v>
      </c>
      <c r="AQ13" s="34">
        <f t="shared" ref="AQ13:AW13" si="98">AQ12+3000</f>
        <v>24800</v>
      </c>
      <c r="AR13" s="34">
        <f t="shared" si="98"/>
        <v>22800</v>
      </c>
      <c r="AS13" s="34">
        <f t="shared" ref="AS13" si="99">AS12+3000</f>
        <v>22800</v>
      </c>
      <c r="AT13" s="34">
        <f t="shared" si="98"/>
        <v>21800</v>
      </c>
      <c r="AU13" s="34">
        <f t="shared" si="98"/>
        <v>22800</v>
      </c>
      <c r="AV13" s="34">
        <f t="shared" si="98"/>
        <v>21800</v>
      </c>
      <c r="AW13" s="34">
        <f t="shared" si="98"/>
        <v>22800</v>
      </c>
      <c r="AX13" s="34">
        <f t="shared" ref="AX13:CN13" si="100">AX12+3000</f>
        <v>31700</v>
      </c>
      <c r="AY13" s="34">
        <f t="shared" si="100"/>
        <v>26500</v>
      </c>
      <c r="AZ13" s="34">
        <f t="shared" si="100"/>
        <v>31700</v>
      </c>
      <c r="BA13" s="34">
        <f t="shared" si="100"/>
        <v>28700</v>
      </c>
      <c r="BB13" s="34">
        <f t="shared" si="100"/>
        <v>24800</v>
      </c>
      <c r="BC13" s="34">
        <f t="shared" si="100"/>
        <v>26500</v>
      </c>
      <c r="BD13" s="34">
        <f t="shared" si="100"/>
        <v>24800</v>
      </c>
      <c r="BE13" s="34">
        <f t="shared" si="100"/>
        <v>26500</v>
      </c>
      <c r="BF13" s="34">
        <f t="shared" si="100"/>
        <v>24800</v>
      </c>
      <c r="BG13" s="272">
        <f t="shared" si="100"/>
        <v>26500</v>
      </c>
      <c r="BH13" s="267">
        <f t="shared" ref="BH13" si="101">BH12+3000</f>
        <v>26500</v>
      </c>
      <c r="BI13" s="34">
        <f t="shared" si="100"/>
        <v>30700</v>
      </c>
      <c r="BJ13" s="34">
        <f t="shared" si="100"/>
        <v>49800</v>
      </c>
      <c r="BK13" s="34">
        <f t="shared" si="100"/>
        <v>26500</v>
      </c>
      <c r="BL13" s="34">
        <f t="shared" si="100"/>
        <v>28700</v>
      </c>
      <c r="BM13" s="34">
        <f t="shared" si="100"/>
        <v>26500</v>
      </c>
      <c r="BN13" s="34">
        <f t="shared" si="100"/>
        <v>30700</v>
      </c>
      <c r="BO13" s="34">
        <f t="shared" si="100"/>
        <v>32700</v>
      </c>
      <c r="BP13" s="34">
        <f t="shared" si="100"/>
        <v>30700</v>
      </c>
      <c r="BQ13" s="34">
        <f t="shared" si="100"/>
        <v>32700</v>
      </c>
      <c r="BR13" s="34">
        <f t="shared" si="100"/>
        <v>30700</v>
      </c>
      <c r="BS13" s="34">
        <f t="shared" si="100"/>
        <v>32700</v>
      </c>
      <c r="BT13" s="34">
        <f t="shared" si="100"/>
        <v>30700</v>
      </c>
      <c r="BU13" s="34">
        <f t="shared" si="100"/>
        <v>32700</v>
      </c>
      <c r="BV13" s="34">
        <f t="shared" si="100"/>
        <v>30700</v>
      </c>
      <c r="BW13" s="34">
        <f t="shared" si="100"/>
        <v>32700</v>
      </c>
      <c r="BX13" s="34">
        <f t="shared" si="100"/>
        <v>30700</v>
      </c>
      <c r="BY13" s="34">
        <f t="shared" si="100"/>
        <v>32700</v>
      </c>
      <c r="BZ13" s="34">
        <f t="shared" si="100"/>
        <v>30700</v>
      </c>
      <c r="CA13" s="34">
        <f t="shared" si="100"/>
        <v>32700</v>
      </c>
      <c r="CB13" s="34">
        <f t="shared" si="100"/>
        <v>30700</v>
      </c>
      <c r="CC13" s="34">
        <f t="shared" si="100"/>
        <v>32700</v>
      </c>
      <c r="CD13" s="34">
        <f t="shared" si="100"/>
        <v>26500</v>
      </c>
      <c r="CE13" s="34">
        <f t="shared" si="100"/>
        <v>28700</v>
      </c>
      <c r="CF13" s="34">
        <f t="shared" si="100"/>
        <v>26500</v>
      </c>
      <c r="CG13" s="34">
        <f t="shared" si="100"/>
        <v>28700</v>
      </c>
      <c r="CH13" s="34">
        <f t="shared" si="100"/>
        <v>26500</v>
      </c>
      <c r="CI13" s="34">
        <f t="shared" si="100"/>
        <v>28700</v>
      </c>
      <c r="CJ13" s="34">
        <f t="shared" si="100"/>
        <v>26500</v>
      </c>
      <c r="CK13" s="34">
        <f t="shared" si="100"/>
        <v>28700</v>
      </c>
      <c r="CL13" s="34">
        <f t="shared" si="100"/>
        <v>26500</v>
      </c>
      <c r="CM13" s="34">
        <f t="shared" si="100"/>
        <v>28700</v>
      </c>
      <c r="CN13" s="268">
        <f t="shared" si="100"/>
        <v>26500</v>
      </c>
    </row>
    <row r="14" spans="1:92" s="35" customFormat="1" ht="12" customHeight="1" x14ac:dyDescent="0.2">
      <c r="A14" s="269" t="s">
        <v>177</v>
      </c>
      <c r="B14" s="34"/>
      <c r="C14" s="34"/>
      <c r="D14" s="272"/>
      <c r="E14" s="295"/>
      <c r="F14" s="34"/>
      <c r="G14" s="34"/>
      <c r="H14" s="34"/>
      <c r="I14" s="34"/>
      <c r="J14" s="34"/>
      <c r="K14" s="34"/>
      <c r="L14" s="272"/>
      <c r="M14" s="267"/>
      <c r="N14" s="34"/>
      <c r="O14" s="34"/>
      <c r="P14" s="34"/>
      <c r="Q14" s="34"/>
      <c r="R14" s="34"/>
      <c r="S14" s="34"/>
      <c r="T14" s="34"/>
      <c r="U14" s="34"/>
      <c r="V14" s="34"/>
      <c r="W14" s="34"/>
      <c r="X14" s="272"/>
      <c r="Y14" s="267"/>
      <c r="Z14" s="34"/>
      <c r="AA14" s="34"/>
      <c r="AB14" s="34"/>
      <c r="AC14" s="34"/>
      <c r="AD14" s="272"/>
      <c r="AE14" s="267"/>
      <c r="AF14" s="34"/>
      <c r="AG14" s="34"/>
      <c r="AH14" s="272"/>
      <c r="AI14" s="267"/>
      <c r="AJ14" s="34"/>
      <c r="AK14" s="34"/>
      <c r="AL14" s="34"/>
      <c r="AM14" s="34"/>
      <c r="AN14" s="34"/>
      <c r="AO14" s="268"/>
      <c r="AP14" s="271"/>
      <c r="AQ14" s="34"/>
      <c r="AR14" s="34"/>
      <c r="AS14" s="34"/>
      <c r="AT14" s="34"/>
      <c r="AU14" s="34"/>
      <c r="AV14" s="34"/>
      <c r="AW14" s="34"/>
      <c r="AX14" s="34"/>
      <c r="AY14" s="34"/>
      <c r="AZ14" s="34"/>
      <c r="BA14" s="34"/>
      <c r="BB14" s="34"/>
      <c r="BC14" s="34"/>
      <c r="BD14" s="34"/>
      <c r="BE14" s="34"/>
      <c r="BF14" s="34"/>
      <c r="BG14" s="272"/>
      <c r="BH14" s="267"/>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268"/>
    </row>
    <row r="15" spans="1:92" s="35" customFormat="1" ht="12" customHeight="1" x14ac:dyDescent="0.2">
      <c r="A15" s="270">
        <v>1</v>
      </c>
      <c r="B15" s="34">
        <f t="shared" ref="B15" si="102">B6+13900</f>
        <v>37700</v>
      </c>
      <c r="C15" s="34">
        <f t="shared" ref="C15" si="103">C6+13900</f>
        <v>43700</v>
      </c>
      <c r="D15" s="272">
        <f t="shared" ref="D15:AO15" si="104">D6+13900</f>
        <v>39700</v>
      </c>
      <c r="E15" s="295">
        <f>E6+70000</f>
        <v>95800</v>
      </c>
      <c r="F15" s="34">
        <f t="shared" ref="F15:K15" si="105">F6+70000</f>
        <v>132800</v>
      </c>
      <c r="G15" s="34">
        <f t="shared" ref="G15" si="106">G6+70000</f>
        <v>139800</v>
      </c>
      <c r="H15" s="34">
        <f t="shared" si="105"/>
        <v>149800</v>
      </c>
      <c r="I15" s="34">
        <v>159900</v>
      </c>
      <c r="J15" s="34">
        <f t="shared" ref="J15" si="107">J6+70000</f>
        <v>159900</v>
      </c>
      <c r="K15" s="34">
        <f t="shared" si="105"/>
        <v>159900</v>
      </c>
      <c r="L15" s="272">
        <f t="shared" ref="L15" si="108">L6+70000</f>
        <v>151900</v>
      </c>
      <c r="M15" s="267">
        <f t="shared" ref="M15:N15" si="109">M6+13900</f>
        <v>83700</v>
      </c>
      <c r="N15" s="34">
        <f t="shared" si="109"/>
        <v>73700</v>
      </c>
      <c r="O15" s="34">
        <f t="shared" ref="O15" si="110">O6+13900</f>
        <v>43700</v>
      </c>
      <c r="P15" s="34">
        <f t="shared" si="104"/>
        <v>34700</v>
      </c>
      <c r="Q15" s="34">
        <f t="shared" si="104"/>
        <v>39700</v>
      </c>
      <c r="R15" s="34">
        <f t="shared" ref="R15" si="111">R6+13900</f>
        <v>36700</v>
      </c>
      <c r="S15" s="34">
        <f t="shared" si="104"/>
        <v>36700</v>
      </c>
      <c r="T15" s="34">
        <f t="shared" si="104"/>
        <v>39700</v>
      </c>
      <c r="U15" s="34">
        <f t="shared" si="104"/>
        <v>43700</v>
      </c>
      <c r="V15" s="34">
        <f t="shared" ref="V15" si="112">V6+13900</f>
        <v>43700</v>
      </c>
      <c r="W15" s="34">
        <f t="shared" si="104"/>
        <v>56500</v>
      </c>
      <c r="X15" s="272">
        <f t="shared" si="104"/>
        <v>56500</v>
      </c>
      <c r="Y15" s="267">
        <f>Y6+20300</f>
        <v>62900</v>
      </c>
      <c r="Z15" s="34">
        <f t="shared" ref="Z15:AD15" si="113">Z6+20300</f>
        <v>62900</v>
      </c>
      <c r="AA15" s="34">
        <f t="shared" si="113"/>
        <v>66200</v>
      </c>
      <c r="AB15" s="34">
        <f t="shared" si="113"/>
        <v>62900</v>
      </c>
      <c r="AC15" s="34">
        <f t="shared" si="113"/>
        <v>66200</v>
      </c>
      <c r="AD15" s="272">
        <f t="shared" si="113"/>
        <v>60200</v>
      </c>
      <c r="AE15" s="267">
        <f>AE6+20300</f>
        <v>75500</v>
      </c>
      <c r="AF15" s="34">
        <f t="shared" ref="AF15:AH15" si="114">AF6+20300</f>
        <v>75500</v>
      </c>
      <c r="AG15" s="34">
        <f t="shared" si="114"/>
        <v>75500</v>
      </c>
      <c r="AH15" s="272">
        <f t="shared" si="114"/>
        <v>46100</v>
      </c>
      <c r="AI15" s="267">
        <f t="shared" ref="AI15" si="115">AI6+13900</f>
        <v>39700</v>
      </c>
      <c r="AJ15" s="34">
        <f t="shared" si="104"/>
        <v>46100</v>
      </c>
      <c r="AK15" s="34">
        <f t="shared" si="104"/>
        <v>36700</v>
      </c>
      <c r="AL15" s="34">
        <f t="shared" ref="AL15" si="116">AL6+13900</f>
        <v>34700</v>
      </c>
      <c r="AM15" s="34">
        <f t="shared" si="104"/>
        <v>32700</v>
      </c>
      <c r="AN15" s="34">
        <f t="shared" ref="AN15" si="117">AN6+13900</f>
        <v>34700</v>
      </c>
      <c r="AO15" s="268">
        <f t="shared" si="104"/>
        <v>32700</v>
      </c>
      <c r="AP15" s="271">
        <f t="shared" ref="AP15" si="118">AP6+13900</f>
        <v>30500</v>
      </c>
      <c r="AQ15" s="34">
        <f t="shared" ref="AQ15:AW15" si="119">AQ6+13900</f>
        <v>28800</v>
      </c>
      <c r="AR15" s="34">
        <f t="shared" si="119"/>
        <v>26800</v>
      </c>
      <c r="AS15" s="34">
        <f t="shared" ref="AS15" si="120">AS6+13900</f>
        <v>26800</v>
      </c>
      <c r="AT15" s="34">
        <f t="shared" si="119"/>
        <v>25800</v>
      </c>
      <c r="AU15" s="34">
        <f t="shared" si="119"/>
        <v>26800</v>
      </c>
      <c r="AV15" s="34">
        <f t="shared" si="119"/>
        <v>25800</v>
      </c>
      <c r="AW15" s="34">
        <f t="shared" si="119"/>
        <v>26800</v>
      </c>
      <c r="AX15" s="34">
        <f t="shared" ref="AX15:BG15" si="121">AX6+13900</f>
        <v>35700</v>
      </c>
      <c r="AY15" s="34">
        <f t="shared" si="121"/>
        <v>30500</v>
      </c>
      <c r="AZ15" s="34">
        <f t="shared" si="121"/>
        <v>35700</v>
      </c>
      <c r="BA15" s="34">
        <f t="shared" si="121"/>
        <v>32700</v>
      </c>
      <c r="BB15" s="34">
        <f t="shared" si="121"/>
        <v>28800</v>
      </c>
      <c r="BC15" s="34">
        <f t="shared" si="121"/>
        <v>30500</v>
      </c>
      <c r="BD15" s="34">
        <f t="shared" si="121"/>
        <v>28800</v>
      </c>
      <c r="BE15" s="34">
        <f t="shared" si="121"/>
        <v>30500</v>
      </c>
      <c r="BF15" s="34">
        <f t="shared" si="121"/>
        <v>28800</v>
      </c>
      <c r="BG15" s="272">
        <f t="shared" si="121"/>
        <v>30500</v>
      </c>
      <c r="BH15" s="267">
        <f>BH6+17900</f>
        <v>34500</v>
      </c>
      <c r="BI15" s="34">
        <f t="shared" ref="BI15:CN15" si="122">BI6+17900</f>
        <v>38700</v>
      </c>
      <c r="BJ15" s="34">
        <f t="shared" si="122"/>
        <v>57800</v>
      </c>
      <c r="BK15" s="34">
        <f t="shared" si="122"/>
        <v>34500</v>
      </c>
      <c r="BL15" s="34">
        <f t="shared" si="122"/>
        <v>36700</v>
      </c>
      <c r="BM15" s="34">
        <f t="shared" si="122"/>
        <v>34500</v>
      </c>
      <c r="BN15" s="34">
        <f t="shared" si="122"/>
        <v>38700</v>
      </c>
      <c r="BO15" s="34">
        <f t="shared" si="122"/>
        <v>40700</v>
      </c>
      <c r="BP15" s="34">
        <f t="shared" si="122"/>
        <v>38700</v>
      </c>
      <c r="BQ15" s="34">
        <f t="shared" si="122"/>
        <v>40700</v>
      </c>
      <c r="BR15" s="34">
        <f t="shared" si="122"/>
        <v>38700</v>
      </c>
      <c r="BS15" s="34">
        <f t="shared" si="122"/>
        <v>40700</v>
      </c>
      <c r="BT15" s="34">
        <f t="shared" si="122"/>
        <v>38700</v>
      </c>
      <c r="BU15" s="34">
        <f t="shared" si="122"/>
        <v>40700</v>
      </c>
      <c r="BV15" s="34">
        <f t="shared" si="122"/>
        <v>38700</v>
      </c>
      <c r="BW15" s="34">
        <f t="shared" si="122"/>
        <v>40700</v>
      </c>
      <c r="BX15" s="34">
        <f t="shared" si="122"/>
        <v>38700</v>
      </c>
      <c r="BY15" s="34">
        <f t="shared" si="122"/>
        <v>40700</v>
      </c>
      <c r="BZ15" s="34">
        <f t="shared" si="122"/>
        <v>38700</v>
      </c>
      <c r="CA15" s="34">
        <f t="shared" si="122"/>
        <v>40700</v>
      </c>
      <c r="CB15" s="34">
        <f t="shared" si="122"/>
        <v>38700</v>
      </c>
      <c r="CC15" s="34">
        <f t="shared" si="122"/>
        <v>40700</v>
      </c>
      <c r="CD15" s="34">
        <f t="shared" si="122"/>
        <v>34500</v>
      </c>
      <c r="CE15" s="34">
        <f t="shared" si="122"/>
        <v>36700</v>
      </c>
      <c r="CF15" s="34">
        <f t="shared" si="122"/>
        <v>34500</v>
      </c>
      <c r="CG15" s="34">
        <f t="shared" si="122"/>
        <v>36700</v>
      </c>
      <c r="CH15" s="34">
        <f t="shared" si="122"/>
        <v>34500</v>
      </c>
      <c r="CI15" s="34">
        <f t="shared" si="122"/>
        <v>36700</v>
      </c>
      <c r="CJ15" s="34">
        <f t="shared" si="122"/>
        <v>34500</v>
      </c>
      <c r="CK15" s="34">
        <f t="shared" si="122"/>
        <v>36700</v>
      </c>
      <c r="CL15" s="34">
        <f t="shared" si="122"/>
        <v>34500</v>
      </c>
      <c r="CM15" s="34">
        <f t="shared" si="122"/>
        <v>36700</v>
      </c>
      <c r="CN15" s="321">
        <f t="shared" si="122"/>
        <v>34500</v>
      </c>
    </row>
    <row r="16" spans="1:92" s="35" customFormat="1" ht="12" customHeight="1" x14ac:dyDescent="0.2">
      <c r="A16" s="270">
        <v>2</v>
      </c>
      <c r="B16" s="34">
        <f t="shared" ref="B16" si="123">B15+2500</f>
        <v>40200</v>
      </c>
      <c r="C16" s="34">
        <f t="shared" ref="C16" si="124">C15+2500</f>
        <v>46200</v>
      </c>
      <c r="D16" s="272">
        <f>D15+2500</f>
        <v>42200</v>
      </c>
      <c r="E16" s="295">
        <f t="shared" ref="E16:AO16" si="125">E15+3000</f>
        <v>98800</v>
      </c>
      <c r="F16" s="34">
        <f t="shared" si="125"/>
        <v>135800</v>
      </c>
      <c r="G16" s="34">
        <f t="shared" ref="G16" si="126">G15+3000</f>
        <v>142800</v>
      </c>
      <c r="H16" s="34">
        <f t="shared" si="125"/>
        <v>152800</v>
      </c>
      <c r="I16" s="34">
        <v>162900</v>
      </c>
      <c r="J16" s="34">
        <f t="shared" ref="J16" si="127">J15+3000</f>
        <v>162900</v>
      </c>
      <c r="K16" s="34">
        <f t="shared" si="125"/>
        <v>162900</v>
      </c>
      <c r="L16" s="272">
        <f t="shared" ref="L16" si="128">L15+3000</f>
        <v>154900</v>
      </c>
      <c r="M16" s="267">
        <f t="shared" ref="M16:N16" si="129">M15+3000</f>
        <v>86700</v>
      </c>
      <c r="N16" s="34">
        <f t="shared" si="129"/>
        <v>76700</v>
      </c>
      <c r="O16" s="34">
        <f t="shared" ref="O16" si="130">O15+3000</f>
        <v>46700</v>
      </c>
      <c r="P16" s="34">
        <f t="shared" si="125"/>
        <v>37700</v>
      </c>
      <c r="Q16" s="34">
        <f t="shared" si="125"/>
        <v>42700</v>
      </c>
      <c r="R16" s="34">
        <f t="shared" ref="R16" si="131">R15+3000</f>
        <v>39700</v>
      </c>
      <c r="S16" s="34">
        <f t="shared" si="125"/>
        <v>39700</v>
      </c>
      <c r="T16" s="34">
        <f t="shared" si="125"/>
        <v>42700</v>
      </c>
      <c r="U16" s="34">
        <f t="shared" si="125"/>
        <v>46700</v>
      </c>
      <c r="V16" s="34">
        <f t="shared" ref="V16" si="132">V15+3000</f>
        <v>46700</v>
      </c>
      <c r="W16" s="34">
        <f t="shared" si="125"/>
        <v>59500</v>
      </c>
      <c r="X16" s="272">
        <f t="shared" si="125"/>
        <v>59500</v>
      </c>
      <c r="Y16" s="267">
        <f t="shared" si="125"/>
        <v>65900</v>
      </c>
      <c r="Z16" s="34">
        <f t="shared" ref="Z16:AD16" si="133">Z15+3000</f>
        <v>65900</v>
      </c>
      <c r="AA16" s="34">
        <f t="shared" si="133"/>
        <v>69200</v>
      </c>
      <c r="AB16" s="34">
        <f t="shared" si="133"/>
        <v>65900</v>
      </c>
      <c r="AC16" s="34">
        <f t="shared" si="133"/>
        <v>69200</v>
      </c>
      <c r="AD16" s="272">
        <f t="shared" si="133"/>
        <v>63200</v>
      </c>
      <c r="AE16" s="267">
        <f t="shared" si="125"/>
        <v>78500</v>
      </c>
      <c r="AF16" s="34">
        <f t="shared" ref="AF16:AH16" si="134">AF15+3000</f>
        <v>78500</v>
      </c>
      <c r="AG16" s="34">
        <f t="shared" si="134"/>
        <v>78500</v>
      </c>
      <c r="AH16" s="272">
        <f t="shared" si="134"/>
        <v>49100</v>
      </c>
      <c r="AI16" s="267">
        <f t="shared" ref="AI16" si="135">AI15+3000</f>
        <v>42700</v>
      </c>
      <c r="AJ16" s="34">
        <f t="shared" si="125"/>
        <v>49100</v>
      </c>
      <c r="AK16" s="34">
        <f t="shared" si="125"/>
        <v>39700</v>
      </c>
      <c r="AL16" s="34">
        <f t="shared" ref="AL16" si="136">AL15+3000</f>
        <v>37700</v>
      </c>
      <c r="AM16" s="34">
        <f t="shared" si="125"/>
        <v>35700</v>
      </c>
      <c r="AN16" s="34">
        <f t="shared" ref="AN16" si="137">AN15+3000</f>
        <v>37700</v>
      </c>
      <c r="AO16" s="268">
        <f t="shared" si="125"/>
        <v>35700</v>
      </c>
      <c r="AP16" s="271">
        <f t="shared" ref="AP16" si="138">AP15+3000</f>
        <v>33500</v>
      </c>
      <c r="AQ16" s="34">
        <f t="shared" ref="AQ16:AW16" si="139">AQ15+3000</f>
        <v>31800</v>
      </c>
      <c r="AR16" s="34">
        <f t="shared" si="139"/>
        <v>29800</v>
      </c>
      <c r="AS16" s="34">
        <f t="shared" ref="AS16" si="140">AS15+3000</f>
        <v>29800</v>
      </c>
      <c r="AT16" s="34">
        <f t="shared" si="139"/>
        <v>28800</v>
      </c>
      <c r="AU16" s="34">
        <f t="shared" si="139"/>
        <v>29800</v>
      </c>
      <c r="AV16" s="34">
        <f t="shared" si="139"/>
        <v>28800</v>
      </c>
      <c r="AW16" s="34">
        <f t="shared" si="139"/>
        <v>29800</v>
      </c>
      <c r="AX16" s="34">
        <f t="shared" ref="AX16:CN16" si="141">AX15+3000</f>
        <v>38700</v>
      </c>
      <c r="AY16" s="34">
        <f t="shared" si="141"/>
        <v>33500</v>
      </c>
      <c r="AZ16" s="34">
        <f t="shared" si="141"/>
        <v>38700</v>
      </c>
      <c r="BA16" s="34">
        <f t="shared" si="141"/>
        <v>35700</v>
      </c>
      <c r="BB16" s="34">
        <f t="shared" si="141"/>
        <v>31800</v>
      </c>
      <c r="BC16" s="34">
        <f t="shared" si="141"/>
        <v>33500</v>
      </c>
      <c r="BD16" s="34">
        <f t="shared" si="141"/>
        <v>31800</v>
      </c>
      <c r="BE16" s="34">
        <f t="shared" si="141"/>
        <v>33500</v>
      </c>
      <c r="BF16" s="34">
        <f t="shared" si="141"/>
        <v>31800</v>
      </c>
      <c r="BG16" s="272">
        <f t="shared" si="141"/>
        <v>33500</v>
      </c>
      <c r="BH16" s="267">
        <f t="shared" ref="BH16" si="142">BH15+3000</f>
        <v>37500</v>
      </c>
      <c r="BI16" s="34">
        <f t="shared" si="141"/>
        <v>41700</v>
      </c>
      <c r="BJ16" s="34">
        <f t="shared" si="141"/>
        <v>60800</v>
      </c>
      <c r="BK16" s="34">
        <f t="shared" si="141"/>
        <v>37500</v>
      </c>
      <c r="BL16" s="34">
        <f t="shared" si="141"/>
        <v>39700</v>
      </c>
      <c r="BM16" s="34">
        <f t="shared" si="141"/>
        <v>37500</v>
      </c>
      <c r="BN16" s="34">
        <f t="shared" si="141"/>
        <v>41700</v>
      </c>
      <c r="BO16" s="34">
        <f t="shared" si="141"/>
        <v>43700</v>
      </c>
      <c r="BP16" s="34">
        <f t="shared" si="141"/>
        <v>41700</v>
      </c>
      <c r="BQ16" s="34">
        <f t="shared" si="141"/>
        <v>43700</v>
      </c>
      <c r="BR16" s="34">
        <f t="shared" si="141"/>
        <v>41700</v>
      </c>
      <c r="BS16" s="34">
        <f t="shared" si="141"/>
        <v>43700</v>
      </c>
      <c r="BT16" s="34">
        <f t="shared" si="141"/>
        <v>41700</v>
      </c>
      <c r="BU16" s="34">
        <f t="shared" si="141"/>
        <v>43700</v>
      </c>
      <c r="BV16" s="34">
        <f t="shared" si="141"/>
        <v>41700</v>
      </c>
      <c r="BW16" s="34">
        <f t="shared" si="141"/>
        <v>43700</v>
      </c>
      <c r="BX16" s="34">
        <f t="shared" si="141"/>
        <v>41700</v>
      </c>
      <c r="BY16" s="34">
        <f t="shared" si="141"/>
        <v>43700</v>
      </c>
      <c r="BZ16" s="34">
        <f t="shared" si="141"/>
        <v>41700</v>
      </c>
      <c r="CA16" s="34">
        <f t="shared" si="141"/>
        <v>43700</v>
      </c>
      <c r="CB16" s="34">
        <f t="shared" si="141"/>
        <v>41700</v>
      </c>
      <c r="CC16" s="34">
        <f t="shared" si="141"/>
        <v>43700</v>
      </c>
      <c r="CD16" s="34">
        <f t="shared" si="141"/>
        <v>37500</v>
      </c>
      <c r="CE16" s="34">
        <f t="shared" si="141"/>
        <v>39700</v>
      </c>
      <c r="CF16" s="34">
        <f t="shared" si="141"/>
        <v>37500</v>
      </c>
      <c r="CG16" s="34">
        <f t="shared" si="141"/>
        <v>39700</v>
      </c>
      <c r="CH16" s="34">
        <f t="shared" si="141"/>
        <v>37500</v>
      </c>
      <c r="CI16" s="34">
        <f t="shared" si="141"/>
        <v>39700</v>
      </c>
      <c r="CJ16" s="34">
        <f t="shared" si="141"/>
        <v>37500</v>
      </c>
      <c r="CK16" s="34">
        <f t="shared" si="141"/>
        <v>39700</v>
      </c>
      <c r="CL16" s="34">
        <f t="shared" si="141"/>
        <v>37500</v>
      </c>
      <c r="CM16" s="34">
        <f t="shared" si="141"/>
        <v>39700</v>
      </c>
      <c r="CN16" s="321">
        <f t="shared" si="141"/>
        <v>37500</v>
      </c>
    </row>
    <row r="17" spans="1:92" s="35" customFormat="1" ht="12" customHeight="1" x14ac:dyDescent="0.2">
      <c r="A17" s="269" t="s">
        <v>178</v>
      </c>
      <c r="B17" s="34"/>
      <c r="C17" s="34"/>
      <c r="D17" s="272"/>
      <c r="E17" s="295"/>
      <c r="F17" s="34"/>
      <c r="G17" s="34"/>
      <c r="H17" s="34"/>
      <c r="I17" s="34"/>
      <c r="J17" s="34"/>
      <c r="K17" s="34"/>
      <c r="L17" s="272"/>
      <c r="M17" s="267"/>
      <c r="N17" s="34"/>
      <c r="O17" s="34"/>
      <c r="P17" s="34"/>
      <c r="Q17" s="34"/>
      <c r="R17" s="34"/>
      <c r="S17" s="34"/>
      <c r="T17" s="34"/>
      <c r="U17" s="34"/>
      <c r="V17" s="34"/>
      <c r="W17" s="34"/>
      <c r="X17" s="272"/>
      <c r="Y17" s="267"/>
      <c r="Z17" s="34"/>
      <c r="AA17" s="34"/>
      <c r="AB17" s="34"/>
      <c r="AC17" s="34"/>
      <c r="AD17" s="272"/>
      <c r="AE17" s="267"/>
      <c r="AF17" s="34"/>
      <c r="AG17" s="34"/>
      <c r="AH17" s="272"/>
      <c r="AI17" s="267"/>
      <c r="AJ17" s="34"/>
      <c r="AK17" s="34"/>
      <c r="AL17" s="34"/>
      <c r="AM17" s="34"/>
      <c r="AN17" s="34"/>
      <c r="AO17" s="268"/>
      <c r="AP17" s="271"/>
      <c r="AQ17" s="34"/>
      <c r="AR17" s="34"/>
      <c r="AS17" s="34"/>
      <c r="AT17" s="34"/>
      <c r="AU17" s="34"/>
      <c r="AV17" s="34"/>
      <c r="AW17" s="34"/>
      <c r="AX17" s="34"/>
      <c r="AY17" s="34"/>
      <c r="AZ17" s="34"/>
      <c r="BA17" s="34"/>
      <c r="BB17" s="34"/>
      <c r="BC17" s="34"/>
      <c r="BD17" s="34"/>
      <c r="BE17" s="34"/>
      <c r="BF17" s="34"/>
      <c r="BG17" s="272"/>
      <c r="BH17" s="267"/>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21"/>
    </row>
    <row r="18" spans="1:92" s="35" customFormat="1" ht="12" customHeight="1" x14ac:dyDescent="0.2">
      <c r="A18" s="270">
        <v>1</v>
      </c>
      <c r="B18" s="34">
        <f t="shared" ref="B18" si="143">B6+10000</f>
        <v>33800</v>
      </c>
      <c r="C18" s="34">
        <f t="shared" ref="C18" si="144">C6+10000</f>
        <v>39800</v>
      </c>
      <c r="D18" s="272">
        <f t="shared" ref="D18" si="145">D6+10000</f>
        <v>35800</v>
      </c>
      <c r="E18" s="295">
        <f>E6+71000</f>
        <v>96800</v>
      </c>
      <c r="F18" s="34">
        <f t="shared" ref="F18:K18" si="146">F6+71000</f>
        <v>133800</v>
      </c>
      <c r="G18" s="34">
        <f t="shared" ref="G18" si="147">G6+71000</f>
        <v>140800</v>
      </c>
      <c r="H18" s="34">
        <f t="shared" si="146"/>
        <v>150800</v>
      </c>
      <c r="I18" s="34">
        <v>160900</v>
      </c>
      <c r="J18" s="34">
        <f t="shared" ref="J18" si="148">J6+71000</f>
        <v>160900</v>
      </c>
      <c r="K18" s="34">
        <f t="shared" si="146"/>
        <v>160900</v>
      </c>
      <c r="L18" s="272">
        <f t="shared" ref="L18" si="149">L6+71000</f>
        <v>152900</v>
      </c>
      <c r="M18" s="267">
        <f>M6+14000</f>
        <v>83800</v>
      </c>
      <c r="N18" s="34">
        <f>N6+14000</f>
        <v>73800</v>
      </c>
      <c r="O18" s="34">
        <f>O6+14000</f>
        <v>43800</v>
      </c>
      <c r="P18" s="34">
        <f t="shared" ref="P18:X18" si="150">P6+14000</f>
        <v>34800</v>
      </c>
      <c r="Q18" s="34">
        <f t="shared" si="150"/>
        <v>39800</v>
      </c>
      <c r="R18" s="34">
        <f t="shared" ref="R18" si="151">R6+14000</f>
        <v>36800</v>
      </c>
      <c r="S18" s="34">
        <f t="shared" si="150"/>
        <v>36800</v>
      </c>
      <c r="T18" s="34">
        <f t="shared" si="150"/>
        <v>39800</v>
      </c>
      <c r="U18" s="34">
        <f t="shared" si="150"/>
        <v>43800</v>
      </c>
      <c r="V18" s="34">
        <f t="shared" ref="V18" si="152">V6+14000</f>
        <v>43800</v>
      </c>
      <c r="W18" s="34">
        <f t="shared" si="150"/>
        <v>56600</v>
      </c>
      <c r="X18" s="272">
        <f t="shared" si="150"/>
        <v>56600</v>
      </c>
      <c r="Y18" s="267">
        <f>Y6+20500</f>
        <v>63100</v>
      </c>
      <c r="Z18" s="34">
        <f t="shared" ref="Z18:AD18" si="153">Z6+20500</f>
        <v>63100</v>
      </c>
      <c r="AA18" s="34">
        <f t="shared" si="153"/>
        <v>66400</v>
      </c>
      <c r="AB18" s="34">
        <f t="shared" si="153"/>
        <v>63100</v>
      </c>
      <c r="AC18" s="34">
        <f t="shared" si="153"/>
        <v>66400</v>
      </c>
      <c r="AD18" s="272">
        <f t="shared" si="153"/>
        <v>60400</v>
      </c>
      <c r="AE18" s="267">
        <f>AE6+20900</f>
        <v>76100</v>
      </c>
      <c r="AF18" s="34">
        <f t="shared" ref="AF18:AH18" si="154">AF6+20900</f>
        <v>76100</v>
      </c>
      <c r="AG18" s="34">
        <f t="shared" si="154"/>
        <v>76100</v>
      </c>
      <c r="AH18" s="272">
        <f t="shared" si="154"/>
        <v>46700</v>
      </c>
      <c r="AI18" s="267">
        <f>AI6+14000</f>
        <v>39800</v>
      </c>
      <c r="AJ18" s="34">
        <f t="shared" ref="AJ18:AO18" si="155">AJ6+14000</f>
        <v>46200</v>
      </c>
      <c r="AK18" s="34">
        <f t="shared" si="155"/>
        <v>36800</v>
      </c>
      <c r="AL18" s="34">
        <f t="shared" ref="AL18" si="156">AL6+14000</f>
        <v>34800</v>
      </c>
      <c r="AM18" s="34">
        <f t="shared" si="155"/>
        <v>32800</v>
      </c>
      <c r="AN18" s="34">
        <f t="shared" ref="AN18" si="157">AN6+14000</f>
        <v>34800</v>
      </c>
      <c r="AO18" s="268">
        <f t="shared" si="155"/>
        <v>32800</v>
      </c>
      <c r="AP18" s="271">
        <f t="shared" ref="AP18" si="158">AP6+14000</f>
        <v>30600</v>
      </c>
      <c r="AQ18" s="34">
        <f t="shared" ref="AQ18:AW18" si="159">AQ6+14000</f>
        <v>28900</v>
      </c>
      <c r="AR18" s="34">
        <f t="shared" si="159"/>
        <v>26900</v>
      </c>
      <c r="AS18" s="34">
        <f t="shared" ref="AS18" si="160">AS6+14000</f>
        <v>26900</v>
      </c>
      <c r="AT18" s="34">
        <f t="shared" si="159"/>
        <v>25900</v>
      </c>
      <c r="AU18" s="34">
        <f t="shared" si="159"/>
        <v>26900</v>
      </c>
      <c r="AV18" s="34">
        <f t="shared" si="159"/>
        <v>25900</v>
      </c>
      <c r="AW18" s="34">
        <f t="shared" si="159"/>
        <v>26900</v>
      </c>
      <c r="AX18" s="34">
        <f t="shared" ref="AX18:BG18" si="161">AX6+14000</f>
        <v>35800</v>
      </c>
      <c r="AY18" s="34">
        <f t="shared" si="161"/>
        <v>30600</v>
      </c>
      <c r="AZ18" s="34">
        <f t="shared" si="161"/>
        <v>35800</v>
      </c>
      <c r="BA18" s="34">
        <f t="shared" si="161"/>
        <v>32800</v>
      </c>
      <c r="BB18" s="34">
        <f t="shared" si="161"/>
        <v>28900</v>
      </c>
      <c r="BC18" s="34">
        <f t="shared" si="161"/>
        <v>30600</v>
      </c>
      <c r="BD18" s="34">
        <f t="shared" si="161"/>
        <v>28900</v>
      </c>
      <c r="BE18" s="34">
        <f t="shared" si="161"/>
        <v>30600</v>
      </c>
      <c r="BF18" s="34">
        <f t="shared" si="161"/>
        <v>28900</v>
      </c>
      <c r="BG18" s="272">
        <f t="shared" si="161"/>
        <v>30600</v>
      </c>
      <c r="BH18" s="267">
        <f>BH6+15900</f>
        <v>32500</v>
      </c>
      <c r="BI18" s="34">
        <f t="shared" ref="BI18:CN18" si="162">BI6+15900</f>
        <v>36700</v>
      </c>
      <c r="BJ18" s="34">
        <f t="shared" si="162"/>
        <v>55800</v>
      </c>
      <c r="BK18" s="34">
        <f t="shared" si="162"/>
        <v>32500</v>
      </c>
      <c r="BL18" s="34">
        <f t="shared" si="162"/>
        <v>34700</v>
      </c>
      <c r="BM18" s="34">
        <f t="shared" si="162"/>
        <v>32500</v>
      </c>
      <c r="BN18" s="34">
        <f t="shared" si="162"/>
        <v>36700</v>
      </c>
      <c r="BO18" s="34">
        <f t="shared" si="162"/>
        <v>38700</v>
      </c>
      <c r="BP18" s="34">
        <f t="shared" si="162"/>
        <v>36700</v>
      </c>
      <c r="BQ18" s="34">
        <f t="shared" si="162"/>
        <v>38700</v>
      </c>
      <c r="BR18" s="34">
        <f t="shared" si="162"/>
        <v>36700</v>
      </c>
      <c r="BS18" s="34">
        <f t="shared" si="162"/>
        <v>38700</v>
      </c>
      <c r="BT18" s="34">
        <f t="shared" si="162"/>
        <v>36700</v>
      </c>
      <c r="BU18" s="34">
        <f t="shared" si="162"/>
        <v>38700</v>
      </c>
      <c r="BV18" s="34">
        <f t="shared" si="162"/>
        <v>36700</v>
      </c>
      <c r="BW18" s="34">
        <f t="shared" si="162"/>
        <v>38700</v>
      </c>
      <c r="BX18" s="34">
        <f t="shared" si="162"/>
        <v>36700</v>
      </c>
      <c r="BY18" s="34">
        <f t="shared" si="162"/>
        <v>38700</v>
      </c>
      <c r="BZ18" s="34">
        <f t="shared" si="162"/>
        <v>36700</v>
      </c>
      <c r="CA18" s="34">
        <f t="shared" si="162"/>
        <v>38700</v>
      </c>
      <c r="CB18" s="34">
        <f t="shared" si="162"/>
        <v>36700</v>
      </c>
      <c r="CC18" s="34">
        <f t="shared" si="162"/>
        <v>38700</v>
      </c>
      <c r="CD18" s="34">
        <f t="shared" si="162"/>
        <v>32500</v>
      </c>
      <c r="CE18" s="34">
        <f t="shared" si="162"/>
        <v>34700</v>
      </c>
      <c r="CF18" s="34">
        <f t="shared" si="162"/>
        <v>32500</v>
      </c>
      <c r="CG18" s="34">
        <f t="shared" si="162"/>
        <v>34700</v>
      </c>
      <c r="CH18" s="34">
        <f t="shared" si="162"/>
        <v>32500</v>
      </c>
      <c r="CI18" s="34">
        <f t="shared" si="162"/>
        <v>34700</v>
      </c>
      <c r="CJ18" s="34">
        <f t="shared" si="162"/>
        <v>32500</v>
      </c>
      <c r="CK18" s="34">
        <f t="shared" si="162"/>
        <v>34700</v>
      </c>
      <c r="CL18" s="34">
        <f t="shared" si="162"/>
        <v>32500</v>
      </c>
      <c r="CM18" s="34">
        <f t="shared" si="162"/>
        <v>34700</v>
      </c>
      <c r="CN18" s="321">
        <f t="shared" si="162"/>
        <v>32500</v>
      </c>
    </row>
    <row r="19" spans="1:92" s="35" customFormat="1" ht="12" customHeight="1" x14ac:dyDescent="0.2">
      <c r="A19" s="270">
        <v>2</v>
      </c>
      <c r="B19" s="34">
        <f t="shared" ref="B19" si="163">B18+2500</f>
        <v>36300</v>
      </c>
      <c r="C19" s="34">
        <f t="shared" ref="C19" si="164">C18+2500</f>
        <v>42300</v>
      </c>
      <c r="D19" s="272">
        <f>D18+2500</f>
        <v>38300</v>
      </c>
      <c r="E19" s="295">
        <f t="shared" ref="E19:AO19" si="165">E18+3000</f>
        <v>99800</v>
      </c>
      <c r="F19" s="34">
        <f t="shared" si="165"/>
        <v>136800</v>
      </c>
      <c r="G19" s="34">
        <f t="shared" ref="G19" si="166">G18+3000</f>
        <v>143800</v>
      </c>
      <c r="H19" s="34">
        <f t="shared" si="165"/>
        <v>153800</v>
      </c>
      <c r="I19" s="34">
        <v>163900</v>
      </c>
      <c r="J19" s="34">
        <f t="shared" ref="J19" si="167">J18+3000</f>
        <v>163900</v>
      </c>
      <c r="K19" s="34">
        <f t="shared" si="165"/>
        <v>163900</v>
      </c>
      <c r="L19" s="272">
        <f t="shared" ref="L19" si="168">L18+3000</f>
        <v>155900</v>
      </c>
      <c r="M19" s="267">
        <f t="shared" ref="M19:N19" si="169">M18+3000</f>
        <v>86800</v>
      </c>
      <c r="N19" s="34">
        <f t="shared" si="169"/>
        <v>76800</v>
      </c>
      <c r="O19" s="34">
        <f t="shared" ref="O19" si="170">O18+3000</f>
        <v>46800</v>
      </c>
      <c r="P19" s="34">
        <f t="shared" si="165"/>
        <v>37800</v>
      </c>
      <c r="Q19" s="34">
        <f t="shared" si="165"/>
        <v>42800</v>
      </c>
      <c r="R19" s="34">
        <f t="shared" ref="R19" si="171">R18+3000</f>
        <v>39800</v>
      </c>
      <c r="S19" s="34">
        <f t="shared" si="165"/>
        <v>39800</v>
      </c>
      <c r="T19" s="34">
        <f t="shared" si="165"/>
        <v>42800</v>
      </c>
      <c r="U19" s="34">
        <f t="shared" si="165"/>
        <v>46800</v>
      </c>
      <c r="V19" s="34">
        <f t="shared" ref="V19" si="172">V18+3000</f>
        <v>46800</v>
      </c>
      <c r="W19" s="34">
        <f t="shared" si="165"/>
        <v>59600</v>
      </c>
      <c r="X19" s="272">
        <f t="shared" si="165"/>
        <v>59600</v>
      </c>
      <c r="Y19" s="267">
        <f t="shared" si="165"/>
        <v>66100</v>
      </c>
      <c r="Z19" s="34">
        <f t="shared" ref="Z19:AD19" si="173">Z18+3000</f>
        <v>66100</v>
      </c>
      <c r="AA19" s="34">
        <f t="shared" si="173"/>
        <v>69400</v>
      </c>
      <c r="AB19" s="34">
        <f t="shared" si="173"/>
        <v>66100</v>
      </c>
      <c r="AC19" s="34">
        <f t="shared" si="173"/>
        <v>69400</v>
      </c>
      <c r="AD19" s="272">
        <f t="shared" si="173"/>
        <v>63400</v>
      </c>
      <c r="AE19" s="267">
        <f t="shared" si="165"/>
        <v>79100</v>
      </c>
      <c r="AF19" s="34">
        <f t="shared" ref="AF19:AH19" si="174">AF18+3000</f>
        <v>79100</v>
      </c>
      <c r="AG19" s="34">
        <f t="shared" si="174"/>
        <v>79100</v>
      </c>
      <c r="AH19" s="272">
        <f t="shared" si="174"/>
        <v>49700</v>
      </c>
      <c r="AI19" s="267">
        <f t="shared" ref="AI19" si="175">AI18+3000</f>
        <v>42800</v>
      </c>
      <c r="AJ19" s="34">
        <f t="shared" si="165"/>
        <v>49200</v>
      </c>
      <c r="AK19" s="34">
        <f t="shared" si="165"/>
        <v>39800</v>
      </c>
      <c r="AL19" s="34">
        <f t="shared" ref="AL19" si="176">AL18+3000</f>
        <v>37800</v>
      </c>
      <c r="AM19" s="34">
        <f t="shared" si="165"/>
        <v>35800</v>
      </c>
      <c r="AN19" s="34">
        <f t="shared" ref="AN19" si="177">AN18+3000</f>
        <v>37800</v>
      </c>
      <c r="AO19" s="268">
        <f t="shared" si="165"/>
        <v>35800</v>
      </c>
      <c r="AP19" s="271">
        <f t="shared" ref="AP19" si="178">AP18+3000</f>
        <v>33600</v>
      </c>
      <c r="AQ19" s="34">
        <f t="shared" ref="AQ19:AW19" si="179">AQ18+3000</f>
        <v>31900</v>
      </c>
      <c r="AR19" s="34">
        <f t="shared" si="179"/>
        <v>29900</v>
      </c>
      <c r="AS19" s="34">
        <f t="shared" ref="AS19" si="180">AS18+3000</f>
        <v>29900</v>
      </c>
      <c r="AT19" s="34">
        <f t="shared" si="179"/>
        <v>28900</v>
      </c>
      <c r="AU19" s="34">
        <f t="shared" si="179"/>
        <v>29900</v>
      </c>
      <c r="AV19" s="34">
        <f t="shared" si="179"/>
        <v>28900</v>
      </c>
      <c r="AW19" s="34">
        <f t="shared" si="179"/>
        <v>29900</v>
      </c>
      <c r="AX19" s="34">
        <f t="shared" ref="AX19:BG19" si="181">AX18+3000</f>
        <v>38800</v>
      </c>
      <c r="AY19" s="34">
        <f t="shared" si="181"/>
        <v>33600</v>
      </c>
      <c r="AZ19" s="34">
        <f t="shared" si="181"/>
        <v>38800</v>
      </c>
      <c r="BA19" s="34">
        <f t="shared" si="181"/>
        <v>35800</v>
      </c>
      <c r="BB19" s="34">
        <f t="shared" si="181"/>
        <v>31900</v>
      </c>
      <c r="BC19" s="34">
        <f t="shared" si="181"/>
        <v>33600</v>
      </c>
      <c r="BD19" s="34">
        <f t="shared" si="181"/>
        <v>31900</v>
      </c>
      <c r="BE19" s="34">
        <f t="shared" si="181"/>
        <v>33600</v>
      </c>
      <c r="BF19" s="34">
        <f t="shared" si="181"/>
        <v>31900</v>
      </c>
      <c r="BG19" s="272">
        <f t="shared" si="181"/>
        <v>33600</v>
      </c>
      <c r="BH19" s="267">
        <f t="shared" ref="BH19:CN19" si="182">BH18+3000</f>
        <v>35500</v>
      </c>
      <c r="BI19" s="34">
        <f t="shared" si="182"/>
        <v>39700</v>
      </c>
      <c r="BJ19" s="34">
        <f t="shared" si="182"/>
        <v>58800</v>
      </c>
      <c r="BK19" s="34">
        <f t="shared" si="182"/>
        <v>35500</v>
      </c>
      <c r="BL19" s="34">
        <f t="shared" si="182"/>
        <v>37700</v>
      </c>
      <c r="BM19" s="34">
        <f t="shared" si="182"/>
        <v>35500</v>
      </c>
      <c r="BN19" s="34">
        <f t="shared" si="182"/>
        <v>39700</v>
      </c>
      <c r="BO19" s="34">
        <f t="shared" si="182"/>
        <v>41700</v>
      </c>
      <c r="BP19" s="34">
        <f t="shared" si="182"/>
        <v>39700</v>
      </c>
      <c r="BQ19" s="34">
        <f t="shared" si="182"/>
        <v>41700</v>
      </c>
      <c r="BR19" s="34">
        <f t="shared" si="182"/>
        <v>39700</v>
      </c>
      <c r="BS19" s="34">
        <f t="shared" si="182"/>
        <v>41700</v>
      </c>
      <c r="BT19" s="34">
        <f t="shared" si="182"/>
        <v>39700</v>
      </c>
      <c r="BU19" s="34">
        <f t="shared" si="182"/>
        <v>41700</v>
      </c>
      <c r="BV19" s="34">
        <f t="shared" si="182"/>
        <v>39700</v>
      </c>
      <c r="BW19" s="34">
        <f t="shared" si="182"/>
        <v>41700</v>
      </c>
      <c r="BX19" s="34">
        <f t="shared" si="182"/>
        <v>39700</v>
      </c>
      <c r="BY19" s="34">
        <f t="shared" si="182"/>
        <v>41700</v>
      </c>
      <c r="BZ19" s="34">
        <f t="shared" si="182"/>
        <v>39700</v>
      </c>
      <c r="CA19" s="34">
        <f t="shared" si="182"/>
        <v>41700</v>
      </c>
      <c r="CB19" s="34">
        <f t="shared" si="182"/>
        <v>39700</v>
      </c>
      <c r="CC19" s="34">
        <f t="shared" si="182"/>
        <v>41700</v>
      </c>
      <c r="CD19" s="34">
        <f t="shared" si="182"/>
        <v>35500</v>
      </c>
      <c r="CE19" s="34">
        <f t="shared" si="182"/>
        <v>37700</v>
      </c>
      <c r="CF19" s="34">
        <f t="shared" si="182"/>
        <v>35500</v>
      </c>
      <c r="CG19" s="34">
        <f t="shared" si="182"/>
        <v>37700</v>
      </c>
      <c r="CH19" s="34">
        <f t="shared" si="182"/>
        <v>35500</v>
      </c>
      <c r="CI19" s="34">
        <f t="shared" si="182"/>
        <v>37700</v>
      </c>
      <c r="CJ19" s="34">
        <f t="shared" si="182"/>
        <v>35500</v>
      </c>
      <c r="CK19" s="34">
        <f t="shared" si="182"/>
        <v>37700</v>
      </c>
      <c r="CL19" s="34">
        <f t="shared" si="182"/>
        <v>35500</v>
      </c>
      <c r="CM19" s="34">
        <f t="shared" si="182"/>
        <v>37700</v>
      </c>
      <c r="CN19" s="321">
        <f t="shared" si="182"/>
        <v>35500</v>
      </c>
    </row>
    <row r="20" spans="1:92" s="35" customFormat="1" ht="12" customHeight="1" x14ac:dyDescent="0.2">
      <c r="A20" s="269" t="s">
        <v>179</v>
      </c>
      <c r="B20" s="34"/>
      <c r="C20" s="34"/>
      <c r="D20" s="272"/>
      <c r="E20" s="295"/>
      <c r="F20" s="34"/>
      <c r="G20" s="34"/>
      <c r="H20" s="34"/>
      <c r="I20" s="34"/>
      <c r="J20" s="34"/>
      <c r="K20" s="34"/>
      <c r="L20" s="272"/>
      <c r="M20" s="267"/>
      <c r="N20" s="34"/>
      <c r="O20" s="34"/>
      <c r="P20" s="34"/>
      <c r="Q20" s="34"/>
      <c r="R20" s="34"/>
      <c r="S20" s="34"/>
      <c r="T20" s="34"/>
      <c r="U20" s="34"/>
      <c r="V20" s="34"/>
      <c r="W20" s="34"/>
      <c r="X20" s="272"/>
      <c r="Y20" s="267"/>
      <c r="Z20" s="34"/>
      <c r="AA20" s="34"/>
      <c r="AB20" s="34"/>
      <c r="AC20" s="34"/>
      <c r="AD20" s="272"/>
      <c r="AE20" s="267"/>
      <c r="AF20" s="34"/>
      <c r="AG20" s="34"/>
      <c r="AH20" s="272"/>
      <c r="AI20" s="267"/>
      <c r="AJ20" s="34"/>
      <c r="AK20" s="34"/>
      <c r="AL20" s="34"/>
      <c r="AM20" s="34"/>
      <c r="AN20" s="34"/>
      <c r="AO20" s="268"/>
      <c r="AP20" s="271"/>
      <c r="AQ20" s="34"/>
      <c r="AR20" s="34"/>
      <c r="AS20" s="34"/>
      <c r="AT20" s="34"/>
      <c r="AU20" s="34"/>
      <c r="AV20" s="34"/>
      <c r="AW20" s="34"/>
      <c r="AX20" s="34"/>
      <c r="AY20" s="34"/>
      <c r="AZ20" s="34"/>
      <c r="BA20" s="34"/>
      <c r="BB20" s="34"/>
      <c r="BC20" s="34"/>
      <c r="BD20" s="34"/>
      <c r="BE20" s="34"/>
      <c r="BF20" s="34"/>
      <c r="BG20" s="272"/>
      <c r="BH20" s="267"/>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21"/>
    </row>
    <row r="21" spans="1:92" s="35" customFormat="1" ht="12" customHeight="1" x14ac:dyDescent="0.2">
      <c r="A21" s="270">
        <v>1</v>
      </c>
      <c r="B21" s="34">
        <f t="shared" ref="B21" si="183">B6+13900</f>
        <v>37700</v>
      </c>
      <c r="C21" s="34">
        <f t="shared" ref="C21" si="184">C6+13900</f>
        <v>43700</v>
      </c>
      <c r="D21" s="272">
        <f t="shared" ref="D21" si="185">D6+13900</f>
        <v>39700</v>
      </c>
      <c r="E21" s="295">
        <f>E6+72000</f>
        <v>97800</v>
      </c>
      <c r="F21" s="34">
        <f t="shared" ref="F21:K21" si="186">F6+72000</f>
        <v>134800</v>
      </c>
      <c r="G21" s="34">
        <f t="shared" ref="G21" si="187">G6+72000</f>
        <v>141800</v>
      </c>
      <c r="H21" s="34">
        <f t="shared" si="186"/>
        <v>151800</v>
      </c>
      <c r="I21" s="34">
        <v>161900</v>
      </c>
      <c r="J21" s="34">
        <f t="shared" ref="J21" si="188">J6+72000</f>
        <v>161900</v>
      </c>
      <c r="K21" s="34">
        <f t="shared" si="186"/>
        <v>161900</v>
      </c>
      <c r="L21" s="272">
        <f t="shared" ref="L21" si="189">L6+72000</f>
        <v>153900</v>
      </c>
      <c r="M21" s="267">
        <f>M6+15900</f>
        <v>85700</v>
      </c>
      <c r="N21" s="34">
        <f>N6+15900</f>
        <v>75700</v>
      </c>
      <c r="O21" s="34">
        <f>O6+15900</f>
        <v>45700</v>
      </c>
      <c r="P21" s="34">
        <f t="shared" ref="P21:X21" si="190">P6+15900</f>
        <v>36700</v>
      </c>
      <c r="Q21" s="34">
        <f t="shared" si="190"/>
        <v>41700</v>
      </c>
      <c r="R21" s="34">
        <f t="shared" ref="R21" si="191">R6+15900</f>
        <v>38700</v>
      </c>
      <c r="S21" s="34">
        <f t="shared" si="190"/>
        <v>38700</v>
      </c>
      <c r="T21" s="34">
        <f t="shared" si="190"/>
        <v>41700</v>
      </c>
      <c r="U21" s="34">
        <f t="shared" si="190"/>
        <v>45700</v>
      </c>
      <c r="V21" s="34">
        <f t="shared" ref="V21" si="192">V6+15900</f>
        <v>45700</v>
      </c>
      <c r="W21" s="34">
        <f t="shared" si="190"/>
        <v>58500</v>
      </c>
      <c r="X21" s="272">
        <f t="shared" si="190"/>
        <v>58500</v>
      </c>
      <c r="Y21" s="267">
        <f>Y6+21900</f>
        <v>64500</v>
      </c>
      <c r="Z21" s="34">
        <f t="shared" ref="Z21:AD21" si="193">Z6+21900</f>
        <v>64500</v>
      </c>
      <c r="AA21" s="34">
        <f t="shared" si="193"/>
        <v>67800</v>
      </c>
      <c r="AB21" s="34">
        <f t="shared" si="193"/>
        <v>64500</v>
      </c>
      <c r="AC21" s="34">
        <f t="shared" si="193"/>
        <v>67800</v>
      </c>
      <c r="AD21" s="272">
        <f t="shared" si="193"/>
        <v>61800</v>
      </c>
      <c r="AE21" s="267">
        <f>AE6+22900</f>
        <v>78100</v>
      </c>
      <c r="AF21" s="34">
        <f t="shared" ref="AF21:AH21" si="194">AF6+22900</f>
        <v>78100</v>
      </c>
      <c r="AG21" s="34">
        <f t="shared" si="194"/>
        <v>78100</v>
      </c>
      <c r="AH21" s="272">
        <f t="shared" si="194"/>
        <v>48700</v>
      </c>
      <c r="AI21" s="267">
        <f>AI6+15900</f>
        <v>41700</v>
      </c>
      <c r="AJ21" s="34">
        <f t="shared" ref="AJ21:AO21" si="195">AJ6+15900</f>
        <v>48100</v>
      </c>
      <c r="AK21" s="34">
        <f t="shared" si="195"/>
        <v>38700</v>
      </c>
      <c r="AL21" s="34">
        <f t="shared" ref="AL21" si="196">AL6+15900</f>
        <v>36700</v>
      </c>
      <c r="AM21" s="34">
        <f t="shared" si="195"/>
        <v>34700</v>
      </c>
      <c r="AN21" s="34">
        <f t="shared" ref="AN21" si="197">AN6+15900</f>
        <v>36700</v>
      </c>
      <c r="AO21" s="268">
        <f t="shared" si="195"/>
        <v>34700</v>
      </c>
      <c r="AP21" s="271">
        <f>AP6+13900</f>
        <v>30500</v>
      </c>
      <c r="AQ21" s="34">
        <f t="shared" ref="AQ21:AW21" si="198">AQ6+13900</f>
        <v>28800</v>
      </c>
      <c r="AR21" s="34">
        <f t="shared" si="198"/>
        <v>26800</v>
      </c>
      <c r="AS21" s="34">
        <f t="shared" ref="AS21" si="199">AS6+13900</f>
        <v>26800</v>
      </c>
      <c r="AT21" s="34">
        <f t="shared" si="198"/>
        <v>25800</v>
      </c>
      <c r="AU21" s="34">
        <f t="shared" si="198"/>
        <v>26800</v>
      </c>
      <c r="AV21" s="34">
        <f t="shared" si="198"/>
        <v>25800</v>
      </c>
      <c r="AW21" s="34">
        <f t="shared" si="198"/>
        <v>26800</v>
      </c>
      <c r="AX21" s="34">
        <f t="shared" ref="AX21:BG21" si="200">AX6+13900</f>
        <v>35700</v>
      </c>
      <c r="AY21" s="34">
        <f t="shared" si="200"/>
        <v>30500</v>
      </c>
      <c r="AZ21" s="34">
        <f t="shared" si="200"/>
        <v>35700</v>
      </c>
      <c r="BA21" s="34">
        <f t="shared" si="200"/>
        <v>32700</v>
      </c>
      <c r="BB21" s="34">
        <f t="shared" si="200"/>
        <v>28800</v>
      </c>
      <c r="BC21" s="34">
        <f t="shared" si="200"/>
        <v>30500</v>
      </c>
      <c r="BD21" s="34">
        <f t="shared" si="200"/>
        <v>28800</v>
      </c>
      <c r="BE21" s="34">
        <f t="shared" si="200"/>
        <v>30500</v>
      </c>
      <c r="BF21" s="34">
        <f t="shared" si="200"/>
        <v>28800</v>
      </c>
      <c r="BG21" s="272">
        <f t="shared" si="200"/>
        <v>30500</v>
      </c>
      <c r="BH21" s="267">
        <f>BH6+19900</f>
        <v>36500</v>
      </c>
      <c r="BI21" s="34">
        <f t="shared" ref="BI21:CN21" si="201">BI6+19900</f>
        <v>40700</v>
      </c>
      <c r="BJ21" s="34">
        <f t="shared" si="201"/>
        <v>59800</v>
      </c>
      <c r="BK21" s="34">
        <f t="shared" si="201"/>
        <v>36500</v>
      </c>
      <c r="BL21" s="34">
        <f t="shared" si="201"/>
        <v>38700</v>
      </c>
      <c r="BM21" s="34">
        <f t="shared" si="201"/>
        <v>36500</v>
      </c>
      <c r="BN21" s="34">
        <f t="shared" si="201"/>
        <v>40700</v>
      </c>
      <c r="BO21" s="34">
        <f t="shared" si="201"/>
        <v>42700</v>
      </c>
      <c r="BP21" s="34">
        <f t="shared" si="201"/>
        <v>40700</v>
      </c>
      <c r="BQ21" s="34">
        <f t="shared" si="201"/>
        <v>42700</v>
      </c>
      <c r="BR21" s="34">
        <f t="shared" si="201"/>
        <v>40700</v>
      </c>
      <c r="BS21" s="34">
        <f t="shared" si="201"/>
        <v>42700</v>
      </c>
      <c r="BT21" s="34">
        <f t="shared" si="201"/>
        <v>40700</v>
      </c>
      <c r="BU21" s="34">
        <f t="shared" si="201"/>
        <v>42700</v>
      </c>
      <c r="BV21" s="34">
        <f t="shared" si="201"/>
        <v>40700</v>
      </c>
      <c r="BW21" s="34">
        <f t="shared" si="201"/>
        <v>42700</v>
      </c>
      <c r="BX21" s="34">
        <f t="shared" si="201"/>
        <v>40700</v>
      </c>
      <c r="BY21" s="34">
        <f t="shared" si="201"/>
        <v>42700</v>
      </c>
      <c r="BZ21" s="34">
        <f t="shared" si="201"/>
        <v>40700</v>
      </c>
      <c r="CA21" s="34">
        <f t="shared" si="201"/>
        <v>42700</v>
      </c>
      <c r="CB21" s="34">
        <f t="shared" si="201"/>
        <v>40700</v>
      </c>
      <c r="CC21" s="34">
        <f t="shared" si="201"/>
        <v>42700</v>
      </c>
      <c r="CD21" s="34">
        <f t="shared" si="201"/>
        <v>36500</v>
      </c>
      <c r="CE21" s="34">
        <f t="shared" si="201"/>
        <v>38700</v>
      </c>
      <c r="CF21" s="34">
        <f t="shared" si="201"/>
        <v>36500</v>
      </c>
      <c r="CG21" s="34">
        <f t="shared" si="201"/>
        <v>38700</v>
      </c>
      <c r="CH21" s="34">
        <f t="shared" si="201"/>
        <v>36500</v>
      </c>
      <c r="CI21" s="34">
        <f t="shared" si="201"/>
        <v>38700</v>
      </c>
      <c r="CJ21" s="34">
        <f t="shared" si="201"/>
        <v>36500</v>
      </c>
      <c r="CK21" s="34">
        <f t="shared" si="201"/>
        <v>38700</v>
      </c>
      <c r="CL21" s="34">
        <f t="shared" si="201"/>
        <v>36500</v>
      </c>
      <c r="CM21" s="34">
        <f t="shared" si="201"/>
        <v>38700</v>
      </c>
      <c r="CN21" s="321">
        <f t="shared" si="201"/>
        <v>36500</v>
      </c>
    </row>
    <row r="22" spans="1:92" s="35" customFormat="1" ht="12" customHeight="1" x14ac:dyDescent="0.2">
      <c r="A22" s="270">
        <v>2</v>
      </c>
      <c r="B22" s="34">
        <f t="shared" ref="B22" si="202">B21+2500</f>
        <v>40200</v>
      </c>
      <c r="C22" s="34">
        <f t="shared" ref="C22" si="203">C21+2500</f>
        <v>46200</v>
      </c>
      <c r="D22" s="272">
        <f>D21+2500</f>
        <v>42200</v>
      </c>
      <c r="E22" s="295">
        <f t="shared" ref="E22:AO22" si="204">E21+3000</f>
        <v>100800</v>
      </c>
      <c r="F22" s="34">
        <f t="shared" si="204"/>
        <v>137800</v>
      </c>
      <c r="G22" s="34">
        <f t="shared" ref="G22" si="205">G21+3000</f>
        <v>144800</v>
      </c>
      <c r="H22" s="34">
        <f t="shared" si="204"/>
        <v>154800</v>
      </c>
      <c r="I22" s="34">
        <v>164900</v>
      </c>
      <c r="J22" s="34">
        <f t="shared" ref="J22" si="206">J21+3000</f>
        <v>164900</v>
      </c>
      <c r="K22" s="34">
        <f t="shared" si="204"/>
        <v>164900</v>
      </c>
      <c r="L22" s="272">
        <f t="shared" ref="L22" si="207">L21+3000</f>
        <v>156900</v>
      </c>
      <c r="M22" s="267">
        <f t="shared" ref="M22:N22" si="208">M21+3000</f>
        <v>88700</v>
      </c>
      <c r="N22" s="34">
        <f t="shared" si="208"/>
        <v>78700</v>
      </c>
      <c r="O22" s="34">
        <f t="shared" ref="O22" si="209">O21+3000</f>
        <v>48700</v>
      </c>
      <c r="P22" s="34">
        <f t="shared" si="204"/>
        <v>39700</v>
      </c>
      <c r="Q22" s="34">
        <f t="shared" si="204"/>
        <v>44700</v>
      </c>
      <c r="R22" s="34">
        <f t="shared" ref="R22" si="210">R21+3000</f>
        <v>41700</v>
      </c>
      <c r="S22" s="34">
        <f t="shared" si="204"/>
        <v>41700</v>
      </c>
      <c r="T22" s="34">
        <f t="shared" si="204"/>
        <v>44700</v>
      </c>
      <c r="U22" s="34">
        <f t="shared" si="204"/>
        <v>48700</v>
      </c>
      <c r="V22" s="34">
        <f t="shared" ref="V22" si="211">V21+3000</f>
        <v>48700</v>
      </c>
      <c r="W22" s="34">
        <f t="shared" si="204"/>
        <v>61500</v>
      </c>
      <c r="X22" s="272">
        <f t="shared" si="204"/>
        <v>61500</v>
      </c>
      <c r="Y22" s="267">
        <f t="shared" si="204"/>
        <v>67500</v>
      </c>
      <c r="Z22" s="34">
        <f t="shared" ref="Z22:AD22" si="212">Z21+3000</f>
        <v>67500</v>
      </c>
      <c r="AA22" s="34">
        <f t="shared" si="212"/>
        <v>70800</v>
      </c>
      <c r="AB22" s="34">
        <f t="shared" si="212"/>
        <v>67500</v>
      </c>
      <c r="AC22" s="34">
        <f t="shared" si="212"/>
        <v>70800</v>
      </c>
      <c r="AD22" s="272">
        <f t="shared" si="212"/>
        <v>64800</v>
      </c>
      <c r="AE22" s="267">
        <f t="shared" si="204"/>
        <v>81100</v>
      </c>
      <c r="AF22" s="34">
        <f t="shared" ref="AF22:AH22" si="213">AF21+3000</f>
        <v>81100</v>
      </c>
      <c r="AG22" s="34">
        <f t="shared" si="213"/>
        <v>81100</v>
      </c>
      <c r="AH22" s="272">
        <f t="shared" si="213"/>
        <v>51700</v>
      </c>
      <c r="AI22" s="267">
        <f t="shared" ref="AI22" si="214">AI21+3000</f>
        <v>44700</v>
      </c>
      <c r="AJ22" s="34">
        <f t="shared" si="204"/>
        <v>51100</v>
      </c>
      <c r="AK22" s="34">
        <f t="shared" si="204"/>
        <v>41700</v>
      </c>
      <c r="AL22" s="34">
        <f t="shared" ref="AL22" si="215">AL21+3000</f>
        <v>39700</v>
      </c>
      <c r="AM22" s="34">
        <f t="shared" si="204"/>
        <v>37700</v>
      </c>
      <c r="AN22" s="34">
        <f t="shared" ref="AN22" si="216">AN21+3000</f>
        <v>39700</v>
      </c>
      <c r="AO22" s="268">
        <f t="shared" si="204"/>
        <v>37700</v>
      </c>
      <c r="AP22" s="271">
        <f t="shared" ref="AP22" si="217">AP21+3000</f>
        <v>33500</v>
      </c>
      <c r="AQ22" s="34">
        <f t="shared" ref="AQ22:AW22" si="218">AQ21+3000</f>
        <v>31800</v>
      </c>
      <c r="AR22" s="34">
        <f t="shared" si="218"/>
        <v>29800</v>
      </c>
      <c r="AS22" s="34">
        <f t="shared" ref="AS22" si="219">AS21+3000</f>
        <v>29800</v>
      </c>
      <c r="AT22" s="34">
        <f t="shared" si="218"/>
        <v>28800</v>
      </c>
      <c r="AU22" s="34">
        <f t="shared" si="218"/>
        <v>29800</v>
      </c>
      <c r="AV22" s="34">
        <f t="shared" si="218"/>
        <v>28800</v>
      </c>
      <c r="AW22" s="34">
        <f t="shared" si="218"/>
        <v>29800</v>
      </c>
      <c r="AX22" s="34">
        <f t="shared" ref="AX22:BG22" si="220">AX21+3000</f>
        <v>38700</v>
      </c>
      <c r="AY22" s="34">
        <f t="shared" si="220"/>
        <v>33500</v>
      </c>
      <c r="AZ22" s="34">
        <f t="shared" si="220"/>
        <v>38700</v>
      </c>
      <c r="BA22" s="34">
        <f t="shared" si="220"/>
        <v>35700</v>
      </c>
      <c r="BB22" s="34">
        <f t="shared" si="220"/>
        <v>31800</v>
      </c>
      <c r="BC22" s="34">
        <f t="shared" si="220"/>
        <v>33500</v>
      </c>
      <c r="BD22" s="34">
        <f t="shared" si="220"/>
        <v>31800</v>
      </c>
      <c r="BE22" s="34">
        <f t="shared" si="220"/>
        <v>33500</v>
      </c>
      <c r="BF22" s="34">
        <f t="shared" si="220"/>
        <v>31800</v>
      </c>
      <c r="BG22" s="272">
        <f t="shared" si="220"/>
        <v>33500</v>
      </c>
      <c r="BH22" s="267">
        <f t="shared" ref="BH22:CN22" si="221">BH21+3000</f>
        <v>39500</v>
      </c>
      <c r="BI22" s="34">
        <f t="shared" si="221"/>
        <v>43700</v>
      </c>
      <c r="BJ22" s="34">
        <f t="shared" si="221"/>
        <v>62800</v>
      </c>
      <c r="BK22" s="34">
        <f t="shared" si="221"/>
        <v>39500</v>
      </c>
      <c r="BL22" s="34">
        <f t="shared" si="221"/>
        <v>41700</v>
      </c>
      <c r="BM22" s="34">
        <f t="shared" si="221"/>
        <v>39500</v>
      </c>
      <c r="BN22" s="34">
        <f t="shared" si="221"/>
        <v>43700</v>
      </c>
      <c r="BO22" s="34">
        <f t="shared" si="221"/>
        <v>45700</v>
      </c>
      <c r="BP22" s="34">
        <f t="shared" si="221"/>
        <v>43700</v>
      </c>
      <c r="BQ22" s="34">
        <f t="shared" si="221"/>
        <v>45700</v>
      </c>
      <c r="BR22" s="34">
        <f t="shared" si="221"/>
        <v>43700</v>
      </c>
      <c r="BS22" s="34">
        <f t="shared" si="221"/>
        <v>45700</v>
      </c>
      <c r="BT22" s="34">
        <f t="shared" si="221"/>
        <v>43700</v>
      </c>
      <c r="BU22" s="34">
        <f t="shared" si="221"/>
        <v>45700</v>
      </c>
      <c r="BV22" s="34">
        <f t="shared" si="221"/>
        <v>43700</v>
      </c>
      <c r="BW22" s="34">
        <f t="shared" si="221"/>
        <v>45700</v>
      </c>
      <c r="BX22" s="34">
        <f t="shared" si="221"/>
        <v>43700</v>
      </c>
      <c r="BY22" s="34">
        <f t="shared" si="221"/>
        <v>45700</v>
      </c>
      <c r="BZ22" s="34">
        <f t="shared" si="221"/>
        <v>43700</v>
      </c>
      <c r="CA22" s="34">
        <f t="shared" si="221"/>
        <v>45700</v>
      </c>
      <c r="CB22" s="34">
        <f t="shared" si="221"/>
        <v>43700</v>
      </c>
      <c r="CC22" s="34">
        <f t="shared" si="221"/>
        <v>45700</v>
      </c>
      <c r="CD22" s="34">
        <f t="shared" si="221"/>
        <v>39500</v>
      </c>
      <c r="CE22" s="34">
        <f t="shared" si="221"/>
        <v>41700</v>
      </c>
      <c r="CF22" s="34">
        <f t="shared" si="221"/>
        <v>39500</v>
      </c>
      <c r="CG22" s="34">
        <f t="shared" si="221"/>
        <v>41700</v>
      </c>
      <c r="CH22" s="34">
        <f t="shared" si="221"/>
        <v>39500</v>
      </c>
      <c r="CI22" s="34">
        <f t="shared" si="221"/>
        <v>41700</v>
      </c>
      <c r="CJ22" s="34">
        <f t="shared" si="221"/>
        <v>39500</v>
      </c>
      <c r="CK22" s="34">
        <f t="shared" si="221"/>
        <v>41700</v>
      </c>
      <c r="CL22" s="34">
        <f t="shared" si="221"/>
        <v>39500</v>
      </c>
      <c r="CM22" s="34">
        <f t="shared" si="221"/>
        <v>41700</v>
      </c>
      <c r="CN22" s="321">
        <f t="shared" si="221"/>
        <v>39500</v>
      </c>
    </row>
    <row r="23" spans="1:92" s="35" customFormat="1" ht="12" customHeight="1" x14ac:dyDescent="0.2">
      <c r="A23" s="269" t="s">
        <v>180</v>
      </c>
      <c r="B23" s="34"/>
      <c r="C23" s="34"/>
      <c r="D23" s="272"/>
      <c r="E23" s="295"/>
      <c r="F23" s="34"/>
      <c r="G23" s="34"/>
      <c r="H23" s="34"/>
      <c r="I23" s="34"/>
      <c r="J23" s="34"/>
      <c r="K23" s="34"/>
      <c r="L23" s="272"/>
      <c r="M23" s="267"/>
      <c r="N23" s="34"/>
      <c r="O23" s="34"/>
      <c r="P23" s="34"/>
      <c r="Q23" s="34"/>
      <c r="R23" s="34"/>
      <c r="S23" s="34"/>
      <c r="T23" s="34"/>
      <c r="U23" s="34"/>
      <c r="V23" s="34"/>
      <c r="W23" s="34"/>
      <c r="X23" s="272"/>
      <c r="Y23" s="267"/>
      <c r="Z23" s="34"/>
      <c r="AA23" s="34"/>
      <c r="AB23" s="34"/>
      <c r="AC23" s="34"/>
      <c r="AD23" s="272"/>
      <c r="AE23" s="267"/>
      <c r="AF23" s="34"/>
      <c r="AG23" s="34"/>
      <c r="AH23" s="272"/>
      <c r="AI23" s="267"/>
      <c r="AJ23" s="34"/>
      <c r="AK23" s="34"/>
      <c r="AL23" s="34"/>
      <c r="AM23" s="34"/>
      <c r="AN23" s="34"/>
      <c r="AO23" s="268"/>
      <c r="AP23" s="271"/>
      <c r="AQ23" s="34"/>
      <c r="AR23" s="34"/>
      <c r="AS23" s="34"/>
      <c r="AT23" s="34"/>
      <c r="AU23" s="34"/>
      <c r="AV23" s="34"/>
      <c r="AW23" s="34"/>
      <c r="AX23" s="34"/>
      <c r="AY23" s="34"/>
      <c r="AZ23" s="34"/>
      <c r="BA23" s="34"/>
      <c r="BB23" s="34"/>
      <c r="BC23" s="34"/>
      <c r="BD23" s="34"/>
      <c r="BE23" s="34"/>
      <c r="BF23" s="34"/>
      <c r="BG23" s="272"/>
      <c r="BH23" s="267"/>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21"/>
    </row>
    <row r="24" spans="1:92" s="35" customFormat="1" ht="11.25" customHeight="1" x14ac:dyDescent="0.2">
      <c r="A24" s="270">
        <v>1</v>
      </c>
      <c r="B24" s="34">
        <f t="shared" ref="B24" si="222">B6+24900</f>
        <v>48700</v>
      </c>
      <c r="C24" s="34">
        <f t="shared" ref="C24" si="223">C6+24900</f>
        <v>54700</v>
      </c>
      <c r="D24" s="272">
        <f t="shared" ref="D24" si="224">D6+24900</f>
        <v>50700</v>
      </c>
      <c r="E24" s="295">
        <f>E6+140000</f>
        <v>165800</v>
      </c>
      <c r="F24" s="34">
        <f t="shared" ref="F24:K24" si="225">F6+140000</f>
        <v>202800</v>
      </c>
      <c r="G24" s="34">
        <f t="shared" ref="G24" si="226">G6+140000</f>
        <v>209800</v>
      </c>
      <c r="H24" s="34">
        <f t="shared" si="225"/>
        <v>219800</v>
      </c>
      <c r="I24" s="34">
        <v>229900</v>
      </c>
      <c r="J24" s="34">
        <f t="shared" ref="J24" si="227">J6+140000</f>
        <v>229900</v>
      </c>
      <c r="K24" s="34">
        <f t="shared" si="225"/>
        <v>229900</v>
      </c>
      <c r="L24" s="272">
        <f t="shared" ref="L24" si="228">L6+140000</f>
        <v>221900</v>
      </c>
      <c r="M24" s="267">
        <f>M6+30900</f>
        <v>100700</v>
      </c>
      <c r="N24" s="34">
        <f>N6+30900</f>
        <v>90700</v>
      </c>
      <c r="O24" s="34">
        <f>O6+30900</f>
        <v>60700</v>
      </c>
      <c r="P24" s="34">
        <f t="shared" ref="P24:X24" si="229">P6+30900</f>
        <v>51700</v>
      </c>
      <c r="Q24" s="34">
        <f t="shared" si="229"/>
        <v>56700</v>
      </c>
      <c r="R24" s="34">
        <f t="shared" ref="R24" si="230">R6+30900</f>
        <v>53700</v>
      </c>
      <c r="S24" s="34">
        <f t="shared" si="229"/>
        <v>53700</v>
      </c>
      <c r="T24" s="34">
        <f t="shared" si="229"/>
        <v>56700</v>
      </c>
      <c r="U24" s="34">
        <f t="shared" si="229"/>
        <v>60700</v>
      </c>
      <c r="V24" s="34">
        <f t="shared" ref="V24" si="231">V6+30900</f>
        <v>60700</v>
      </c>
      <c r="W24" s="34">
        <f t="shared" si="229"/>
        <v>73500</v>
      </c>
      <c r="X24" s="272">
        <f t="shared" si="229"/>
        <v>73500</v>
      </c>
      <c r="Y24" s="267">
        <f>Y6+42900</f>
        <v>85500</v>
      </c>
      <c r="Z24" s="34">
        <f t="shared" ref="Z24:AD24" si="232">Z6+42900</f>
        <v>85500</v>
      </c>
      <c r="AA24" s="34">
        <f t="shared" si="232"/>
        <v>88800</v>
      </c>
      <c r="AB24" s="34">
        <f t="shared" si="232"/>
        <v>85500</v>
      </c>
      <c r="AC24" s="34">
        <f t="shared" si="232"/>
        <v>88800</v>
      </c>
      <c r="AD24" s="272">
        <f t="shared" si="232"/>
        <v>82800</v>
      </c>
      <c r="AE24" s="267">
        <f>AE6+45900</f>
        <v>101100</v>
      </c>
      <c r="AF24" s="34">
        <f t="shared" ref="AF24:AH24" si="233">AF6+45900</f>
        <v>101100</v>
      </c>
      <c r="AG24" s="34">
        <f t="shared" si="233"/>
        <v>101100</v>
      </c>
      <c r="AH24" s="272">
        <f t="shared" si="233"/>
        <v>71700</v>
      </c>
      <c r="AI24" s="267">
        <f>AI6+30900</f>
        <v>56700</v>
      </c>
      <c r="AJ24" s="34">
        <f t="shared" ref="AJ24:AO24" si="234">AJ6+30900</f>
        <v>63100</v>
      </c>
      <c r="AK24" s="34">
        <f t="shared" si="234"/>
        <v>53700</v>
      </c>
      <c r="AL24" s="34">
        <f t="shared" ref="AL24" si="235">AL6+30900</f>
        <v>51700</v>
      </c>
      <c r="AM24" s="34">
        <f t="shared" si="234"/>
        <v>49700</v>
      </c>
      <c r="AN24" s="34">
        <f t="shared" ref="AN24" si="236">AN6+30900</f>
        <v>51700</v>
      </c>
      <c r="AO24" s="268">
        <f t="shared" si="234"/>
        <v>49700</v>
      </c>
      <c r="AP24" s="271">
        <f>AP6+24900</f>
        <v>41500</v>
      </c>
      <c r="AQ24" s="34">
        <f t="shared" ref="AQ24:AW24" si="237">AQ6+24900</f>
        <v>39800</v>
      </c>
      <c r="AR24" s="34">
        <f t="shared" si="237"/>
        <v>37800</v>
      </c>
      <c r="AS24" s="34">
        <f t="shared" ref="AS24" si="238">AS6+24900</f>
        <v>37800</v>
      </c>
      <c r="AT24" s="34">
        <f t="shared" si="237"/>
        <v>36800</v>
      </c>
      <c r="AU24" s="34">
        <f t="shared" si="237"/>
        <v>37800</v>
      </c>
      <c r="AV24" s="34">
        <f t="shared" si="237"/>
        <v>36800</v>
      </c>
      <c r="AW24" s="34">
        <f t="shared" si="237"/>
        <v>37800</v>
      </c>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row>
    <row r="25" spans="1:92" s="35" customFormat="1" ht="11.25" customHeight="1" x14ac:dyDescent="0.2">
      <c r="A25" s="270">
        <v>2</v>
      </c>
      <c r="B25" s="34">
        <f t="shared" ref="B25" si="239">B24+2500</f>
        <v>51200</v>
      </c>
      <c r="C25" s="34">
        <f t="shared" ref="C25" si="240">C24+2500</f>
        <v>57200</v>
      </c>
      <c r="D25" s="272">
        <f>D24+2500</f>
        <v>53200</v>
      </c>
      <c r="E25" s="295">
        <f t="shared" ref="E25:AO27" si="241">E24+3000</f>
        <v>168800</v>
      </c>
      <c r="F25" s="34">
        <f t="shared" si="241"/>
        <v>205800</v>
      </c>
      <c r="G25" s="34">
        <f t="shared" ref="G25" si="242">G24+3000</f>
        <v>212800</v>
      </c>
      <c r="H25" s="34">
        <f t="shared" si="241"/>
        <v>222800</v>
      </c>
      <c r="I25" s="34">
        <v>232900</v>
      </c>
      <c r="J25" s="34">
        <f t="shared" ref="J25" si="243">J24+3000</f>
        <v>232900</v>
      </c>
      <c r="K25" s="34">
        <f t="shared" si="241"/>
        <v>232900</v>
      </c>
      <c r="L25" s="272">
        <f t="shared" ref="L25" si="244">L24+3000</f>
        <v>224900</v>
      </c>
      <c r="M25" s="267">
        <f t="shared" ref="M25:N25" si="245">M24+3000</f>
        <v>103700</v>
      </c>
      <c r="N25" s="34">
        <f t="shared" si="245"/>
        <v>93700</v>
      </c>
      <c r="O25" s="34">
        <f t="shared" ref="O25" si="246">O24+3000</f>
        <v>63700</v>
      </c>
      <c r="P25" s="34">
        <f t="shared" si="241"/>
        <v>54700</v>
      </c>
      <c r="Q25" s="34">
        <f t="shared" si="241"/>
        <v>59700</v>
      </c>
      <c r="R25" s="34">
        <f t="shared" ref="R25" si="247">R24+3000</f>
        <v>56700</v>
      </c>
      <c r="S25" s="34">
        <f t="shared" si="241"/>
        <v>56700</v>
      </c>
      <c r="T25" s="34">
        <f t="shared" si="241"/>
        <v>59700</v>
      </c>
      <c r="U25" s="34">
        <f t="shared" si="241"/>
        <v>63700</v>
      </c>
      <c r="V25" s="34">
        <f t="shared" ref="V25" si="248">V24+3000</f>
        <v>63700</v>
      </c>
      <c r="W25" s="34">
        <f t="shared" si="241"/>
        <v>76500</v>
      </c>
      <c r="X25" s="272">
        <f t="shared" si="241"/>
        <v>76500</v>
      </c>
      <c r="Y25" s="267">
        <f t="shared" si="241"/>
        <v>88500</v>
      </c>
      <c r="Z25" s="34">
        <f t="shared" ref="Z25:AD25" si="249">Z24+3000</f>
        <v>88500</v>
      </c>
      <c r="AA25" s="34">
        <f t="shared" si="249"/>
        <v>91800</v>
      </c>
      <c r="AB25" s="34">
        <f t="shared" si="249"/>
        <v>88500</v>
      </c>
      <c r="AC25" s="34">
        <f t="shared" si="249"/>
        <v>91800</v>
      </c>
      <c r="AD25" s="272">
        <f t="shared" si="249"/>
        <v>85800</v>
      </c>
      <c r="AE25" s="267">
        <f t="shared" si="241"/>
        <v>104100</v>
      </c>
      <c r="AF25" s="34">
        <f t="shared" ref="AF25:AH25" si="250">AF24+3000</f>
        <v>104100</v>
      </c>
      <c r="AG25" s="34">
        <f t="shared" si="250"/>
        <v>104100</v>
      </c>
      <c r="AH25" s="272">
        <f t="shared" si="250"/>
        <v>74700</v>
      </c>
      <c r="AI25" s="267">
        <f t="shared" ref="AI25" si="251">AI24+3000</f>
        <v>59700</v>
      </c>
      <c r="AJ25" s="34">
        <f t="shared" si="241"/>
        <v>66100</v>
      </c>
      <c r="AK25" s="34">
        <f t="shared" si="241"/>
        <v>56700</v>
      </c>
      <c r="AL25" s="34">
        <f t="shared" ref="AL25" si="252">AL24+3000</f>
        <v>54700</v>
      </c>
      <c r="AM25" s="34">
        <f t="shared" si="241"/>
        <v>52700</v>
      </c>
      <c r="AN25" s="34">
        <f t="shared" ref="AN25" si="253">AN24+3000</f>
        <v>54700</v>
      </c>
      <c r="AO25" s="268">
        <f t="shared" si="241"/>
        <v>52700</v>
      </c>
      <c r="AP25" s="271">
        <f t="shared" ref="AP25" si="254">AP24+3000</f>
        <v>44500</v>
      </c>
      <c r="AQ25" s="34">
        <f t="shared" ref="AQ25:AW25" si="255">AQ24+3000</f>
        <v>42800</v>
      </c>
      <c r="AR25" s="34">
        <f t="shared" si="255"/>
        <v>40800</v>
      </c>
      <c r="AS25" s="34">
        <f t="shared" ref="AS25" si="256">AS24+3000</f>
        <v>40800</v>
      </c>
      <c r="AT25" s="34">
        <f t="shared" si="255"/>
        <v>39800</v>
      </c>
      <c r="AU25" s="34">
        <f t="shared" si="255"/>
        <v>40800</v>
      </c>
      <c r="AV25" s="34">
        <f t="shared" si="255"/>
        <v>39800</v>
      </c>
      <c r="AW25" s="34">
        <f t="shared" si="255"/>
        <v>40800</v>
      </c>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row>
    <row r="26" spans="1:92" s="35" customFormat="1" ht="11.25" customHeight="1" x14ac:dyDescent="0.2">
      <c r="A26" s="270">
        <v>3</v>
      </c>
      <c r="B26" s="34">
        <f t="shared" ref="B26" si="257">B25+2500</f>
        <v>53700</v>
      </c>
      <c r="C26" s="34">
        <f t="shared" ref="C26" si="258">C25+2500</f>
        <v>59700</v>
      </c>
      <c r="D26" s="272">
        <f>D25+2500</f>
        <v>55700</v>
      </c>
      <c r="E26" s="295">
        <f t="shared" si="241"/>
        <v>171800</v>
      </c>
      <c r="F26" s="34">
        <f t="shared" si="241"/>
        <v>208800</v>
      </c>
      <c r="G26" s="34">
        <f t="shared" ref="G26" si="259">G25+3000</f>
        <v>215800</v>
      </c>
      <c r="H26" s="34">
        <f t="shared" si="241"/>
        <v>225800</v>
      </c>
      <c r="I26" s="34">
        <v>235900</v>
      </c>
      <c r="J26" s="34">
        <f t="shared" ref="J26" si="260">J25+3000</f>
        <v>235900</v>
      </c>
      <c r="K26" s="34">
        <f t="shared" si="241"/>
        <v>235900</v>
      </c>
      <c r="L26" s="272">
        <f t="shared" ref="L26" si="261">L25+3000</f>
        <v>227900</v>
      </c>
      <c r="M26" s="267">
        <f t="shared" ref="M26:N26" si="262">M25+3000</f>
        <v>106700</v>
      </c>
      <c r="N26" s="34">
        <f t="shared" si="262"/>
        <v>96700</v>
      </c>
      <c r="O26" s="34">
        <f t="shared" ref="O26" si="263">O25+3000</f>
        <v>66700</v>
      </c>
      <c r="P26" s="34">
        <f t="shared" si="241"/>
        <v>57700</v>
      </c>
      <c r="Q26" s="34">
        <f t="shared" si="241"/>
        <v>62700</v>
      </c>
      <c r="R26" s="34">
        <f t="shared" ref="R26" si="264">R25+3000</f>
        <v>59700</v>
      </c>
      <c r="S26" s="34">
        <f t="shared" si="241"/>
        <v>59700</v>
      </c>
      <c r="T26" s="34">
        <f t="shared" si="241"/>
        <v>62700</v>
      </c>
      <c r="U26" s="34">
        <f t="shared" si="241"/>
        <v>66700</v>
      </c>
      <c r="V26" s="34">
        <f t="shared" ref="V26" si="265">V25+3000</f>
        <v>66700</v>
      </c>
      <c r="W26" s="34">
        <f t="shared" si="241"/>
        <v>79500</v>
      </c>
      <c r="X26" s="272">
        <f t="shared" si="241"/>
        <v>79500</v>
      </c>
      <c r="Y26" s="267">
        <f t="shared" si="241"/>
        <v>91500</v>
      </c>
      <c r="Z26" s="34">
        <f t="shared" ref="Z26:AD26" si="266">Z25+3000</f>
        <v>91500</v>
      </c>
      <c r="AA26" s="34">
        <f t="shared" si="266"/>
        <v>94800</v>
      </c>
      <c r="AB26" s="34">
        <f t="shared" si="266"/>
        <v>91500</v>
      </c>
      <c r="AC26" s="34">
        <f t="shared" si="266"/>
        <v>94800</v>
      </c>
      <c r="AD26" s="272">
        <f t="shared" si="266"/>
        <v>88800</v>
      </c>
      <c r="AE26" s="267">
        <f t="shared" si="241"/>
        <v>107100</v>
      </c>
      <c r="AF26" s="34">
        <f t="shared" ref="AF26:AH26" si="267">AF25+3000</f>
        <v>107100</v>
      </c>
      <c r="AG26" s="34">
        <f t="shared" si="267"/>
        <v>107100</v>
      </c>
      <c r="AH26" s="272">
        <f t="shared" si="267"/>
        <v>77700</v>
      </c>
      <c r="AI26" s="267">
        <f t="shared" ref="AI26" si="268">AI25+3000</f>
        <v>62700</v>
      </c>
      <c r="AJ26" s="34">
        <f t="shared" si="241"/>
        <v>69100</v>
      </c>
      <c r="AK26" s="34">
        <f t="shared" si="241"/>
        <v>59700</v>
      </c>
      <c r="AL26" s="34">
        <f t="shared" ref="AL26" si="269">AL25+3000</f>
        <v>57700</v>
      </c>
      <c r="AM26" s="34">
        <f t="shared" si="241"/>
        <v>55700</v>
      </c>
      <c r="AN26" s="34">
        <f t="shared" ref="AN26" si="270">AN25+3000</f>
        <v>57700</v>
      </c>
      <c r="AO26" s="268">
        <f t="shared" si="241"/>
        <v>55700</v>
      </c>
      <c r="AP26" s="271">
        <f t="shared" ref="AP26" si="271">AP25+3000</f>
        <v>47500</v>
      </c>
      <c r="AQ26" s="34">
        <f t="shared" ref="AQ26:AW26" si="272">AQ25+3000</f>
        <v>45800</v>
      </c>
      <c r="AR26" s="34">
        <f t="shared" si="272"/>
        <v>43800</v>
      </c>
      <c r="AS26" s="34">
        <f t="shared" ref="AS26" si="273">AS25+3000</f>
        <v>43800</v>
      </c>
      <c r="AT26" s="34">
        <f t="shared" si="272"/>
        <v>42800</v>
      </c>
      <c r="AU26" s="34">
        <f t="shared" si="272"/>
        <v>43800</v>
      </c>
      <c r="AV26" s="34">
        <f t="shared" si="272"/>
        <v>42800</v>
      </c>
      <c r="AW26" s="34">
        <f t="shared" si="272"/>
        <v>43800</v>
      </c>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row>
    <row r="27" spans="1:92" s="35" customFormat="1" ht="11.25" customHeight="1" x14ac:dyDescent="0.2">
      <c r="A27" s="270">
        <v>4</v>
      </c>
      <c r="B27" s="34">
        <f t="shared" ref="B27" si="274">B26+2500</f>
        <v>56200</v>
      </c>
      <c r="C27" s="34">
        <f t="shared" ref="C27" si="275">C26+2500</f>
        <v>62200</v>
      </c>
      <c r="D27" s="272">
        <f>D26+2500</f>
        <v>58200</v>
      </c>
      <c r="E27" s="295">
        <f t="shared" si="241"/>
        <v>174800</v>
      </c>
      <c r="F27" s="34">
        <f t="shared" si="241"/>
        <v>211800</v>
      </c>
      <c r="G27" s="34">
        <f t="shared" ref="G27" si="276">G26+3000</f>
        <v>218800</v>
      </c>
      <c r="H27" s="34">
        <f t="shared" si="241"/>
        <v>228800</v>
      </c>
      <c r="I27" s="34">
        <v>238900</v>
      </c>
      <c r="J27" s="34">
        <f t="shared" ref="J27" si="277">J26+3000</f>
        <v>238900</v>
      </c>
      <c r="K27" s="34">
        <f t="shared" si="241"/>
        <v>238900</v>
      </c>
      <c r="L27" s="272">
        <f t="shared" ref="L27" si="278">L26+3000</f>
        <v>230900</v>
      </c>
      <c r="M27" s="267">
        <f t="shared" ref="M27:N27" si="279">M26+3000</f>
        <v>109700</v>
      </c>
      <c r="N27" s="34">
        <f t="shared" si="279"/>
        <v>99700</v>
      </c>
      <c r="O27" s="34">
        <f t="shared" ref="O27" si="280">O26+3000</f>
        <v>69700</v>
      </c>
      <c r="P27" s="34">
        <f t="shared" si="241"/>
        <v>60700</v>
      </c>
      <c r="Q27" s="34">
        <f t="shared" si="241"/>
        <v>65700</v>
      </c>
      <c r="R27" s="34">
        <f t="shared" ref="R27" si="281">R26+3000</f>
        <v>62700</v>
      </c>
      <c r="S27" s="34">
        <f t="shared" si="241"/>
        <v>62700</v>
      </c>
      <c r="T27" s="34">
        <f t="shared" si="241"/>
        <v>65700</v>
      </c>
      <c r="U27" s="34">
        <f t="shared" si="241"/>
        <v>69700</v>
      </c>
      <c r="V27" s="34">
        <f t="shared" ref="V27" si="282">V26+3000</f>
        <v>69700</v>
      </c>
      <c r="W27" s="34">
        <f t="shared" si="241"/>
        <v>82500</v>
      </c>
      <c r="X27" s="272">
        <f t="shared" si="241"/>
        <v>82500</v>
      </c>
      <c r="Y27" s="267">
        <f t="shared" si="241"/>
        <v>94500</v>
      </c>
      <c r="Z27" s="34">
        <f t="shared" ref="Z27:AD27" si="283">Z26+3000</f>
        <v>94500</v>
      </c>
      <c r="AA27" s="34">
        <f t="shared" si="283"/>
        <v>97800</v>
      </c>
      <c r="AB27" s="34">
        <f t="shared" si="283"/>
        <v>94500</v>
      </c>
      <c r="AC27" s="34">
        <f t="shared" si="283"/>
        <v>97800</v>
      </c>
      <c r="AD27" s="272">
        <f t="shared" si="283"/>
        <v>91800</v>
      </c>
      <c r="AE27" s="267">
        <f t="shared" si="241"/>
        <v>110100</v>
      </c>
      <c r="AF27" s="34">
        <f t="shared" ref="AF27:AH27" si="284">AF26+3000</f>
        <v>110100</v>
      </c>
      <c r="AG27" s="34">
        <f t="shared" si="284"/>
        <v>110100</v>
      </c>
      <c r="AH27" s="272">
        <f t="shared" si="284"/>
        <v>80700</v>
      </c>
      <c r="AI27" s="267">
        <f t="shared" ref="AI27" si="285">AI26+3000</f>
        <v>65700</v>
      </c>
      <c r="AJ27" s="34">
        <f t="shared" si="241"/>
        <v>72100</v>
      </c>
      <c r="AK27" s="34">
        <f t="shared" si="241"/>
        <v>62700</v>
      </c>
      <c r="AL27" s="34">
        <f t="shared" ref="AL27" si="286">AL26+3000</f>
        <v>60700</v>
      </c>
      <c r="AM27" s="34">
        <f t="shared" si="241"/>
        <v>58700</v>
      </c>
      <c r="AN27" s="34">
        <f t="shared" ref="AN27" si="287">AN26+3000</f>
        <v>60700</v>
      </c>
      <c r="AO27" s="268">
        <f t="shared" si="241"/>
        <v>58700</v>
      </c>
      <c r="AP27" s="271">
        <f t="shared" ref="AP27" si="288">AP26+3000</f>
        <v>50500</v>
      </c>
      <c r="AQ27" s="34">
        <f t="shared" ref="AQ27:AW27" si="289">AQ26+3000</f>
        <v>48800</v>
      </c>
      <c r="AR27" s="34">
        <f t="shared" si="289"/>
        <v>46800</v>
      </c>
      <c r="AS27" s="34">
        <f t="shared" ref="AS27" si="290">AS26+3000</f>
        <v>46800</v>
      </c>
      <c r="AT27" s="34">
        <f t="shared" si="289"/>
        <v>45800</v>
      </c>
      <c r="AU27" s="34">
        <f t="shared" si="289"/>
        <v>46800</v>
      </c>
      <c r="AV27" s="34">
        <f t="shared" si="289"/>
        <v>45800</v>
      </c>
      <c r="AW27" s="34">
        <f t="shared" si="289"/>
        <v>46800</v>
      </c>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row>
    <row r="28" spans="1:92" s="35" customFormat="1" ht="12" customHeight="1" x14ac:dyDescent="0.2">
      <c r="A28" s="269" t="s">
        <v>181</v>
      </c>
      <c r="B28" s="34"/>
      <c r="C28" s="34"/>
      <c r="D28" s="272"/>
      <c r="E28" s="295"/>
      <c r="F28" s="34"/>
      <c r="G28" s="34"/>
      <c r="H28" s="34"/>
      <c r="I28" s="34"/>
      <c r="J28" s="34"/>
      <c r="K28" s="34"/>
      <c r="L28" s="272"/>
      <c r="M28" s="267"/>
      <c r="N28" s="34"/>
      <c r="O28" s="34"/>
      <c r="P28" s="34"/>
      <c r="Q28" s="34"/>
      <c r="R28" s="34"/>
      <c r="S28" s="34"/>
      <c r="T28" s="34"/>
      <c r="U28" s="34"/>
      <c r="V28" s="34"/>
      <c r="W28" s="34"/>
      <c r="X28" s="272"/>
      <c r="Y28" s="267"/>
      <c r="Z28" s="34"/>
      <c r="AA28" s="34"/>
      <c r="AB28" s="34"/>
      <c r="AC28" s="34"/>
      <c r="AD28" s="272"/>
      <c r="AE28" s="267"/>
      <c r="AF28" s="34"/>
      <c r="AG28" s="34"/>
      <c r="AH28" s="272"/>
      <c r="AI28" s="267"/>
      <c r="AJ28" s="34"/>
      <c r="AK28" s="34"/>
      <c r="AL28" s="34"/>
      <c r="AM28" s="34"/>
      <c r="AN28" s="34"/>
      <c r="AO28" s="268"/>
      <c r="AP28" s="271"/>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row>
    <row r="29" spans="1:92" s="35" customFormat="1" ht="12" customHeight="1" x14ac:dyDescent="0.2">
      <c r="A29" s="270">
        <v>1</v>
      </c>
      <c r="B29" s="34">
        <f t="shared" ref="B29" si="291">B6+28900</f>
        <v>52700</v>
      </c>
      <c r="C29" s="34">
        <f t="shared" ref="C29" si="292">C6+28900</f>
        <v>58700</v>
      </c>
      <c r="D29" s="272">
        <f t="shared" ref="D29" si="293">D6+28900</f>
        <v>54700</v>
      </c>
      <c r="E29" s="295">
        <f>E6+180000</f>
        <v>205800</v>
      </c>
      <c r="F29" s="34">
        <f t="shared" ref="F29:K29" si="294">F6+180000</f>
        <v>242800</v>
      </c>
      <c r="G29" s="34">
        <f t="shared" ref="G29" si="295">G6+180000</f>
        <v>249800</v>
      </c>
      <c r="H29" s="34">
        <f t="shared" si="294"/>
        <v>259800</v>
      </c>
      <c r="I29" s="34">
        <v>269900</v>
      </c>
      <c r="J29" s="34">
        <f t="shared" ref="J29" si="296">J6+180000</f>
        <v>269900</v>
      </c>
      <c r="K29" s="34">
        <f t="shared" si="294"/>
        <v>269900</v>
      </c>
      <c r="L29" s="272">
        <f t="shared" ref="L29" si="297">L6+180000</f>
        <v>261900</v>
      </c>
      <c r="M29" s="267">
        <f>M6+35900</f>
        <v>105700</v>
      </c>
      <c r="N29" s="34">
        <f>N6+35900</f>
        <v>95700</v>
      </c>
      <c r="O29" s="34">
        <f>O6+35900</f>
        <v>65700</v>
      </c>
      <c r="P29" s="34">
        <f t="shared" ref="P29:X29" si="298">P6+35900</f>
        <v>56700</v>
      </c>
      <c r="Q29" s="34">
        <f t="shared" si="298"/>
        <v>61700</v>
      </c>
      <c r="R29" s="34">
        <f t="shared" ref="R29" si="299">R6+35900</f>
        <v>58700</v>
      </c>
      <c r="S29" s="34">
        <f t="shared" si="298"/>
        <v>58700</v>
      </c>
      <c r="T29" s="34">
        <f t="shared" si="298"/>
        <v>61700</v>
      </c>
      <c r="U29" s="34">
        <f t="shared" si="298"/>
        <v>65700</v>
      </c>
      <c r="V29" s="34">
        <f t="shared" ref="V29" si="300">V6+35900</f>
        <v>65700</v>
      </c>
      <c r="W29" s="34">
        <f t="shared" si="298"/>
        <v>78500</v>
      </c>
      <c r="X29" s="272">
        <f t="shared" si="298"/>
        <v>78500</v>
      </c>
      <c r="Y29" s="267">
        <f>Y6+48900</f>
        <v>91500</v>
      </c>
      <c r="Z29" s="34">
        <f t="shared" ref="Z29:AD29" si="301">Z6+48900</f>
        <v>91500</v>
      </c>
      <c r="AA29" s="34">
        <f t="shared" si="301"/>
        <v>94800</v>
      </c>
      <c r="AB29" s="34">
        <f t="shared" si="301"/>
        <v>91500</v>
      </c>
      <c r="AC29" s="34">
        <f t="shared" si="301"/>
        <v>94800</v>
      </c>
      <c r="AD29" s="272">
        <f t="shared" si="301"/>
        <v>88800</v>
      </c>
      <c r="AE29" s="267">
        <f>AE6+60000</f>
        <v>115200</v>
      </c>
      <c r="AF29" s="34">
        <f t="shared" ref="AF29:AH29" si="302">AF6+60000</f>
        <v>115200</v>
      </c>
      <c r="AG29" s="34">
        <f t="shared" si="302"/>
        <v>115200</v>
      </c>
      <c r="AH29" s="272">
        <f t="shared" si="302"/>
        <v>85800</v>
      </c>
      <c r="AI29" s="267">
        <f>AI6+32900</f>
        <v>58700</v>
      </c>
      <c r="AJ29" s="34">
        <f t="shared" ref="AJ29:AO29" si="303">AJ6+32900</f>
        <v>65100</v>
      </c>
      <c r="AK29" s="34">
        <f t="shared" si="303"/>
        <v>55700</v>
      </c>
      <c r="AL29" s="34">
        <f t="shared" ref="AL29" si="304">AL6+32900</f>
        <v>53700</v>
      </c>
      <c r="AM29" s="34">
        <f t="shared" si="303"/>
        <v>51700</v>
      </c>
      <c r="AN29" s="34">
        <f t="shared" ref="AN29" si="305">AN6+32900</f>
        <v>53700</v>
      </c>
      <c r="AO29" s="268">
        <f t="shared" si="303"/>
        <v>51700</v>
      </c>
      <c r="AP29" s="271">
        <f>AP6+28900</f>
        <v>45500</v>
      </c>
      <c r="AQ29" s="34">
        <f t="shared" ref="AQ29:AW29" si="306">AQ6+28900</f>
        <v>43800</v>
      </c>
      <c r="AR29" s="34">
        <f t="shared" si="306"/>
        <v>41800</v>
      </c>
      <c r="AS29" s="34">
        <f t="shared" ref="AS29" si="307">AS6+28900</f>
        <v>41800</v>
      </c>
      <c r="AT29" s="34">
        <f t="shared" si="306"/>
        <v>40800</v>
      </c>
      <c r="AU29" s="34">
        <f t="shared" si="306"/>
        <v>41800</v>
      </c>
      <c r="AV29" s="34">
        <f t="shared" si="306"/>
        <v>40800</v>
      </c>
      <c r="AW29" s="34">
        <f t="shared" si="306"/>
        <v>41800</v>
      </c>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row>
    <row r="30" spans="1:92" s="35" customFormat="1" ht="12" customHeight="1" x14ac:dyDescent="0.2">
      <c r="A30" s="270">
        <v>2</v>
      </c>
      <c r="B30" s="34">
        <f t="shared" ref="B30" si="308">B29+2500</f>
        <v>55200</v>
      </c>
      <c r="C30" s="34">
        <f t="shared" ref="C30" si="309">C29+2500</f>
        <v>61200</v>
      </c>
      <c r="D30" s="272">
        <f>D29+2500</f>
        <v>57200</v>
      </c>
      <c r="E30" s="295">
        <f t="shared" ref="E30:AO32" si="310">E29+3000</f>
        <v>208800</v>
      </c>
      <c r="F30" s="34">
        <f t="shared" si="310"/>
        <v>245800</v>
      </c>
      <c r="G30" s="34">
        <f t="shared" ref="G30" si="311">G29+3000</f>
        <v>252800</v>
      </c>
      <c r="H30" s="34">
        <f t="shared" si="310"/>
        <v>262800</v>
      </c>
      <c r="I30" s="34">
        <v>272900</v>
      </c>
      <c r="J30" s="34">
        <f t="shared" ref="J30" si="312">J29+3000</f>
        <v>272900</v>
      </c>
      <c r="K30" s="34">
        <f t="shared" si="310"/>
        <v>272900</v>
      </c>
      <c r="L30" s="272">
        <f t="shared" ref="L30" si="313">L29+3000</f>
        <v>264900</v>
      </c>
      <c r="M30" s="267">
        <f t="shared" ref="M30:N30" si="314">M29+3000</f>
        <v>108700</v>
      </c>
      <c r="N30" s="34">
        <f t="shared" si="314"/>
        <v>98700</v>
      </c>
      <c r="O30" s="34">
        <f t="shared" ref="O30" si="315">O29+3000</f>
        <v>68700</v>
      </c>
      <c r="P30" s="34">
        <f t="shared" si="310"/>
        <v>59700</v>
      </c>
      <c r="Q30" s="34">
        <f t="shared" si="310"/>
        <v>64700</v>
      </c>
      <c r="R30" s="34">
        <f t="shared" ref="R30" si="316">R29+3000</f>
        <v>61700</v>
      </c>
      <c r="S30" s="34">
        <f t="shared" si="310"/>
        <v>61700</v>
      </c>
      <c r="T30" s="34">
        <f t="shared" si="310"/>
        <v>64700</v>
      </c>
      <c r="U30" s="34">
        <f t="shared" si="310"/>
        <v>68700</v>
      </c>
      <c r="V30" s="34">
        <f t="shared" ref="V30" si="317">V29+3000</f>
        <v>68700</v>
      </c>
      <c r="W30" s="34">
        <f t="shared" si="310"/>
        <v>81500</v>
      </c>
      <c r="X30" s="272">
        <f t="shared" si="310"/>
        <v>81500</v>
      </c>
      <c r="Y30" s="267">
        <f t="shared" si="310"/>
        <v>94500</v>
      </c>
      <c r="Z30" s="34">
        <f t="shared" ref="Z30:AD30" si="318">Z29+3000</f>
        <v>94500</v>
      </c>
      <c r="AA30" s="34">
        <f t="shared" si="318"/>
        <v>97800</v>
      </c>
      <c r="AB30" s="34">
        <f t="shared" si="318"/>
        <v>94500</v>
      </c>
      <c r="AC30" s="34">
        <f t="shared" si="318"/>
        <v>97800</v>
      </c>
      <c r="AD30" s="272">
        <f t="shared" si="318"/>
        <v>91800</v>
      </c>
      <c r="AE30" s="267">
        <f t="shared" si="310"/>
        <v>118200</v>
      </c>
      <c r="AF30" s="34">
        <f t="shared" ref="AF30:AH30" si="319">AF29+3000</f>
        <v>118200</v>
      </c>
      <c r="AG30" s="34">
        <f t="shared" si="319"/>
        <v>118200</v>
      </c>
      <c r="AH30" s="272">
        <f t="shared" si="319"/>
        <v>88800</v>
      </c>
      <c r="AI30" s="267">
        <f t="shared" ref="AI30" si="320">AI29+3000</f>
        <v>61700</v>
      </c>
      <c r="AJ30" s="34">
        <f t="shared" si="310"/>
        <v>68100</v>
      </c>
      <c r="AK30" s="34">
        <f t="shared" si="310"/>
        <v>58700</v>
      </c>
      <c r="AL30" s="34">
        <f t="shared" ref="AL30" si="321">AL29+3000</f>
        <v>56700</v>
      </c>
      <c r="AM30" s="34">
        <f t="shared" si="310"/>
        <v>54700</v>
      </c>
      <c r="AN30" s="34">
        <f t="shared" ref="AN30" si="322">AN29+3000</f>
        <v>56700</v>
      </c>
      <c r="AO30" s="268">
        <f t="shared" si="310"/>
        <v>54700</v>
      </c>
      <c r="AP30" s="271">
        <f t="shared" ref="AP30" si="323">AP29+3000</f>
        <v>48500</v>
      </c>
      <c r="AQ30" s="34">
        <f t="shared" ref="AQ30:AW30" si="324">AQ29+3000</f>
        <v>46800</v>
      </c>
      <c r="AR30" s="34">
        <f t="shared" si="324"/>
        <v>44800</v>
      </c>
      <c r="AS30" s="34">
        <f t="shared" ref="AS30" si="325">AS29+3000</f>
        <v>44800</v>
      </c>
      <c r="AT30" s="34">
        <f t="shared" si="324"/>
        <v>43800</v>
      </c>
      <c r="AU30" s="34">
        <f t="shared" si="324"/>
        <v>44800</v>
      </c>
      <c r="AV30" s="34">
        <f t="shared" si="324"/>
        <v>43800</v>
      </c>
      <c r="AW30" s="34">
        <f t="shared" si="324"/>
        <v>44800</v>
      </c>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row>
    <row r="31" spans="1:92" s="35" customFormat="1" ht="12" customHeight="1" x14ac:dyDescent="0.2">
      <c r="A31" s="270">
        <v>3</v>
      </c>
      <c r="B31" s="34">
        <f t="shared" ref="B31" si="326">B30+2500</f>
        <v>57700</v>
      </c>
      <c r="C31" s="34">
        <f t="shared" ref="C31" si="327">C30+2500</f>
        <v>63700</v>
      </c>
      <c r="D31" s="272">
        <f>D30+2500</f>
        <v>59700</v>
      </c>
      <c r="E31" s="295">
        <f t="shared" si="310"/>
        <v>211800</v>
      </c>
      <c r="F31" s="34">
        <f t="shared" si="310"/>
        <v>248800</v>
      </c>
      <c r="G31" s="34">
        <f t="shared" ref="G31" si="328">G30+3000</f>
        <v>255800</v>
      </c>
      <c r="H31" s="34">
        <f t="shared" si="310"/>
        <v>265800</v>
      </c>
      <c r="I31" s="34">
        <v>275900</v>
      </c>
      <c r="J31" s="34">
        <f t="shared" ref="J31" si="329">J30+3000</f>
        <v>275900</v>
      </c>
      <c r="K31" s="34">
        <f t="shared" si="310"/>
        <v>275900</v>
      </c>
      <c r="L31" s="272">
        <f t="shared" ref="L31" si="330">L30+3000</f>
        <v>267900</v>
      </c>
      <c r="M31" s="267">
        <f t="shared" ref="M31:N31" si="331">M30+3000</f>
        <v>111700</v>
      </c>
      <c r="N31" s="34">
        <f t="shared" si="331"/>
        <v>101700</v>
      </c>
      <c r="O31" s="34">
        <f t="shared" ref="O31" si="332">O30+3000</f>
        <v>71700</v>
      </c>
      <c r="P31" s="34">
        <f t="shared" si="310"/>
        <v>62700</v>
      </c>
      <c r="Q31" s="34">
        <f t="shared" si="310"/>
        <v>67700</v>
      </c>
      <c r="R31" s="34">
        <f t="shared" ref="R31" si="333">R30+3000</f>
        <v>64700</v>
      </c>
      <c r="S31" s="34">
        <f t="shared" si="310"/>
        <v>64700</v>
      </c>
      <c r="T31" s="34">
        <f t="shared" si="310"/>
        <v>67700</v>
      </c>
      <c r="U31" s="34">
        <f t="shared" si="310"/>
        <v>71700</v>
      </c>
      <c r="V31" s="34">
        <f t="shared" ref="V31" si="334">V30+3000</f>
        <v>71700</v>
      </c>
      <c r="W31" s="34">
        <f t="shared" si="310"/>
        <v>84500</v>
      </c>
      <c r="X31" s="272">
        <f t="shared" si="310"/>
        <v>84500</v>
      </c>
      <c r="Y31" s="267">
        <f t="shared" si="310"/>
        <v>97500</v>
      </c>
      <c r="Z31" s="34">
        <f t="shared" ref="Z31:AD31" si="335">Z30+3000</f>
        <v>97500</v>
      </c>
      <c r="AA31" s="34">
        <f t="shared" si="335"/>
        <v>100800</v>
      </c>
      <c r="AB31" s="34">
        <f t="shared" si="335"/>
        <v>97500</v>
      </c>
      <c r="AC31" s="34">
        <f t="shared" si="335"/>
        <v>100800</v>
      </c>
      <c r="AD31" s="272">
        <f t="shared" si="335"/>
        <v>94800</v>
      </c>
      <c r="AE31" s="267">
        <f t="shared" si="310"/>
        <v>121200</v>
      </c>
      <c r="AF31" s="34">
        <f t="shared" ref="AF31:AH31" si="336">AF30+3000</f>
        <v>121200</v>
      </c>
      <c r="AG31" s="34">
        <f t="shared" si="336"/>
        <v>121200</v>
      </c>
      <c r="AH31" s="272">
        <f t="shared" si="336"/>
        <v>91800</v>
      </c>
      <c r="AI31" s="267">
        <f t="shared" ref="AI31" si="337">AI30+3000</f>
        <v>64700</v>
      </c>
      <c r="AJ31" s="34">
        <f t="shared" si="310"/>
        <v>71100</v>
      </c>
      <c r="AK31" s="34">
        <f t="shared" si="310"/>
        <v>61700</v>
      </c>
      <c r="AL31" s="34">
        <f t="shared" ref="AL31" si="338">AL30+3000</f>
        <v>59700</v>
      </c>
      <c r="AM31" s="34">
        <f t="shared" si="310"/>
        <v>57700</v>
      </c>
      <c r="AN31" s="34">
        <f t="shared" ref="AN31" si="339">AN30+3000</f>
        <v>59700</v>
      </c>
      <c r="AO31" s="268">
        <f t="shared" si="310"/>
        <v>57700</v>
      </c>
      <c r="AP31" s="271">
        <f t="shared" ref="AP31" si="340">AP30+3000</f>
        <v>51500</v>
      </c>
      <c r="AQ31" s="34">
        <f t="shared" ref="AQ31:AW31" si="341">AQ30+3000</f>
        <v>49800</v>
      </c>
      <c r="AR31" s="34">
        <f t="shared" si="341"/>
        <v>47800</v>
      </c>
      <c r="AS31" s="34">
        <f t="shared" ref="AS31" si="342">AS30+3000</f>
        <v>47800</v>
      </c>
      <c r="AT31" s="34">
        <f t="shared" si="341"/>
        <v>46800</v>
      </c>
      <c r="AU31" s="34">
        <f t="shared" si="341"/>
        <v>47800</v>
      </c>
      <c r="AV31" s="34">
        <f t="shared" si="341"/>
        <v>46800</v>
      </c>
      <c r="AW31" s="34">
        <f t="shared" si="341"/>
        <v>47800</v>
      </c>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row>
    <row r="32" spans="1:92" s="35" customFormat="1" ht="12" customHeight="1" x14ac:dyDescent="0.2">
      <c r="A32" s="270">
        <v>4</v>
      </c>
      <c r="B32" s="34">
        <f t="shared" ref="B32" si="343">B31+2500</f>
        <v>60200</v>
      </c>
      <c r="C32" s="34">
        <f t="shared" ref="C32" si="344">C31+2500</f>
        <v>66200</v>
      </c>
      <c r="D32" s="272">
        <f>D31+2500</f>
        <v>62200</v>
      </c>
      <c r="E32" s="295">
        <f t="shared" si="310"/>
        <v>214800</v>
      </c>
      <c r="F32" s="34">
        <f t="shared" si="310"/>
        <v>251800</v>
      </c>
      <c r="G32" s="34">
        <f t="shared" ref="G32" si="345">G31+3000</f>
        <v>258800</v>
      </c>
      <c r="H32" s="34">
        <f t="shared" si="310"/>
        <v>268800</v>
      </c>
      <c r="I32" s="34">
        <v>278900</v>
      </c>
      <c r="J32" s="34">
        <f t="shared" ref="J32" si="346">J31+3000</f>
        <v>278900</v>
      </c>
      <c r="K32" s="34">
        <f t="shared" si="310"/>
        <v>278900</v>
      </c>
      <c r="L32" s="272">
        <f t="shared" ref="L32" si="347">L31+3000</f>
        <v>270900</v>
      </c>
      <c r="M32" s="267">
        <f t="shared" ref="M32:N32" si="348">M31+3000</f>
        <v>114700</v>
      </c>
      <c r="N32" s="34">
        <f t="shared" si="348"/>
        <v>104700</v>
      </c>
      <c r="O32" s="34">
        <f t="shared" ref="O32" si="349">O31+3000</f>
        <v>74700</v>
      </c>
      <c r="P32" s="34">
        <f t="shared" si="310"/>
        <v>65700</v>
      </c>
      <c r="Q32" s="34">
        <f t="shared" si="310"/>
        <v>70700</v>
      </c>
      <c r="R32" s="34">
        <f t="shared" ref="R32" si="350">R31+3000</f>
        <v>67700</v>
      </c>
      <c r="S32" s="34">
        <f t="shared" si="310"/>
        <v>67700</v>
      </c>
      <c r="T32" s="34">
        <f t="shared" si="310"/>
        <v>70700</v>
      </c>
      <c r="U32" s="34">
        <f t="shared" si="310"/>
        <v>74700</v>
      </c>
      <c r="V32" s="34">
        <f t="shared" ref="V32" si="351">V31+3000</f>
        <v>74700</v>
      </c>
      <c r="W32" s="34">
        <f t="shared" si="310"/>
        <v>87500</v>
      </c>
      <c r="X32" s="272">
        <f t="shared" si="310"/>
        <v>87500</v>
      </c>
      <c r="Y32" s="267">
        <f t="shared" si="310"/>
        <v>100500</v>
      </c>
      <c r="Z32" s="34">
        <f t="shared" ref="Z32:AD32" si="352">Z31+3000</f>
        <v>100500</v>
      </c>
      <c r="AA32" s="34">
        <f t="shared" si="352"/>
        <v>103800</v>
      </c>
      <c r="AB32" s="34">
        <f t="shared" si="352"/>
        <v>100500</v>
      </c>
      <c r="AC32" s="34">
        <f t="shared" si="352"/>
        <v>103800</v>
      </c>
      <c r="AD32" s="272">
        <f t="shared" si="352"/>
        <v>97800</v>
      </c>
      <c r="AE32" s="267">
        <f t="shared" si="310"/>
        <v>124200</v>
      </c>
      <c r="AF32" s="34">
        <f t="shared" ref="AF32:AH32" si="353">AF31+3000</f>
        <v>124200</v>
      </c>
      <c r="AG32" s="34">
        <f t="shared" si="353"/>
        <v>124200</v>
      </c>
      <c r="AH32" s="272">
        <f t="shared" si="353"/>
        <v>94800</v>
      </c>
      <c r="AI32" s="267">
        <f t="shared" ref="AI32" si="354">AI31+3000</f>
        <v>67700</v>
      </c>
      <c r="AJ32" s="34">
        <f t="shared" si="310"/>
        <v>74100</v>
      </c>
      <c r="AK32" s="34">
        <f t="shared" si="310"/>
        <v>64700</v>
      </c>
      <c r="AL32" s="34">
        <f t="shared" ref="AL32" si="355">AL31+3000</f>
        <v>62700</v>
      </c>
      <c r="AM32" s="34">
        <f t="shared" si="310"/>
        <v>60700</v>
      </c>
      <c r="AN32" s="34">
        <f t="shared" ref="AN32" si="356">AN31+3000</f>
        <v>62700</v>
      </c>
      <c r="AO32" s="268">
        <f t="shared" si="310"/>
        <v>60700</v>
      </c>
      <c r="AP32" s="271">
        <f t="shared" ref="AP32" si="357">AP31+3000</f>
        <v>54500</v>
      </c>
      <c r="AQ32" s="34">
        <f t="shared" ref="AQ32:AW32" si="358">AQ31+3000</f>
        <v>52800</v>
      </c>
      <c r="AR32" s="34">
        <f t="shared" si="358"/>
        <v>50800</v>
      </c>
      <c r="AS32" s="34">
        <f t="shared" ref="AS32" si="359">AS31+3000</f>
        <v>50800</v>
      </c>
      <c r="AT32" s="34">
        <f t="shared" si="358"/>
        <v>49800</v>
      </c>
      <c r="AU32" s="34">
        <f t="shared" si="358"/>
        <v>50800</v>
      </c>
      <c r="AV32" s="34">
        <f t="shared" si="358"/>
        <v>49800</v>
      </c>
      <c r="AW32" s="34">
        <f t="shared" si="358"/>
        <v>50800</v>
      </c>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row>
    <row r="33" spans="1:92" s="35" customFormat="1" ht="12" customHeight="1" x14ac:dyDescent="0.2">
      <c r="A33" s="269" t="s">
        <v>182</v>
      </c>
      <c r="B33" s="34"/>
      <c r="C33" s="34"/>
      <c r="D33" s="272"/>
      <c r="E33" s="295"/>
      <c r="F33" s="34"/>
      <c r="G33" s="34"/>
      <c r="H33" s="34"/>
      <c r="I33" s="34"/>
      <c r="J33" s="34"/>
      <c r="K33" s="34"/>
      <c r="L33" s="272"/>
      <c r="M33" s="267"/>
      <c r="N33" s="34"/>
      <c r="O33" s="34"/>
      <c r="P33" s="34"/>
      <c r="Q33" s="34"/>
      <c r="R33" s="34"/>
      <c r="S33" s="34"/>
      <c r="T33" s="34"/>
      <c r="U33" s="34"/>
      <c r="V33" s="34"/>
      <c r="W33" s="34"/>
      <c r="X33" s="272"/>
      <c r="Y33" s="267"/>
      <c r="Z33" s="34"/>
      <c r="AA33" s="34"/>
      <c r="AB33" s="34"/>
      <c r="AC33" s="34"/>
      <c r="AD33" s="272"/>
      <c r="AE33" s="267"/>
      <c r="AF33" s="34"/>
      <c r="AG33" s="34"/>
      <c r="AH33" s="272"/>
      <c r="AI33" s="267"/>
      <c r="AJ33" s="34"/>
      <c r="AK33" s="34"/>
      <c r="AL33" s="34"/>
      <c r="AM33" s="34"/>
      <c r="AN33" s="34"/>
      <c r="AO33" s="268"/>
      <c r="AP33" s="271"/>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row>
    <row r="34" spans="1:92" s="35" customFormat="1" ht="12" customHeight="1" x14ac:dyDescent="0.2">
      <c r="A34" s="270">
        <v>1</v>
      </c>
      <c r="B34" s="34">
        <f t="shared" ref="B34" si="360">B6+35900</f>
        <v>59700</v>
      </c>
      <c r="C34" s="34">
        <f t="shared" ref="C34" si="361">C6+35900</f>
        <v>65700</v>
      </c>
      <c r="D34" s="272">
        <f t="shared" ref="D34" si="362">D6+35900</f>
        <v>61700</v>
      </c>
      <c r="E34" s="295">
        <f>E6+200000</f>
        <v>225800</v>
      </c>
      <c r="F34" s="34">
        <f t="shared" ref="F34:K34" si="363">F6+200000</f>
        <v>262800</v>
      </c>
      <c r="G34" s="34">
        <f t="shared" ref="G34" si="364">G6+200000</f>
        <v>269800</v>
      </c>
      <c r="H34" s="34">
        <f t="shared" si="363"/>
        <v>279800</v>
      </c>
      <c r="I34" s="34">
        <v>289900</v>
      </c>
      <c r="J34" s="34">
        <f t="shared" ref="J34" si="365">J6+200000</f>
        <v>289900</v>
      </c>
      <c r="K34" s="34">
        <f t="shared" si="363"/>
        <v>289900</v>
      </c>
      <c r="L34" s="272">
        <f t="shared" ref="L34" si="366">L6+200000</f>
        <v>281900</v>
      </c>
      <c r="M34" s="267">
        <f>M6+40900</f>
        <v>110700</v>
      </c>
      <c r="N34" s="34">
        <f>N6+40900</f>
        <v>100700</v>
      </c>
      <c r="O34" s="34">
        <f>O6+40900</f>
        <v>70700</v>
      </c>
      <c r="P34" s="34">
        <f t="shared" ref="P34:X34" si="367">P6+40900</f>
        <v>61700</v>
      </c>
      <c r="Q34" s="34">
        <f t="shared" si="367"/>
        <v>66700</v>
      </c>
      <c r="R34" s="34">
        <f t="shared" ref="R34" si="368">R6+40900</f>
        <v>63700</v>
      </c>
      <c r="S34" s="34">
        <f t="shared" si="367"/>
        <v>63700</v>
      </c>
      <c r="T34" s="34">
        <f t="shared" si="367"/>
        <v>66700</v>
      </c>
      <c r="U34" s="34">
        <f t="shared" si="367"/>
        <v>70700</v>
      </c>
      <c r="V34" s="34">
        <f t="shared" ref="V34" si="369">V6+40900</f>
        <v>70700</v>
      </c>
      <c r="W34" s="34">
        <f t="shared" si="367"/>
        <v>83500</v>
      </c>
      <c r="X34" s="272">
        <f t="shared" si="367"/>
        <v>83500</v>
      </c>
      <c r="Y34" s="267">
        <f>Y6+65000</f>
        <v>107600</v>
      </c>
      <c r="Z34" s="34">
        <f t="shared" ref="Z34:AD34" si="370">Z6+65000</f>
        <v>107600</v>
      </c>
      <c r="AA34" s="34">
        <f t="shared" si="370"/>
        <v>110900</v>
      </c>
      <c r="AB34" s="34">
        <f t="shared" si="370"/>
        <v>107600</v>
      </c>
      <c r="AC34" s="34">
        <f t="shared" si="370"/>
        <v>110900</v>
      </c>
      <c r="AD34" s="272">
        <f t="shared" si="370"/>
        <v>104900</v>
      </c>
      <c r="AE34" s="267">
        <f>AE6+75000</f>
        <v>130200</v>
      </c>
      <c r="AF34" s="34">
        <f t="shared" ref="AF34:AH34" si="371">AF6+75000</f>
        <v>130200</v>
      </c>
      <c r="AG34" s="34">
        <f t="shared" si="371"/>
        <v>130200</v>
      </c>
      <c r="AH34" s="272">
        <f t="shared" si="371"/>
        <v>100800</v>
      </c>
      <c r="AI34" s="267">
        <f>AI6+55000</f>
        <v>80800</v>
      </c>
      <c r="AJ34" s="34">
        <f t="shared" ref="AJ34:AO34" si="372">AJ6+55000</f>
        <v>87200</v>
      </c>
      <c r="AK34" s="34">
        <f t="shared" si="372"/>
        <v>77800</v>
      </c>
      <c r="AL34" s="34">
        <f t="shared" ref="AL34" si="373">AL6+55000</f>
        <v>75800</v>
      </c>
      <c r="AM34" s="34">
        <f t="shared" si="372"/>
        <v>73800</v>
      </c>
      <c r="AN34" s="34">
        <f t="shared" ref="AN34" si="374">AN6+55000</f>
        <v>75800</v>
      </c>
      <c r="AO34" s="268">
        <f t="shared" si="372"/>
        <v>73800</v>
      </c>
      <c r="AP34" s="271">
        <f>AP6+35900</f>
        <v>52500</v>
      </c>
      <c r="AQ34" s="34">
        <f t="shared" ref="AQ34:AW34" si="375">AQ6+35900</f>
        <v>50800</v>
      </c>
      <c r="AR34" s="34">
        <f t="shared" si="375"/>
        <v>48800</v>
      </c>
      <c r="AS34" s="34">
        <f t="shared" ref="AS34" si="376">AS6+35900</f>
        <v>48800</v>
      </c>
      <c r="AT34" s="34">
        <f t="shared" si="375"/>
        <v>47800</v>
      </c>
      <c r="AU34" s="34">
        <f t="shared" si="375"/>
        <v>48800</v>
      </c>
      <c r="AV34" s="34">
        <f t="shared" si="375"/>
        <v>47800</v>
      </c>
      <c r="AW34" s="34">
        <f t="shared" si="375"/>
        <v>48800</v>
      </c>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row>
    <row r="35" spans="1:92" s="35" customFormat="1" ht="12" customHeight="1" x14ac:dyDescent="0.2">
      <c r="A35" s="270">
        <v>2</v>
      </c>
      <c r="B35" s="34">
        <f t="shared" ref="B35" si="377">B34+2500</f>
        <v>62200</v>
      </c>
      <c r="C35" s="34">
        <f t="shared" ref="C35" si="378">C34+2500</f>
        <v>68200</v>
      </c>
      <c r="D35" s="272">
        <f>D34+2500</f>
        <v>64200</v>
      </c>
      <c r="E35" s="295">
        <f t="shared" ref="E35:AO39" si="379">E34+3000</f>
        <v>228800</v>
      </c>
      <c r="F35" s="34">
        <f t="shared" si="379"/>
        <v>265800</v>
      </c>
      <c r="G35" s="34">
        <f t="shared" ref="G35" si="380">G34+3000</f>
        <v>272800</v>
      </c>
      <c r="H35" s="34">
        <f t="shared" si="379"/>
        <v>282800</v>
      </c>
      <c r="I35" s="34">
        <v>292900</v>
      </c>
      <c r="J35" s="34">
        <f t="shared" ref="J35" si="381">J34+3000</f>
        <v>292900</v>
      </c>
      <c r="K35" s="34">
        <f t="shared" si="379"/>
        <v>292900</v>
      </c>
      <c r="L35" s="272">
        <f t="shared" ref="L35" si="382">L34+3000</f>
        <v>284900</v>
      </c>
      <c r="M35" s="267">
        <f t="shared" ref="M35:N35" si="383">M34+3000</f>
        <v>113700</v>
      </c>
      <c r="N35" s="34">
        <f t="shared" si="383"/>
        <v>103700</v>
      </c>
      <c r="O35" s="34">
        <f t="shared" ref="O35" si="384">O34+3000</f>
        <v>73700</v>
      </c>
      <c r="P35" s="34">
        <f t="shared" si="379"/>
        <v>64700</v>
      </c>
      <c r="Q35" s="34">
        <f t="shared" si="379"/>
        <v>69700</v>
      </c>
      <c r="R35" s="34">
        <f t="shared" ref="R35" si="385">R34+3000</f>
        <v>66700</v>
      </c>
      <c r="S35" s="34">
        <f t="shared" si="379"/>
        <v>66700</v>
      </c>
      <c r="T35" s="34">
        <f t="shared" si="379"/>
        <v>69700</v>
      </c>
      <c r="U35" s="34">
        <f t="shared" si="379"/>
        <v>73700</v>
      </c>
      <c r="V35" s="34">
        <f t="shared" ref="V35" si="386">V34+3000</f>
        <v>73700</v>
      </c>
      <c r="W35" s="34">
        <f t="shared" si="379"/>
        <v>86500</v>
      </c>
      <c r="X35" s="272">
        <f t="shared" si="379"/>
        <v>86500</v>
      </c>
      <c r="Y35" s="267">
        <f t="shared" si="379"/>
        <v>110600</v>
      </c>
      <c r="Z35" s="34">
        <f t="shared" ref="Z35:AD35" si="387">Z34+3000</f>
        <v>110600</v>
      </c>
      <c r="AA35" s="34">
        <f t="shared" si="387"/>
        <v>113900</v>
      </c>
      <c r="AB35" s="34">
        <f t="shared" si="387"/>
        <v>110600</v>
      </c>
      <c r="AC35" s="34">
        <f t="shared" si="387"/>
        <v>113900</v>
      </c>
      <c r="AD35" s="272">
        <f t="shared" si="387"/>
        <v>107900</v>
      </c>
      <c r="AE35" s="267">
        <f t="shared" si="379"/>
        <v>133200</v>
      </c>
      <c r="AF35" s="34">
        <f t="shared" ref="AF35:AH35" si="388">AF34+3000</f>
        <v>133200</v>
      </c>
      <c r="AG35" s="34">
        <f t="shared" si="388"/>
        <v>133200</v>
      </c>
      <c r="AH35" s="272">
        <f t="shared" si="388"/>
        <v>103800</v>
      </c>
      <c r="AI35" s="267">
        <f t="shared" ref="AI35" si="389">AI34+3000</f>
        <v>83800</v>
      </c>
      <c r="AJ35" s="34">
        <f t="shared" si="379"/>
        <v>90200</v>
      </c>
      <c r="AK35" s="34">
        <f t="shared" si="379"/>
        <v>80800</v>
      </c>
      <c r="AL35" s="34">
        <f t="shared" ref="AL35" si="390">AL34+3000</f>
        <v>78800</v>
      </c>
      <c r="AM35" s="34">
        <f t="shared" si="379"/>
        <v>76800</v>
      </c>
      <c r="AN35" s="34">
        <f t="shared" ref="AN35" si="391">AN34+3000</f>
        <v>78800</v>
      </c>
      <c r="AO35" s="268">
        <f t="shared" si="379"/>
        <v>76800</v>
      </c>
      <c r="AP35" s="271">
        <f t="shared" ref="AP35" si="392">AP34+3000</f>
        <v>55500</v>
      </c>
      <c r="AQ35" s="34">
        <f t="shared" ref="AQ35:AW35" si="393">AQ34+3000</f>
        <v>53800</v>
      </c>
      <c r="AR35" s="34">
        <f t="shared" si="393"/>
        <v>51800</v>
      </c>
      <c r="AS35" s="34">
        <f t="shared" ref="AS35" si="394">AS34+3000</f>
        <v>51800</v>
      </c>
      <c r="AT35" s="34">
        <f t="shared" si="393"/>
        <v>50800</v>
      </c>
      <c r="AU35" s="34">
        <f t="shared" si="393"/>
        <v>51800</v>
      </c>
      <c r="AV35" s="34">
        <f t="shared" si="393"/>
        <v>50800</v>
      </c>
      <c r="AW35" s="34">
        <f t="shared" si="393"/>
        <v>51800</v>
      </c>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c r="CL35" s="34"/>
      <c r="CM35" s="34"/>
      <c r="CN35" s="34"/>
    </row>
    <row r="36" spans="1:92" s="35" customFormat="1" ht="12" customHeight="1" x14ac:dyDescent="0.2">
      <c r="A36" s="270">
        <v>3</v>
      </c>
      <c r="B36" s="34">
        <f t="shared" ref="B36" si="395">B35+2500</f>
        <v>64700</v>
      </c>
      <c r="C36" s="34">
        <f t="shared" ref="C36" si="396">C35+2500</f>
        <v>70700</v>
      </c>
      <c r="D36" s="272">
        <f>D35+2500</f>
        <v>66700</v>
      </c>
      <c r="E36" s="295">
        <f t="shared" si="379"/>
        <v>231800</v>
      </c>
      <c r="F36" s="34">
        <f t="shared" si="379"/>
        <v>268800</v>
      </c>
      <c r="G36" s="34">
        <f t="shared" ref="G36" si="397">G35+3000</f>
        <v>275800</v>
      </c>
      <c r="H36" s="34">
        <f t="shared" si="379"/>
        <v>285800</v>
      </c>
      <c r="I36" s="34">
        <v>295900</v>
      </c>
      <c r="J36" s="34">
        <f t="shared" ref="J36" si="398">J35+3000</f>
        <v>295900</v>
      </c>
      <c r="K36" s="34">
        <f t="shared" si="379"/>
        <v>295900</v>
      </c>
      <c r="L36" s="272">
        <f t="shared" ref="L36" si="399">L35+3000</f>
        <v>287900</v>
      </c>
      <c r="M36" s="267">
        <f t="shared" ref="M36:N36" si="400">M35+3000</f>
        <v>116700</v>
      </c>
      <c r="N36" s="34">
        <f t="shared" si="400"/>
        <v>106700</v>
      </c>
      <c r="O36" s="34">
        <f t="shared" ref="O36" si="401">O35+3000</f>
        <v>76700</v>
      </c>
      <c r="P36" s="34">
        <f t="shared" si="379"/>
        <v>67700</v>
      </c>
      <c r="Q36" s="34">
        <f t="shared" si="379"/>
        <v>72700</v>
      </c>
      <c r="R36" s="34">
        <f t="shared" ref="R36" si="402">R35+3000</f>
        <v>69700</v>
      </c>
      <c r="S36" s="34">
        <f t="shared" si="379"/>
        <v>69700</v>
      </c>
      <c r="T36" s="34">
        <f t="shared" si="379"/>
        <v>72700</v>
      </c>
      <c r="U36" s="34">
        <f t="shared" si="379"/>
        <v>76700</v>
      </c>
      <c r="V36" s="34">
        <f t="shared" ref="V36" si="403">V35+3000</f>
        <v>76700</v>
      </c>
      <c r="W36" s="34">
        <f t="shared" si="379"/>
        <v>89500</v>
      </c>
      <c r="X36" s="272">
        <f t="shared" si="379"/>
        <v>89500</v>
      </c>
      <c r="Y36" s="267">
        <f t="shared" si="379"/>
        <v>113600</v>
      </c>
      <c r="Z36" s="34">
        <f t="shared" ref="Z36:AD36" si="404">Z35+3000</f>
        <v>113600</v>
      </c>
      <c r="AA36" s="34">
        <f t="shared" si="404"/>
        <v>116900</v>
      </c>
      <c r="AB36" s="34">
        <f t="shared" si="404"/>
        <v>113600</v>
      </c>
      <c r="AC36" s="34">
        <f t="shared" si="404"/>
        <v>116900</v>
      </c>
      <c r="AD36" s="272">
        <f t="shared" si="404"/>
        <v>110900</v>
      </c>
      <c r="AE36" s="267">
        <f t="shared" si="379"/>
        <v>136200</v>
      </c>
      <c r="AF36" s="34">
        <f t="shared" ref="AF36:AH36" si="405">AF35+3000</f>
        <v>136200</v>
      </c>
      <c r="AG36" s="34">
        <f t="shared" si="405"/>
        <v>136200</v>
      </c>
      <c r="AH36" s="272">
        <f t="shared" si="405"/>
        <v>106800</v>
      </c>
      <c r="AI36" s="267">
        <f t="shared" ref="AI36" si="406">AI35+3000</f>
        <v>86800</v>
      </c>
      <c r="AJ36" s="34">
        <f t="shared" si="379"/>
        <v>93200</v>
      </c>
      <c r="AK36" s="34">
        <f t="shared" si="379"/>
        <v>83800</v>
      </c>
      <c r="AL36" s="34">
        <f t="shared" ref="AL36" si="407">AL35+3000</f>
        <v>81800</v>
      </c>
      <c r="AM36" s="34">
        <f t="shared" si="379"/>
        <v>79800</v>
      </c>
      <c r="AN36" s="34">
        <f t="shared" ref="AN36" si="408">AN35+3000</f>
        <v>81800</v>
      </c>
      <c r="AO36" s="268">
        <f t="shared" si="379"/>
        <v>79800</v>
      </c>
      <c r="AP36" s="271">
        <f t="shared" ref="AP36" si="409">AP35+3000</f>
        <v>58500</v>
      </c>
      <c r="AQ36" s="34">
        <f t="shared" ref="AQ36:AW36" si="410">AQ35+3000</f>
        <v>56800</v>
      </c>
      <c r="AR36" s="34">
        <f t="shared" si="410"/>
        <v>54800</v>
      </c>
      <c r="AS36" s="34">
        <f t="shared" ref="AS36" si="411">AS35+3000</f>
        <v>54800</v>
      </c>
      <c r="AT36" s="34">
        <f t="shared" si="410"/>
        <v>53800</v>
      </c>
      <c r="AU36" s="34">
        <f t="shared" si="410"/>
        <v>54800</v>
      </c>
      <c r="AV36" s="34">
        <f t="shared" si="410"/>
        <v>53800</v>
      </c>
      <c r="AW36" s="34">
        <f t="shared" si="410"/>
        <v>54800</v>
      </c>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row>
    <row r="37" spans="1:92" s="35" customFormat="1" ht="12" customHeight="1" x14ac:dyDescent="0.2">
      <c r="A37" s="270">
        <v>4</v>
      </c>
      <c r="B37" s="34">
        <f t="shared" ref="B37" si="412">B36+2500</f>
        <v>67200</v>
      </c>
      <c r="C37" s="34">
        <f t="shared" ref="C37" si="413">C36+2500</f>
        <v>73200</v>
      </c>
      <c r="D37" s="272">
        <f>D36+2500</f>
        <v>69200</v>
      </c>
      <c r="E37" s="295">
        <f t="shared" si="379"/>
        <v>234800</v>
      </c>
      <c r="F37" s="34">
        <f t="shared" si="379"/>
        <v>271800</v>
      </c>
      <c r="G37" s="34">
        <f t="shared" ref="G37" si="414">G36+3000</f>
        <v>278800</v>
      </c>
      <c r="H37" s="34">
        <f t="shared" si="379"/>
        <v>288800</v>
      </c>
      <c r="I37" s="34">
        <v>298900</v>
      </c>
      <c r="J37" s="34">
        <f t="shared" ref="J37" si="415">J36+3000</f>
        <v>298900</v>
      </c>
      <c r="K37" s="34">
        <f t="shared" si="379"/>
        <v>298900</v>
      </c>
      <c r="L37" s="272">
        <f t="shared" ref="L37" si="416">L36+3000</f>
        <v>290900</v>
      </c>
      <c r="M37" s="267">
        <f t="shared" ref="M37:N37" si="417">M36+3000</f>
        <v>119700</v>
      </c>
      <c r="N37" s="34">
        <f t="shared" si="417"/>
        <v>109700</v>
      </c>
      <c r="O37" s="34">
        <f t="shared" ref="O37" si="418">O36+3000</f>
        <v>79700</v>
      </c>
      <c r="P37" s="34">
        <f t="shared" si="379"/>
        <v>70700</v>
      </c>
      <c r="Q37" s="34">
        <f t="shared" si="379"/>
        <v>75700</v>
      </c>
      <c r="R37" s="34">
        <f t="shared" ref="R37" si="419">R36+3000</f>
        <v>72700</v>
      </c>
      <c r="S37" s="34">
        <f t="shared" si="379"/>
        <v>72700</v>
      </c>
      <c r="T37" s="34">
        <f t="shared" si="379"/>
        <v>75700</v>
      </c>
      <c r="U37" s="34">
        <f t="shared" si="379"/>
        <v>79700</v>
      </c>
      <c r="V37" s="34">
        <f t="shared" ref="V37" si="420">V36+3000</f>
        <v>79700</v>
      </c>
      <c r="W37" s="34">
        <f t="shared" si="379"/>
        <v>92500</v>
      </c>
      <c r="X37" s="272">
        <f t="shared" si="379"/>
        <v>92500</v>
      </c>
      <c r="Y37" s="267">
        <f t="shared" si="379"/>
        <v>116600</v>
      </c>
      <c r="Z37" s="34">
        <f t="shared" ref="Z37:AD37" si="421">Z36+3000</f>
        <v>116600</v>
      </c>
      <c r="AA37" s="34">
        <f t="shared" si="421"/>
        <v>119900</v>
      </c>
      <c r="AB37" s="34">
        <f t="shared" si="421"/>
        <v>116600</v>
      </c>
      <c r="AC37" s="34">
        <f t="shared" si="421"/>
        <v>119900</v>
      </c>
      <c r="AD37" s="272">
        <f t="shared" si="421"/>
        <v>113900</v>
      </c>
      <c r="AE37" s="267">
        <f t="shared" si="379"/>
        <v>139200</v>
      </c>
      <c r="AF37" s="34">
        <f t="shared" ref="AF37:AH37" si="422">AF36+3000</f>
        <v>139200</v>
      </c>
      <c r="AG37" s="34">
        <f t="shared" si="422"/>
        <v>139200</v>
      </c>
      <c r="AH37" s="272">
        <f t="shared" si="422"/>
        <v>109800</v>
      </c>
      <c r="AI37" s="267">
        <f t="shared" ref="AI37" si="423">AI36+3000</f>
        <v>89800</v>
      </c>
      <c r="AJ37" s="34">
        <f t="shared" si="379"/>
        <v>96200</v>
      </c>
      <c r="AK37" s="34">
        <f t="shared" si="379"/>
        <v>86800</v>
      </c>
      <c r="AL37" s="34">
        <f t="shared" ref="AL37" si="424">AL36+3000</f>
        <v>84800</v>
      </c>
      <c r="AM37" s="34">
        <f t="shared" si="379"/>
        <v>82800</v>
      </c>
      <c r="AN37" s="34">
        <f t="shared" ref="AN37" si="425">AN36+3000</f>
        <v>84800</v>
      </c>
      <c r="AO37" s="268">
        <f t="shared" si="379"/>
        <v>82800</v>
      </c>
      <c r="AP37" s="271">
        <f t="shared" ref="AP37" si="426">AP36+3000</f>
        <v>61500</v>
      </c>
      <c r="AQ37" s="34">
        <f t="shared" ref="AQ37:AW37" si="427">AQ36+3000</f>
        <v>59800</v>
      </c>
      <c r="AR37" s="34">
        <f t="shared" si="427"/>
        <v>57800</v>
      </c>
      <c r="AS37" s="34">
        <f t="shared" ref="AS37" si="428">AS36+3000</f>
        <v>57800</v>
      </c>
      <c r="AT37" s="34">
        <f t="shared" si="427"/>
        <v>56800</v>
      </c>
      <c r="AU37" s="34">
        <f t="shared" si="427"/>
        <v>57800</v>
      </c>
      <c r="AV37" s="34">
        <f t="shared" si="427"/>
        <v>56800</v>
      </c>
      <c r="AW37" s="34">
        <f t="shared" si="427"/>
        <v>57800</v>
      </c>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row>
    <row r="38" spans="1:92" s="35" customFormat="1" ht="12" customHeight="1" x14ac:dyDescent="0.2">
      <c r="A38" s="270">
        <v>5</v>
      </c>
      <c r="B38" s="34">
        <f t="shared" ref="B38" si="429">B37+2500</f>
        <v>69700</v>
      </c>
      <c r="C38" s="34">
        <f t="shared" ref="C38" si="430">C37+2500</f>
        <v>75700</v>
      </c>
      <c r="D38" s="272">
        <f>D37+2500</f>
        <v>71700</v>
      </c>
      <c r="E38" s="295">
        <f t="shared" si="379"/>
        <v>237800</v>
      </c>
      <c r="F38" s="34">
        <f t="shared" si="379"/>
        <v>274800</v>
      </c>
      <c r="G38" s="34">
        <f t="shared" ref="G38" si="431">G37+3000</f>
        <v>281800</v>
      </c>
      <c r="H38" s="34">
        <f t="shared" si="379"/>
        <v>291800</v>
      </c>
      <c r="I38" s="34">
        <v>301900</v>
      </c>
      <c r="J38" s="34">
        <f t="shared" ref="J38" si="432">J37+3000</f>
        <v>301900</v>
      </c>
      <c r="K38" s="34">
        <f t="shared" si="379"/>
        <v>301900</v>
      </c>
      <c r="L38" s="272">
        <f t="shared" ref="L38" si="433">L37+3000</f>
        <v>293900</v>
      </c>
      <c r="M38" s="267">
        <f t="shared" ref="M38:N38" si="434">M37+3000</f>
        <v>122700</v>
      </c>
      <c r="N38" s="34">
        <f t="shared" si="434"/>
        <v>112700</v>
      </c>
      <c r="O38" s="34">
        <f t="shared" ref="O38" si="435">O37+3000</f>
        <v>82700</v>
      </c>
      <c r="P38" s="34">
        <f t="shared" si="379"/>
        <v>73700</v>
      </c>
      <c r="Q38" s="34">
        <f t="shared" si="379"/>
        <v>78700</v>
      </c>
      <c r="R38" s="34">
        <f t="shared" ref="R38" si="436">R37+3000</f>
        <v>75700</v>
      </c>
      <c r="S38" s="34">
        <f t="shared" si="379"/>
        <v>75700</v>
      </c>
      <c r="T38" s="34">
        <f t="shared" si="379"/>
        <v>78700</v>
      </c>
      <c r="U38" s="34">
        <f t="shared" si="379"/>
        <v>82700</v>
      </c>
      <c r="V38" s="34">
        <f t="shared" ref="V38" si="437">V37+3000</f>
        <v>82700</v>
      </c>
      <c r="W38" s="34">
        <f t="shared" si="379"/>
        <v>95500</v>
      </c>
      <c r="X38" s="272">
        <f t="shared" si="379"/>
        <v>95500</v>
      </c>
      <c r="Y38" s="267">
        <f t="shared" si="379"/>
        <v>119600</v>
      </c>
      <c r="Z38" s="34">
        <f t="shared" ref="Z38:AD38" si="438">Z37+3000</f>
        <v>119600</v>
      </c>
      <c r="AA38" s="34">
        <f t="shared" si="438"/>
        <v>122900</v>
      </c>
      <c r="AB38" s="34">
        <f t="shared" si="438"/>
        <v>119600</v>
      </c>
      <c r="AC38" s="34">
        <f t="shared" si="438"/>
        <v>122900</v>
      </c>
      <c r="AD38" s="272">
        <f t="shared" si="438"/>
        <v>116900</v>
      </c>
      <c r="AE38" s="267">
        <f t="shared" si="379"/>
        <v>142200</v>
      </c>
      <c r="AF38" s="34">
        <f t="shared" ref="AF38:AH38" si="439">AF37+3000</f>
        <v>142200</v>
      </c>
      <c r="AG38" s="34">
        <f t="shared" si="439"/>
        <v>142200</v>
      </c>
      <c r="AH38" s="272">
        <f t="shared" si="439"/>
        <v>112800</v>
      </c>
      <c r="AI38" s="267">
        <f t="shared" ref="AI38" si="440">AI37+3000</f>
        <v>92800</v>
      </c>
      <c r="AJ38" s="34">
        <f t="shared" si="379"/>
        <v>99200</v>
      </c>
      <c r="AK38" s="34">
        <f t="shared" si="379"/>
        <v>89800</v>
      </c>
      <c r="AL38" s="34">
        <f t="shared" ref="AL38" si="441">AL37+3000</f>
        <v>87800</v>
      </c>
      <c r="AM38" s="34">
        <f t="shared" si="379"/>
        <v>85800</v>
      </c>
      <c r="AN38" s="34">
        <f t="shared" ref="AN38" si="442">AN37+3000</f>
        <v>87800</v>
      </c>
      <c r="AO38" s="268">
        <f t="shared" si="379"/>
        <v>85800</v>
      </c>
      <c r="AP38" s="271">
        <f t="shared" ref="AP38" si="443">AP37+3000</f>
        <v>64500</v>
      </c>
      <c r="AQ38" s="34">
        <f t="shared" ref="AQ38:AW38" si="444">AQ37+3000</f>
        <v>62800</v>
      </c>
      <c r="AR38" s="34">
        <f t="shared" si="444"/>
        <v>60800</v>
      </c>
      <c r="AS38" s="34">
        <f t="shared" ref="AS38" si="445">AS37+3000</f>
        <v>60800</v>
      </c>
      <c r="AT38" s="34">
        <f t="shared" si="444"/>
        <v>59800</v>
      </c>
      <c r="AU38" s="34">
        <f t="shared" si="444"/>
        <v>60800</v>
      </c>
      <c r="AV38" s="34">
        <f t="shared" si="444"/>
        <v>59800</v>
      </c>
      <c r="AW38" s="34">
        <f t="shared" si="444"/>
        <v>60800</v>
      </c>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row>
    <row r="39" spans="1:92" s="35" customFormat="1" ht="12" customHeight="1" x14ac:dyDescent="0.2">
      <c r="A39" s="270">
        <v>6</v>
      </c>
      <c r="B39" s="34">
        <f t="shared" ref="B39" si="446">B38+2500</f>
        <v>72200</v>
      </c>
      <c r="C39" s="34">
        <f t="shared" ref="C39" si="447">C38+2500</f>
        <v>78200</v>
      </c>
      <c r="D39" s="272">
        <f>D38+2500</f>
        <v>74200</v>
      </c>
      <c r="E39" s="295">
        <f t="shared" si="379"/>
        <v>240800</v>
      </c>
      <c r="F39" s="34">
        <f t="shared" si="379"/>
        <v>277800</v>
      </c>
      <c r="G39" s="34">
        <f t="shared" ref="G39" si="448">G38+3000</f>
        <v>284800</v>
      </c>
      <c r="H39" s="34">
        <f t="shared" si="379"/>
        <v>294800</v>
      </c>
      <c r="I39" s="34">
        <v>304900</v>
      </c>
      <c r="J39" s="34">
        <f t="shared" ref="J39" si="449">J38+3000</f>
        <v>304900</v>
      </c>
      <c r="K39" s="34">
        <f t="shared" si="379"/>
        <v>304900</v>
      </c>
      <c r="L39" s="272">
        <f t="shared" ref="L39" si="450">L38+3000</f>
        <v>296900</v>
      </c>
      <c r="M39" s="267">
        <f t="shared" ref="M39:N39" si="451">M38+3000</f>
        <v>125700</v>
      </c>
      <c r="N39" s="34">
        <f t="shared" si="451"/>
        <v>115700</v>
      </c>
      <c r="O39" s="34">
        <f t="shared" ref="O39" si="452">O38+3000</f>
        <v>85700</v>
      </c>
      <c r="P39" s="34">
        <f t="shared" si="379"/>
        <v>76700</v>
      </c>
      <c r="Q39" s="34">
        <f t="shared" si="379"/>
        <v>81700</v>
      </c>
      <c r="R39" s="34">
        <f t="shared" ref="R39" si="453">R38+3000</f>
        <v>78700</v>
      </c>
      <c r="S39" s="34">
        <f t="shared" si="379"/>
        <v>78700</v>
      </c>
      <c r="T39" s="34">
        <f t="shared" si="379"/>
        <v>81700</v>
      </c>
      <c r="U39" s="34">
        <f t="shared" si="379"/>
        <v>85700</v>
      </c>
      <c r="V39" s="34">
        <f t="shared" ref="V39" si="454">V38+3000</f>
        <v>85700</v>
      </c>
      <c r="W39" s="34">
        <f t="shared" si="379"/>
        <v>98500</v>
      </c>
      <c r="X39" s="272">
        <f t="shared" si="379"/>
        <v>98500</v>
      </c>
      <c r="Y39" s="267">
        <f t="shared" si="379"/>
        <v>122600</v>
      </c>
      <c r="Z39" s="34">
        <f t="shared" ref="Z39:AD39" si="455">Z38+3000</f>
        <v>122600</v>
      </c>
      <c r="AA39" s="34">
        <f t="shared" si="455"/>
        <v>125900</v>
      </c>
      <c r="AB39" s="34">
        <f t="shared" si="455"/>
        <v>122600</v>
      </c>
      <c r="AC39" s="34">
        <f t="shared" si="455"/>
        <v>125900</v>
      </c>
      <c r="AD39" s="272">
        <f t="shared" si="455"/>
        <v>119900</v>
      </c>
      <c r="AE39" s="267">
        <f t="shared" si="379"/>
        <v>145200</v>
      </c>
      <c r="AF39" s="34">
        <f t="shared" ref="AF39:AH39" si="456">AF38+3000</f>
        <v>145200</v>
      </c>
      <c r="AG39" s="34">
        <f t="shared" si="456"/>
        <v>145200</v>
      </c>
      <c r="AH39" s="272">
        <f t="shared" si="456"/>
        <v>115800</v>
      </c>
      <c r="AI39" s="267">
        <f t="shared" ref="AI39" si="457">AI38+3000</f>
        <v>95800</v>
      </c>
      <c r="AJ39" s="34">
        <f t="shared" si="379"/>
        <v>102200</v>
      </c>
      <c r="AK39" s="34">
        <f t="shared" si="379"/>
        <v>92800</v>
      </c>
      <c r="AL39" s="34">
        <f t="shared" ref="AL39" si="458">AL38+3000</f>
        <v>90800</v>
      </c>
      <c r="AM39" s="34">
        <f t="shared" si="379"/>
        <v>88800</v>
      </c>
      <c r="AN39" s="34">
        <f t="shared" ref="AN39" si="459">AN38+3000</f>
        <v>90800</v>
      </c>
      <c r="AO39" s="268">
        <f t="shared" si="379"/>
        <v>88800</v>
      </c>
      <c r="AP39" s="271">
        <f t="shared" ref="AP39" si="460">AP38+3000</f>
        <v>67500</v>
      </c>
      <c r="AQ39" s="34">
        <f t="shared" ref="AQ39:AW39" si="461">AQ38+3000</f>
        <v>65800</v>
      </c>
      <c r="AR39" s="34">
        <f t="shared" si="461"/>
        <v>63800</v>
      </c>
      <c r="AS39" s="34">
        <f t="shared" ref="AS39" si="462">AS38+3000</f>
        <v>63800</v>
      </c>
      <c r="AT39" s="34">
        <f t="shared" si="461"/>
        <v>62800</v>
      </c>
      <c r="AU39" s="34">
        <f t="shared" si="461"/>
        <v>63800</v>
      </c>
      <c r="AV39" s="34">
        <f t="shared" si="461"/>
        <v>62800</v>
      </c>
      <c r="AW39" s="34">
        <f t="shared" si="461"/>
        <v>63800</v>
      </c>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row>
    <row r="40" spans="1:92" s="35" customFormat="1" ht="12" customHeight="1" x14ac:dyDescent="0.2">
      <c r="A40" s="269" t="s">
        <v>183</v>
      </c>
      <c r="B40" s="34"/>
      <c r="C40" s="34"/>
      <c r="D40" s="272"/>
      <c r="E40" s="295"/>
      <c r="F40" s="34"/>
      <c r="G40" s="34"/>
      <c r="H40" s="34"/>
      <c r="I40" s="34"/>
      <c r="J40" s="34"/>
      <c r="K40" s="34"/>
      <c r="L40" s="272"/>
      <c r="M40" s="267"/>
      <c r="N40" s="34"/>
      <c r="O40" s="34"/>
      <c r="P40" s="34"/>
      <c r="Q40" s="34"/>
      <c r="R40" s="34"/>
      <c r="S40" s="34"/>
      <c r="T40" s="34"/>
      <c r="U40" s="34"/>
      <c r="V40" s="34"/>
      <c r="W40" s="34"/>
      <c r="X40" s="272"/>
      <c r="Y40" s="267"/>
      <c r="Z40" s="34"/>
      <c r="AA40" s="34"/>
      <c r="AB40" s="34"/>
      <c r="AC40" s="34"/>
      <c r="AD40" s="272"/>
      <c r="AE40" s="267"/>
      <c r="AF40" s="34"/>
      <c r="AG40" s="34"/>
      <c r="AH40" s="272"/>
      <c r="AI40" s="267"/>
      <c r="AJ40" s="34"/>
      <c r="AK40" s="34"/>
      <c r="AL40" s="34"/>
      <c r="AM40" s="34"/>
      <c r="AN40" s="34"/>
      <c r="AO40" s="268"/>
      <c r="AP40" s="271"/>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row>
    <row r="41" spans="1:92" s="35" customFormat="1" ht="12" customHeight="1" x14ac:dyDescent="0.2">
      <c r="A41" s="270" t="s">
        <v>15</v>
      </c>
      <c r="B41" s="34">
        <f t="shared" ref="B41" si="463">B6+43600</f>
        <v>67400</v>
      </c>
      <c r="C41" s="34">
        <f t="shared" ref="C41" si="464">C6+43600</f>
        <v>73400</v>
      </c>
      <c r="D41" s="272">
        <f t="shared" ref="D41" si="465">D6+43600</f>
        <v>69400</v>
      </c>
      <c r="E41" s="295">
        <f>E6+210000</f>
        <v>235800</v>
      </c>
      <c r="F41" s="34">
        <f t="shared" ref="F41:K41" si="466">F6+210000</f>
        <v>272800</v>
      </c>
      <c r="G41" s="34">
        <f t="shared" ref="G41" si="467">G6+210000</f>
        <v>279800</v>
      </c>
      <c r="H41" s="34">
        <f t="shared" si="466"/>
        <v>289800</v>
      </c>
      <c r="I41" s="34">
        <v>299900</v>
      </c>
      <c r="J41" s="34">
        <f t="shared" ref="J41" si="468">J6+210000</f>
        <v>299900</v>
      </c>
      <c r="K41" s="34">
        <f t="shared" si="466"/>
        <v>299900</v>
      </c>
      <c r="L41" s="272">
        <f t="shared" ref="L41" si="469">L6+210000</f>
        <v>291900</v>
      </c>
      <c r="M41" s="267">
        <f>M6+45900</f>
        <v>115700</v>
      </c>
      <c r="N41" s="34">
        <f>N6+45900</f>
        <v>105700</v>
      </c>
      <c r="O41" s="34">
        <f>O6+45900</f>
        <v>75700</v>
      </c>
      <c r="P41" s="34">
        <f t="shared" ref="P41:X41" si="470">P6+45900</f>
        <v>66700</v>
      </c>
      <c r="Q41" s="34">
        <f t="shared" si="470"/>
        <v>71700</v>
      </c>
      <c r="R41" s="34">
        <f t="shared" ref="R41" si="471">R6+45900</f>
        <v>68700</v>
      </c>
      <c r="S41" s="34">
        <f t="shared" si="470"/>
        <v>68700</v>
      </c>
      <c r="T41" s="34">
        <f t="shared" si="470"/>
        <v>71700</v>
      </c>
      <c r="U41" s="34">
        <f t="shared" si="470"/>
        <v>75700</v>
      </c>
      <c r="V41" s="34">
        <f t="shared" ref="V41" si="472">V6+45900</f>
        <v>75700</v>
      </c>
      <c r="W41" s="34">
        <f t="shared" si="470"/>
        <v>88500</v>
      </c>
      <c r="X41" s="272">
        <f t="shared" si="470"/>
        <v>88500</v>
      </c>
      <c r="Y41" s="267">
        <f>Y6+105000</f>
        <v>147600</v>
      </c>
      <c r="Z41" s="34">
        <f t="shared" ref="Z41:AD41" si="473">Z6+105000</f>
        <v>147600</v>
      </c>
      <c r="AA41" s="34">
        <f t="shared" si="473"/>
        <v>150900</v>
      </c>
      <c r="AB41" s="34">
        <f t="shared" si="473"/>
        <v>147600</v>
      </c>
      <c r="AC41" s="34">
        <f t="shared" si="473"/>
        <v>150900</v>
      </c>
      <c r="AD41" s="272">
        <f t="shared" si="473"/>
        <v>144900</v>
      </c>
      <c r="AE41" s="267">
        <f>AE6+105000</f>
        <v>160200</v>
      </c>
      <c r="AF41" s="34">
        <f t="shared" ref="AF41:AH41" si="474">AF6+105000</f>
        <v>160200</v>
      </c>
      <c r="AG41" s="34">
        <f t="shared" si="474"/>
        <v>160200</v>
      </c>
      <c r="AH41" s="272">
        <f t="shared" si="474"/>
        <v>130800</v>
      </c>
      <c r="AI41" s="267">
        <f>AI6+75000</f>
        <v>100800</v>
      </c>
      <c r="AJ41" s="34">
        <f t="shared" ref="AJ41:AO41" si="475">AJ6+75000</f>
        <v>107200</v>
      </c>
      <c r="AK41" s="34">
        <f t="shared" si="475"/>
        <v>97800</v>
      </c>
      <c r="AL41" s="34">
        <f t="shared" ref="AL41" si="476">AL6+75000</f>
        <v>95800</v>
      </c>
      <c r="AM41" s="34">
        <f t="shared" si="475"/>
        <v>93800</v>
      </c>
      <c r="AN41" s="34">
        <f t="shared" ref="AN41" si="477">AN6+75000</f>
        <v>95800</v>
      </c>
      <c r="AO41" s="268">
        <f t="shared" si="475"/>
        <v>93800</v>
      </c>
      <c r="AP41" s="271">
        <f>AP6+65000</f>
        <v>81600</v>
      </c>
      <c r="AQ41" s="34">
        <f t="shared" ref="AQ41:AW41" si="478">AQ6+65000</f>
        <v>79900</v>
      </c>
      <c r="AR41" s="34">
        <f t="shared" si="478"/>
        <v>77900</v>
      </c>
      <c r="AS41" s="34">
        <f t="shared" ref="AS41" si="479">AS6+65000</f>
        <v>77900</v>
      </c>
      <c r="AT41" s="34">
        <f t="shared" si="478"/>
        <v>76900</v>
      </c>
      <c r="AU41" s="34">
        <f t="shared" si="478"/>
        <v>77900</v>
      </c>
      <c r="AV41" s="34">
        <f t="shared" si="478"/>
        <v>76900</v>
      </c>
      <c r="AW41" s="34">
        <f t="shared" si="478"/>
        <v>77900</v>
      </c>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row>
    <row r="42" spans="1:92" s="35" customFormat="1" ht="12" customHeight="1" x14ac:dyDescent="0.2">
      <c r="A42" s="270">
        <v>2</v>
      </c>
      <c r="B42" s="34">
        <f t="shared" ref="B42" si="480">B41+2500</f>
        <v>69900</v>
      </c>
      <c r="C42" s="34">
        <f t="shared" ref="C42" si="481">C41+2500</f>
        <v>75900</v>
      </c>
      <c r="D42" s="272">
        <f t="shared" ref="D42" si="482">D41+2500</f>
        <v>71900</v>
      </c>
      <c r="E42" s="295">
        <f t="shared" ref="E42:E48" si="483">E41+3000</f>
        <v>238800</v>
      </c>
      <c r="F42" s="34">
        <f t="shared" ref="F42:K48" si="484">F41+3000</f>
        <v>275800</v>
      </c>
      <c r="G42" s="34">
        <f t="shared" ref="G42" si="485">G41+3000</f>
        <v>282800</v>
      </c>
      <c r="H42" s="34">
        <f t="shared" si="484"/>
        <v>292800</v>
      </c>
      <c r="I42" s="34">
        <v>302900</v>
      </c>
      <c r="J42" s="34">
        <f t="shared" ref="J42" si="486">J41+3000</f>
        <v>302900</v>
      </c>
      <c r="K42" s="34">
        <f t="shared" si="484"/>
        <v>302900</v>
      </c>
      <c r="L42" s="272">
        <f t="shared" ref="L42" si="487">L41+3000</f>
        <v>294900</v>
      </c>
      <c r="M42" s="267">
        <f t="shared" ref="M42:N42" si="488">M41+3000</f>
        <v>118700</v>
      </c>
      <c r="N42" s="34">
        <f t="shared" si="488"/>
        <v>108700</v>
      </c>
      <c r="O42" s="34">
        <f t="shared" ref="O42" si="489">O41+3000</f>
        <v>78700</v>
      </c>
      <c r="P42" s="34">
        <f t="shared" ref="P42:P48" si="490">P41+3000</f>
        <v>69700</v>
      </c>
      <c r="Q42" s="34">
        <f t="shared" ref="Q42:R48" si="491">Q41+3000</f>
        <v>74700</v>
      </c>
      <c r="R42" s="34">
        <f t="shared" si="491"/>
        <v>71700</v>
      </c>
      <c r="S42" s="34">
        <f t="shared" ref="S42:S48" si="492">S41+3000</f>
        <v>71700</v>
      </c>
      <c r="T42" s="34">
        <f t="shared" ref="T42:T48" si="493">T41+3000</f>
        <v>74700</v>
      </c>
      <c r="U42" s="34">
        <f t="shared" ref="U42:V48" si="494">U41+3000</f>
        <v>78700</v>
      </c>
      <c r="V42" s="34">
        <f t="shared" si="494"/>
        <v>78700</v>
      </c>
      <c r="W42" s="34">
        <f t="shared" ref="W42:W48" si="495">W41+3000</f>
        <v>91500</v>
      </c>
      <c r="X42" s="272">
        <f t="shared" ref="X42:Y48" si="496">X41+3000</f>
        <v>91500</v>
      </c>
      <c r="Y42" s="267">
        <f t="shared" si="496"/>
        <v>150600</v>
      </c>
      <c r="Z42" s="34">
        <f t="shared" ref="Z42:AD42" si="497">Z41+3000</f>
        <v>150600</v>
      </c>
      <c r="AA42" s="34">
        <f t="shared" si="497"/>
        <v>153900</v>
      </c>
      <c r="AB42" s="34">
        <f t="shared" si="497"/>
        <v>150600</v>
      </c>
      <c r="AC42" s="34">
        <f t="shared" si="497"/>
        <v>153900</v>
      </c>
      <c r="AD42" s="272">
        <f t="shared" si="497"/>
        <v>147900</v>
      </c>
      <c r="AE42" s="267">
        <f t="shared" ref="AC42:AE48" si="498">AE41+3000</f>
        <v>163200</v>
      </c>
      <c r="AF42" s="34">
        <f t="shared" ref="AF42:AH42" si="499">AF41+3000</f>
        <v>163200</v>
      </c>
      <c r="AG42" s="34">
        <f t="shared" si="499"/>
        <v>163200</v>
      </c>
      <c r="AH42" s="272">
        <f t="shared" si="499"/>
        <v>133800</v>
      </c>
      <c r="AI42" s="267">
        <f t="shared" ref="AI42:AI48" si="500">AI41+3000</f>
        <v>103800</v>
      </c>
      <c r="AJ42" s="34">
        <f t="shared" ref="AJ42:AJ48" si="501">AJ41+3000</f>
        <v>110200</v>
      </c>
      <c r="AK42" s="34">
        <f t="shared" ref="AK42:AL48" si="502">AK41+3000</f>
        <v>100800</v>
      </c>
      <c r="AL42" s="34">
        <f t="shared" si="502"/>
        <v>98800</v>
      </c>
      <c r="AM42" s="34">
        <f t="shared" ref="AM42:AN48" si="503">AM41+3000</f>
        <v>96800</v>
      </c>
      <c r="AN42" s="34">
        <f t="shared" si="503"/>
        <v>98800</v>
      </c>
      <c r="AO42" s="268">
        <f t="shared" ref="AO42:AP48" si="504">AO41+3000</f>
        <v>96800</v>
      </c>
      <c r="AP42" s="271">
        <f t="shared" si="504"/>
        <v>84600</v>
      </c>
      <c r="AQ42" s="34">
        <f t="shared" ref="AQ42:AW42" si="505">AQ41+3000</f>
        <v>82900</v>
      </c>
      <c r="AR42" s="34">
        <f t="shared" si="505"/>
        <v>80900</v>
      </c>
      <c r="AS42" s="34">
        <f t="shared" ref="AS42" si="506">AS41+3000</f>
        <v>80900</v>
      </c>
      <c r="AT42" s="34">
        <f t="shared" si="505"/>
        <v>79900</v>
      </c>
      <c r="AU42" s="34">
        <f t="shared" si="505"/>
        <v>80900</v>
      </c>
      <c r="AV42" s="34">
        <f t="shared" si="505"/>
        <v>79900</v>
      </c>
      <c r="AW42" s="34">
        <f t="shared" si="505"/>
        <v>80900</v>
      </c>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row>
    <row r="43" spans="1:92" s="35" customFormat="1" ht="12" customHeight="1" x14ac:dyDescent="0.2">
      <c r="A43" s="270">
        <v>3</v>
      </c>
      <c r="B43" s="34">
        <f t="shared" ref="B43" si="507">B42+2500</f>
        <v>72400</v>
      </c>
      <c r="C43" s="34">
        <f t="shared" ref="C43" si="508">C42+2500</f>
        <v>78400</v>
      </c>
      <c r="D43" s="272">
        <f t="shared" ref="D43" si="509">D42+2500</f>
        <v>74400</v>
      </c>
      <c r="E43" s="295">
        <f t="shared" si="483"/>
        <v>241800</v>
      </c>
      <c r="F43" s="34">
        <f t="shared" si="484"/>
        <v>278800</v>
      </c>
      <c r="G43" s="34">
        <f t="shared" ref="G43" si="510">G42+3000</f>
        <v>285800</v>
      </c>
      <c r="H43" s="34">
        <f t="shared" si="484"/>
        <v>295800</v>
      </c>
      <c r="I43" s="34">
        <v>305900</v>
      </c>
      <c r="J43" s="34">
        <f t="shared" ref="J43" si="511">J42+3000</f>
        <v>305900</v>
      </c>
      <c r="K43" s="34">
        <f t="shared" si="484"/>
        <v>305900</v>
      </c>
      <c r="L43" s="272">
        <f t="shared" ref="L43" si="512">L42+3000</f>
        <v>297900</v>
      </c>
      <c r="M43" s="267">
        <f t="shared" ref="M43:N43" si="513">M42+3000</f>
        <v>121700</v>
      </c>
      <c r="N43" s="34">
        <f t="shared" si="513"/>
        <v>111700</v>
      </c>
      <c r="O43" s="34">
        <f t="shared" ref="O43" si="514">O42+3000</f>
        <v>81700</v>
      </c>
      <c r="P43" s="34">
        <f t="shared" si="490"/>
        <v>72700</v>
      </c>
      <c r="Q43" s="34">
        <f t="shared" si="491"/>
        <v>77700</v>
      </c>
      <c r="R43" s="34">
        <f t="shared" si="491"/>
        <v>74700</v>
      </c>
      <c r="S43" s="34">
        <f t="shared" si="492"/>
        <v>74700</v>
      </c>
      <c r="T43" s="34">
        <f t="shared" si="493"/>
        <v>77700</v>
      </c>
      <c r="U43" s="34">
        <f t="shared" si="494"/>
        <v>81700</v>
      </c>
      <c r="V43" s="34">
        <f t="shared" si="494"/>
        <v>81700</v>
      </c>
      <c r="W43" s="34">
        <f t="shared" si="495"/>
        <v>94500</v>
      </c>
      <c r="X43" s="272">
        <f t="shared" si="496"/>
        <v>94500</v>
      </c>
      <c r="Y43" s="267">
        <f t="shared" si="496"/>
        <v>153600</v>
      </c>
      <c r="Z43" s="34">
        <f t="shared" ref="Z43:AD43" si="515">Z42+3000</f>
        <v>153600</v>
      </c>
      <c r="AA43" s="34">
        <f t="shared" si="515"/>
        <v>156900</v>
      </c>
      <c r="AB43" s="34">
        <f t="shared" si="515"/>
        <v>153600</v>
      </c>
      <c r="AC43" s="34">
        <f t="shared" si="515"/>
        <v>156900</v>
      </c>
      <c r="AD43" s="272">
        <f t="shared" si="515"/>
        <v>150900</v>
      </c>
      <c r="AE43" s="267">
        <f t="shared" si="498"/>
        <v>166200</v>
      </c>
      <c r="AF43" s="34">
        <f t="shared" ref="AF43:AH43" si="516">AF42+3000</f>
        <v>166200</v>
      </c>
      <c r="AG43" s="34">
        <f t="shared" si="516"/>
        <v>166200</v>
      </c>
      <c r="AH43" s="272">
        <f t="shared" si="516"/>
        <v>136800</v>
      </c>
      <c r="AI43" s="267">
        <f t="shared" si="500"/>
        <v>106800</v>
      </c>
      <c r="AJ43" s="34">
        <f t="shared" si="501"/>
        <v>113200</v>
      </c>
      <c r="AK43" s="34">
        <f t="shared" si="502"/>
        <v>103800</v>
      </c>
      <c r="AL43" s="34">
        <f t="shared" si="502"/>
        <v>101800</v>
      </c>
      <c r="AM43" s="34">
        <f t="shared" si="503"/>
        <v>99800</v>
      </c>
      <c r="AN43" s="34">
        <f t="shared" si="503"/>
        <v>101800</v>
      </c>
      <c r="AO43" s="268">
        <f t="shared" si="504"/>
        <v>99800</v>
      </c>
      <c r="AP43" s="271">
        <f t="shared" si="504"/>
        <v>87600</v>
      </c>
      <c r="AQ43" s="34">
        <f t="shared" ref="AQ43:AW43" si="517">AQ42+3000</f>
        <v>85900</v>
      </c>
      <c r="AR43" s="34">
        <f t="shared" si="517"/>
        <v>83900</v>
      </c>
      <c r="AS43" s="34">
        <f t="shared" ref="AS43" si="518">AS42+3000</f>
        <v>83900</v>
      </c>
      <c r="AT43" s="34">
        <f t="shared" si="517"/>
        <v>82900</v>
      </c>
      <c r="AU43" s="34">
        <f t="shared" si="517"/>
        <v>83900</v>
      </c>
      <c r="AV43" s="34">
        <f t="shared" si="517"/>
        <v>82900</v>
      </c>
      <c r="AW43" s="34">
        <f t="shared" si="517"/>
        <v>83900</v>
      </c>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row>
    <row r="44" spans="1:92" s="35" customFormat="1" ht="12" customHeight="1" x14ac:dyDescent="0.2">
      <c r="A44" s="270">
        <v>4</v>
      </c>
      <c r="B44" s="34">
        <f t="shared" ref="B44" si="519">B43+2500</f>
        <v>74900</v>
      </c>
      <c r="C44" s="34">
        <f t="shared" ref="C44" si="520">C43+2500</f>
        <v>80900</v>
      </c>
      <c r="D44" s="272">
        <f t="shared" ref="D44" si="521">D43+2500</f>
        <v>76900</v>
      </c>
      <c r="E44" s="295">
        <f t="shared" si="483"/>
        <v>244800</v>
      </c>
      <c r="F44" s="34">
        <f t="shared" si="484"/>
        <v>281800</v>
      </c>
      <c r="G44" s="34">
        <f t="shared" ref="G44" si="522">G43+3000</f>
        <v>288800</v>
      </c>
      <c r="H44" s="34">
        <f t="shared" si="484"/>
        <v>298800</v>
      </c>
      <c r="I44" s="34">
        <v>308900</v>
      </c>
      <c r="J44" s="34">
        <f t="shared" ref="J44" si="523">J43+3000</f>
        <v>308900</v>
      </c>
      <c r="K44" s="34">
        <f t="shared" si="484"/>
        <v>308900</v>
      </c>
      <c r="L44" s="272">
        <f t="shared" ref="L44" si="524">L43+3000</f>
        <v>300900</v>
      </c>
      <c r="M44" s="267">
        <f t="shared" ref="M44:N44" si="525">M43+3000</f>
        <v>124700</v>
      </c>
      <c r="N44" s="34">
        <f t="shared" si="525"/>
        <v>114700</v>
      </c>
      <c r="O44" s="34">
        <f t="shared" ref="O44" si="526">O43+3000</f>
        <v>84700</v>
      </c>
      <c r="P44" s="34">
        <f t="shared" si="490"/>
        <v>75700</v>
      </c>
      <c r="Q44" s="34">
        <f t="shared" si="491"/>
        <v>80700</v>
      </c>
      <c r="R44" s="34">
        <f t="shared" si="491"/>
        <v>77700</v>
      </c>
      <c r="S44" s="34">
        <f t="shared" si="492"/>
        <v>77700</v>
      </c>
      <c r="T44" s="34">
        <f t="shared" si="493"/>
        <v>80700</v>
      </c>
      <c r="U44" s="34">
        <f t="shared" si="494"/>
        <v>84700</v>
      </c>
      <c r="V44" s="34">
        <f t="shared" si="494"/>
        <v>84700</v>
      </c>
      <c r="W44" s="34">
        <f t="shared" si="495"/>
        <v>97500</v>
      </c>
      <c r="X44" s="272">
        <f t="shared" si="496"/>
        <v>97500</v>
      </c>
      <c r="Y44" s="267">
        <f t="shared" si="496"/>
        <v>156600</v>
      </c>
      <c r="Z44" s="34">
        <f t="shared" ref="Z44:AD44" si="527">Z43+3000</f>
        <v>156600</v>
      </c>
      <c r="AA44" s="34">
        <f t="shared" si="527"/>
        <v>159900</v>
      </c>
      <c r="AB44" s="34">
        <f t="shared" si="527"/>
        <v>156600</v>
      </c>
      <c r="AC44" s="34">
        <f t="shared" si="527"/>
        <v>159900</v>
      </c>
      <c r="AD44" s="272">
        <f t="shared" si="527"/>
        <v>153900</v>
      </c>
      <c r="AE44" s="267">
        <f t="shared" si="498"/>
        <v>169200</v>
      </c>
      <c r="AF44" s="34">
        <f t="shared" ref="AF44:AH44" si="528">AF43+3000</f>
        <v>169200</v>
      </c>
      <c r="AG44" s="34">
        <f t="shared" si="528"/>
        <v>169200</v>
      </c>
      <c r="AH44" s="272">
        <f t="shared" si="528"/>
        <v>139800</v>
      </c>
      <c r="AI44" s="267">
        <f t="shared" si="500"/>
        <v>109800</v>
      </c>
      <c r="AJ44" s="34">
        <f t="shared" si="501"/>
        <v>116200</v>
      </c>
      <c r="AK44" s="34">
        <f t="shared" si="502"/>
        <v>106800</v>
      </c>
      <c r="AL44" s="34">
        <f t="shared" si="502"/>
        <v>104800</v>
      </c>
      <c r="AM44" s="34">
        <f t="shared" si="503"/>
        <v>102800</v>
      </c>
      <c r="AN44" s="34">
        <f t="shared" si="503"/>
        <v>104800</v>
      </c>
      <c r="AO44" s="268">
        <f t="shared" si="504"/>
        <v>102800</v>
      </c>
      <c r="AP44" s="271">
        <f t="shared" si="504"/>
        <v>90600</v>
      </c>
      <c r="AQ44" s="34">
        <f t="shared" ref="AQ44:AW44" si="529">AQ43+3000</f>
        <v>88900</v>
      </c>
      <c r="AR44" s="34">
        <f t="shared" si="529"/>
        <v>86900</v>
      </c>
      <c r="AS44" s="34">
        <f t="shared" ref="AS44" si="530">AS43+3000</f>
        <v>86900</v>
      </c>
      <c r="AT44" s="34">
        <f t="shared" si="529"/>
        <v>85900</v>
      </c>
      <c r="AU44" s="34">
        <f t="shared" si="529"/>
        <v>86900</v>
      </c>
      <c r="AV44" s="34">
        <f t="shared" si="529"/>
        <v>85900</v>
      </c>
      <c r="AW44" s="34">
        <f t="shared" si="529"/>
        <v>86900</v>
      </c>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c r="CL44" s="34"/>
      <c r="CM44" s="34"/>
      <c r="CN44" s="34"/>
    </row>
    <row r="45" spans="1:92" s="35" customFormat="1" ht="12" customHeight="1" x14ac:dyDescent="0.2">
      <c r="A45" s="270">
        <v>5</v>
      </c>
      <c r="B45" s="34">
        <f t="shared" ref="B45" si="531">B44+2500</f>
        <v>77400</v>
      </c>
      <c r="C45" s="34">
        <f t="shared" ref="C45" si="532">C44+2500</f>
        <v>83400</v>
      </c>
      <c r="D45" s="272">
        <f t="shared" ref="D45" si="533">D44+2500</f>
        <v>79400</v>
      </c>
      <c r="E45" s="295">
        <f t="shared" si="483"/>
        <v>247800</v>
      </c>
      <c r="F45" s="34">
        <f t="shared" si="484"/>
        <v>284800</v>
      </c>
      <c r="G45" s="34">
        <f t="shared" ref="G45" si="534">G44+3000</f>
        <v>291800</v>
      </c>
      <c r="H45" s="34">
        <f t="shared" si="484"/>
        <v>301800</v>
      </c>
      <c r="I45" s="34">
        <v>311900</v>
      </c>
      <c r="J45" s="34">
        <f t="shared" ref="J45" si="535">J44+3000</f>
        <v>311900</v>
      </c>
      <c r="K45" s="34">
        <f t="shared" si="484"/>
        <v>311900</v>
      </c>
      <c r="L45" s="272">
        <f t="shared" ref="L45" si="536">L44+3000</f>
        <v>303900</v>
      </c>
      <c r="M45" s="267">
        <f t="shared" ref="M45:N45" si="537">M44+3000</f>
        <v>127700</v>
      </c>
      <c r="N45" s="34">
        <f t="shared" si="537"/>
        <v>117700</v>
      </c>
      <c r="O45" s="34">
        <f t="shared" ref="O45" si="538">O44+3000</f>
        <v>87700</v>
      </c>
      <c r="P45" s="34">
        <f t="shared" si="490"/>
        <v>78700</v>
      </c>
      <c r="Q45" s="34">
        <f t="shared" si="491"/>
        <v>83700</v>
      </c>
      <c r="R45" s="34">
        <f t="shared" si="491"/>
        <v>80700</v>
      </c>
      <c r="S45" s="34">
        <f t="shared" si="492"/>
        <v>80700</v>
      </c>
      <c r="T45" s="34">
        <f t="shared" si="493"/>
        <v>83700</v>
      </c>
      <c r="U45" s="34">
        <f t="shared" si="494"/>
        <v>87700</v>
      </c>
      <c r="V45" s="34">
        <f t="shared" si="494"/>
        <v>87700</v>
      </c>
      <c r="W45" s="34">
        <f t="shared" si="495"/>
        <v>100500</v>
      </c>
      <c r="X45" s="272">
        <f t="shared" si="496"/>
        <v>100500</v>
      </c>
      <c r="Y45" s="267">
        <f t="shared" si="496"/>
        <v>159600</v>
      </c>
      <c r="Z45" s="34">
        <f t="shared" ref="Z45:AD45" si="539">Z44+3000</f>
        <v>159600</v>
      </c>
      <c r="AA45" s="34">
        <f t="shared" si="539"/>
        <v>162900</v>
      </c>
      <c r="AB45" s="34">
        <f t="shared" si="539"/>
        <v>159600</v>
      </c>
      <c r="AC45" s="34">
        <f t="shared" si="539"/>
        <v>162900</v>
      </c>
      <c r="AD45" s="272">
        <f t="shared" si="539"/>
        <v>156900</v>
      </c>
      <c r="AE45" s="267">
        <f t="shared" si="498"/>
        <v>172200</v>
      </c>
      <c r="AF45" s="34">
        <f t="shared" ref="AF45:AH45" si="540">AF44+3000</f>
        <v>172200</v>
      </c>
      <c r="AG45" s="34">
        <f t="shared" si="540"/>
        <v>172200</v>
      </c>
      <c r="AH45" s="272">
        <f t="shared" si="540"/>
        <v>142800</v>
      </c>
      <c r="AI45" s="267">
        <f t="shared" si="500"/>
        <v>112800</v>
      </c>
      <c r="AJ45" s="34">
        <f t="shared" si="501"/>
        <v>119200</v>
      </c>
      <c r="AK45" s="34">
        <f t="shared" si="502"/>
        <v>109800</v>
      </c>
      <c r="AL45" s="34">
        <f t="shared" si="502"/>
        <v>107800</v>
      </c>
      <c r="AM45" s="34">
        <f t="shared" si="503"/>
        <v>105800</v>
      </c>
      <c r="AN45" s="34">
        <f t="shared" si="503"/>
        <v>107800</v>
      </c>
      <c r="AO45" s="268">
        <f t="shared" si="504"/>
        <v>105800</v>
      </c>
      <c r="AP45" s="271">
        <f t="shared" si="504"/>
        <v>93600</v>
      </c>
      <c r="AQ45" s="34">
        <f t="shared" ref="AQ45:AW45" si="541">AQ44+3000</f>
        <v>91900</v>
      </c>
      <c r="AR45" s="34">
        <f t="shared" si="541"/>
        <v>89900</v>
      </c>
      <c r="AS45" s="34">
        <f t="shared" ref="AS45" si="542">AS44+3000</f>
        <v>89900</v>
      </c>
      <c r="AT45" s="34">
        <f t="shared" si="541"/>
        <v>88900</v>
      </c>
      <c r="AU45" s="34">
        <f t="shared" si="541"/>
        <v>89900</v>
      </c>
      <c r="AV45" s="34">
        <f t="shared" si="541"/>
        <v>88900</v>
      </c>
      <c r="AW45" s="34">
        <f t="shared" si="541"/>
        <v>89900</v>
      </c>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D45" s="34"/>
      <c r="CE45" s="34"/>
      <c r="CF45" s="34"/>
      <c r="CG45" s="34"/>
      <c r="CH45" s="34"/>
      <c r="CI45" s="34"/>
      <c r="CJ45" s="34"/>
      <c r="CK45" s="34"/>
      <c r="CL45" s="34"/>
      <c r="CM45" s="34"/>
      <c r="CN45" s="34"/>
    </row>
    <row r="46" spans="1:92" s="35" customFormat="1" ht="12" customHeight="1" x14ac:dyDescent="0.2">
      <c r="A46" s="270">
        <v>6</v>
      </c>
      <c r="B46" s="34">
        <f t="shared" ref="B46" si="543">B45+2500</f>
        <v>79900</v>
      </c>
      <c r="C46" s="34">
        <f t="shared" ref="C46" si="544">C45+2500</f>
        <v>85900</v>
      </c>
      <c r="D46" s="272">
        <f t="shared" ref="D46" si="545">D45+2500</f>
        <v>81900</v>
      </c>
      <c r="E46" s="295">
        <f t="shared" si="483"/>
        <v>250800</v>
      </c>
      <c r="F46" s="34">
        <f t="shared" si="484"/>
        <v>287800</v>
      </c>
      <c r="G46" s="34">
        <f t="shared" ref="G46" si="546">G45+3000</f>
        <v>294800</v>
      </c>
      <c r="H46" s="34">
        <f t="shared" si="484"/>
        <v>304800</v>
      </c>
      <c r="I46" s="34">
        <v>314900</v>
      </c>
      <c r="J46" s="34">
        <f t="shared" ref="J46" si="547">J45+3000</f>
        <v>314900</v>
      </c>
      <c r="K46" s="34">
        <f t="shared" si="484"/>
        <v>314900</v>
      </c>
      <c r="L46" s="272">
        <f t="shared" ref="L46" si="548">L45+3000</f>
        <v>306900</v>
      </c>
      <c r="M46" s="267">
        <f t="shared" ref="M46:N46" si="549">M45+3000</f>
        <v>130700</v>
      </c>
      <c r="N46" s="34">
        <f t="shared" si="549"/>
        <v>120700</v>
      </c>
      <c r="O46" s="34">
        <f t="shared" ref="O46" si="550">O45+3000</f>
        <v>90700</v>
      </c>
      <c r="P46" s="34">
        <f t="shared" si="490"/>
        <v>81700</v>
      </c>
      <c r="Q46" s="34">
        <f t="shared" si="491"/>
        <v>86700</v>
      </c>
      <c r="R46" s="34">
        <f t="shared" si="491"/>
        <v>83700</v>
      </c>
      <c r="S46" s="34">
        <f t="shared" si="492"/>
        <v>83700</v>
      </c>
      <c r="T46" s="34">
        <f t="shared" si="493"/>
        <v>86700</v>
      </c>
      <c r="U46" s="34">
        <f t="shared" si="494"/>
        <v>90700</v>
      </c>
      <c r="V46" s="34">
        <f t="shared" si="494"/>
        <v>90700</v>
      </c>
      <c r="W46" s="34">
        <f t="shared" si="495"/>
        <v>103500</v>
      </c>
      <c r="X46" s="272">
        <f t="shared" si="496"/>
        <v>103500</v>
      </c>
      <c r="Y46" s="267">
        <f t="shared" si="496"/>
        <v>162600</v>
      </c>
      <c r="Z46" s="34">
        <f t="shared" ref="Z46:AD46" si="551">Z45+3000</f>
        <v>162600</v>
      </c>
      <c r="AA46" s="34">
        <f t="shared" si="551"/>
        <v>165900</v>
      </c>
      <c r="AB46" s="34">
        <f t="shared" si="551"/>
        <v>162600</v>
      </c>
      <c r="AC46" s="34">
        <f t="shared" si="551"/>
        <v>165900</v>
      </c>
      <c r="AD46" s="272">
        <f t="shared" si="551"/>
        <v>159900</v>
      </c>
      <c r="AE46" s="267">
        <f t="shared" si="498"/>
        <v>175200</v>
      </c>
      <c r="AF46" s="34">
        <f t="shared" ref="AF46:AH46" si="552">AF45+3000</f>
        <v>175200</v>
      </c>
      <c r="AG46" s="34">
        <f t="shared" si="552"/>
        <v>175200</v>
      </c>
      <c r="AH46" s="272">
        <f t="shared" si="552"/>
        <v>145800</v>
      </c>
      <c r="AI46" s="267">
        <f t="shared" si="500"/>
        <v>115800</v>
      </c>
      <c r="AJ46" s="34">
        <f t="shared" si="501"/>
        <v>122200</v>
      </c>
      <c r="AK46" s="34">
        <f t="shared" si="502"/>
        <v>112800</v>
      </c>
      <c r="AL46" s="34">
        <f t="shared" si="502"/>
        <v>110800</v>
      </c>
      <c r="AM46" s="34">
        <f t="shared" si="503"/>
        <v>108800</v>
      </c>
      <c r="AN46" s="34">
        <f t="shared" si="503"/>
        <v>110800</v>
      </c>
      <c r="AO46" s="268">
        <f t="shared" si="504"/>
        <v>108800</v>
      </c>
      <c r="AP46" s="271">
        <f t="shared" si="504"/>
        <v>96600</v>
      </c>
      <c r="AQ46" s="34">
        <f t="shared" ref="AQ46:AW46" si="553">AQ45+3000</f>
        <v>94900</v>
      </c>
      <c r="AR46" s="34">
        <f t="shared" si="553"/>
        <v>92900</v>
      </c>
      <c r="AS46" s="34">
        <f t="shared" ref="AS46" si="554">AS45+3000</f>
        <v>92900</v>
      </c>
      <c r="AT46" s="34">
        <f t="shared" si="553"/>
        <v>91900</v>
      </c>
      <c r="AU46" s="34">
        <f t="shared" si="553"/>
        <v>92900</v>
      </c>
      <c r="AV46" s="34">
        <f t="shared" si="553"/>
        <v>91900</v>
      </c>
      <c r="AW46" s="34">
        <f t="shared" si="553"/>
        <v>92900</v>
      </c>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row>
    <row r="47" spans="1:92" s="35" customFormat="1" ht="12" customHeight="1" x14ac:dyDescent="0.2">
      <c r="A47" s="270">
        <v>7</v>
      </c>
      <c r="B47" s="34">
        <f t="shared" ref="B47" si="555">B46+2500</f>
        <v>82400</v>
      </c>
      <c r="C47" s="34">
        <f t="shared" ref="C47" si="556">C46+2500</f>
        <v>88400</v>
      </c>
      <c r="D47" s="272">
        <f t="shared" ref="D47" si="557">D46+2500</f>
        <v>84400</v>
      </c>
      <c r="E47" s="295">
        <f t="shared" si="483"/>
        <v>253800</v>
      </c>
      <c r="F47" s="34">
        <f t="shared" si="484"/>
        <v>290800</v>
      </c>
      <c r="G47" s="34">
        <f t="shared" ref="G47" si="558">G46+3000</f>
        <v>297800</v>
      </c>
      <c r="H47" s="34">
        <f t="shared" si="484"/>
        <v>307800</v>
      </c>
      <c r="I47" s="34">
        <v>317900</v>
      </c>
      <c r="J47" s="34">
        <f t="shared" ref="J47" si="559">J46+3000</f>
        <v>317900</v>
      </c>
      <c r="K47" s="34">
        <f t="shared" si="484"/>
        <v>317900</v>
      </c>
      <c r="L47" s="272">
        <f t="shared" ref="L47" si="560">L46+3000</f>
        <v>309900</v>
      </c>
      <c r="M47" s="267">
        <f t="shared" ref="M47:N47" si="561">M46+3000</f>
        <v>133700</v>
      </c>
      <c r="N47" s="34">
        <f t="shared" si="561"/>
        <v>123700</v>
      </c>
      <c r="O47" s="34">
        <f t="shared" ref="O47" si="562">O46+3000</f>
        <v>93700</v>
      </c>
      <c r="P47" s="34">
        <f t="shared" si="490"/>
        <v>84700</v>
      </c>
      <c r="Q47" s="34">
        <f t="shared" si="491"/>
        <v>89700</v>
      </c>
      <c r="R47" s="34">
        <f t="shared" si="491"/>
        <v>86700</v>
      </c>
      <c r="S47" s="34">
        <f t="shared" si="492"/>
        <v>86700</v>
      </c>
      <c r="T47" s="34">
        <f t="shared" si="493"/>
        <v>89700</v>
      </c>
      <c r="U47" s="34">
        <f t="shared" si="494"/>
        <v>93700</v>
      </c>
      <c r="V47" s="34">
        <f t="shared" si="494"/>
        <v>93700</v>
      </c>
      <c r="W47" s="34">
        <f t="shared" si="495"/>
        <v>106500</v>
      </c>
      <c r="X47" s="272">
        <f t="shared" si="496"/>
        <v>106500</v>
      </c>
      <c r="Y47" s="267">
        <f t="shared" si="496"/>
        <v>165600</v>
      </c>
      <c r="Z47" s="34">
        <f t="shared" ref="Z47:AD47" si="563">Z46+3000</f>
        <v>165600</v>
      </c>
      <c r="AA47" s="34">
        <f t="shared" si="563"/>
        <v>168900</v>
      </c>
      <c r="AB47" s="34">
        <f t="shared" si="563"/>
        <v>165600</v>
      </c>
      <c r="AC47" s="34">
        <f t="shared" si="563"/>
        <v>168900</v>
      </c>
      <c r="AD47" s="272">
        <f t="shared" si="563"/>
        <v>162900</v>
      </c>
      <c r="AE47" s="267">
        <f t="shared" si="498"/>
        <v>178200</v>
      </c>
      <c r="AF47" s="34">
        <f t="shared" ref="AF47:AH47" si="564">AF46+3000</f>
        <v>178200</v>
      </c>
      <c r="AG47" s="34">
        <f t="shared" si="564"/>
        <v>178200</v>
      </c>
      <c r="AH47" s="272">
        <f t="shared" si="564"/>
        <v>148800</v>
      </c>
      <c r="AI47" s="267">
        <f t="shared" si="500"/>
        <v>118800</v>
      </c>
      <c r="AJ47" s="34">
        <f t="shared" si="501"/>
        <v>125200</v>
      </c>
      <c r="AK47" s="34">
        <f t="shared" si="502"/>
        <v>115800</v>
      </c>
      <c r="AL47" s="34">
        <f t="shared" si="502"/>
        <v>113800</v>
      </c>
      <c r="AM47" s="34">
        <f t="shared" si="503"/>
        <v>111800</v>
      </c>
      <c r="AN47" s="34">
        <f t="shared" si="503"/>
        <v>113800</v>
      </c>
      <c r="AO47" s="268">
        <f t="shared" si="504"/>
        <v>111800</v>
      </c>
      <c r="AP47" s="271">
        <f t="shared" si="504"/>
        <v>99600</v>
      </c>
      <c r="AQ47" s="34">
        <f t="shared" ref="AQ47:AW47" si="565">AQ46+3000</f>
        <v>97900</v>
      </c>
      <c r="AR47" s="34">
        <f t="shared" si="565"/>
        <v>95900</v>
      </c>
      <c r="AS47" s="34">
        <f t="shared" ref="AS47" si="566">AS46+3000</f>
        <v>95900</v>
      </c>
      <c r="AT47" s="34">
        <f t="shared" si="565"/>
        <v>94900</v>
      </c>
      <c r="AU47" s="34">
        <f t="shared" si="565"/>
        <v>95900</v>
      </c>
      <c r="AV47" s="34">
        <f t="shared" si="565"/>
        <v>94900</v>
      </c>
      <c r="AW47" s="34">
        <f t="shared" si="565"/>
        <v>95900</v>
      </c>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row>
    <row r="48" spans="1:92" s="35" customFormat="1" ht="12" customHeight="1" x14ac:dyDescent="0.2">
      <c r="A48" s="270">
        <v>8</v>
      </c>
      <c r="B48" s="34">
        <f t="shared" ref="B48" si="567">B47+2500</f>
        <v>84900</v>
      </c>
      <c r="C48" s="34">
        <f t="shared" ref="C48" si="568">C47+2500</f>
        <v>90900</v>
      </c>
      <c r="D48" s="272">
        <f t="shared" ref="D48" si="569">D47+2500</f>
        <v>86900</v>
      </c>
      <c r="E48" s="295">
        <f t="shared" si="483"/>
        <v>256800</v>
      </c>
      <c r="F48" s="34">
        <f t="shared" si="484"/>
        <v>293800</v>
      </c>
      <c r="G48" s="34">
        <f t="shared" ref="G48" si="570">G47+3000</f>
        <v>300800</v>
      </c>
      <c r="H48" s="34">
        <f t="shared" si="484"/>
        <v>310800</v>
      </c>
      <c r="I48" s="34">
        <v>320900</v>
      </c>
      <c r="J48" s="34">
        <f t="shared" ref="J48" si="571">J47+3000</f>
        <v>320900</v>
      </c>
      <c r="K48" s="34">
        <f t="shared" si="484"/>
        <v>320900</v>
      </c>
      <c r="L48" s="272">
        <f t="shared" ref="L48" si="572">L47+3000</f>
        <v>312900</v>
      </c>
      <c r="M48" s="267">
        <f t="shared" ref="M48:N48" si="573">M47+3000</f>
        <v>136700</v>
      </c>
      <c r="N48" s="34">
        <f t="shared" si="573"/>
        <v>126700</v>
      </c>
      <c r="O48" s="34">
        <f t="shared" ref="O48" si="574">O47+3000</f>
        <v>96700</v>
      </c>
      <c r="P48" s="34">
        <f t="shared" si="490"/>
        <v>87700</v>
      </c>
      <c r="Q48" s="34">
        <f t="shared" si="491"/>
        <v>92700</v>
      </c>
      <c r="R48" s="34">
        <f t="shared" si="491"/>
        <v>89700</v>
      </c>
      <c r="S48" s="34">
        <f t="shared" si="492"/>
        <v>89700</v>
      </c>
      <c r="T48" s="34">
        <f t="shared" si="493"/>
        <v>92700</v>
      </c>
      <c r="U48" s="34">
        <f t="shared" si="494"/>
        <v>96700</v>
      </c>
      <c r="V48" s="34">
        <f t="shared" si="494"/>
        <v>96700</v>
      </c>
      <c r="W48" s="34">
        <f t="shared" si="495"/>
        <v>109500</v>
      </c>
      <c r="X48" s="272">
        <f t="shared" si="496"/>
        <v>109500</v>
      </c>
      <c r="Y48" s="267">
        <f t="shared" si="496"/>
        <v>168600</v>
      </c>
      <c r="Z48" s="34">
        <f t="shared" ref="Z48" si="575">Z47+3000</f>
        <v>168600</v>
      </c>
      <c r="AA48" s="34">
        <f t="shared" ref="AA48" si="576">AA47+3000</f>
        <v>171900</v>
      </c>
      <c r="AB48" s="34">
        <f t="shared" ref="AB48" si="577">AB47+3000</f>
        <v>168600</v>
      </c>
      <c r="AC48" s="34">
        <f t="shared" si="498"/>
        <v>171900</v>
      </c>
      <c r="AD48" s="272">
        <f t="shared" ref="AD48" si="578">AD47+3000</f>
        <v>165900</v>
      </c>
      <c r="AE48" s="267">
        <f t="shared" si="498"/>
        <v>181200</v>
      </c>
      <c r="AF48" s="34">
        <f t="shared" ref="AF48:AH48" si="579">AF47+3000</f>
        <v>181200</v>
      </c>
      <c r="AG48" s="34">
        <f t="shared" si="579"/>
        <v>181200</v>
      </c>
      <c r="AH48" s="272">
        <f t="shared" si="579"/>
        <v>151800</v>
      </c>
      <c r="AI48" s="267">
        <f t="shared" si="500"/>
        <v>121800</v>
      </c>
      <c r="AJ48" s="34">
        <f t="shared" si="501"/>
        <v>128200</v>
      </c>
      <c r="AK48" s="34">
        <f t="shared" si="502"/>
        <v>118800</v>
      </c>
      <c r="AL48" s="34">
        <f t="shared" si="502"/>
        <v>116800</v>
      </c>
      <c r="AM48" s="34">
        <f t="shared" si="503"/>
        <v>114800</v>
      </c>
      <c r="AN48" s="34">
        <f t="shared" si="503"/>
        <v>116800</v>
      </c>
      <c r="AO48" s="268">
        <f t="shared" si="504"/>
        <v>114800</v>
      </c>
      <c r="AP48" s="271">
        <f t="shared" si="504"/>
        <v>102600</v>
      </c>
      <c r="AQ48" s="34">
        <f t="shared" ref="AQ48:AW48" si="580">AQ47+3000</f>
        <v>100900</v>
      </c>
      <c r="AR48" s="34">
        <f t="shared" si="580"/>
        <v>98900</v>
      </c>
      <c r="AS48" s="34">
        <f t="shared" ref="AS48" si="581">AS47+3000</f>
        <v>98900</v>
      </c>
      <c r="AT48" s="34">
        <f t="shared" si="580"/>
        <v>97900</v>
      </c>
      <c r="AU48" s="34">
        <f t="shared" si="580"/>
        <v>98900</v>
      </c>
      <c r="AV48" s="34">
        <f t="shared" si="580"/>
        <v>97900</v>
      </c>
      <c r="AW48" s="34">
        <f t="shared" si="580"/>
        <v>98900</v>
      </c>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row>
    <row r="49" spans="1:92" s="35" customFormat="1" ht="12" customHeight="1" x14ac:dyDescent="0.2">
      <c r="A49" s="269" t="s">
        <v>72</v>
      </c>
      <c r="B49" s="272"/>
      <c r="C49" s="272"/>
      <c r="D49" s="272"/>
      <c r="E49" s="295"/>
      <c r="F49" s="34"/>
      <c r="G49" s="34"/>
      <c r="H49" s="34"/>
      <c r="I49" s="34"/>
      <c r="J49" s="34"/>
      <c r="K49" s="34"/>
      <c r="L49" s="272"/>
      <c r="M49" s="267"/>
      <c r="N49" s="34"/>
      <c r="O49" s="34"/>
      <c r="P49" s="34"/>
      <c r="Q49" s="34"/>
      <c r="R49" s="34"/>
      <c r="S49" s="34"/>
      <c r="T49" s="34"/>
      <c r="U49" s="34"/>
      <c r="V49" s="34"/>
      <c r="W49" s="34"/>
      <c r="X49" s="272"/>
      <c r="Y49" s="267"/>
      <c r="Z49" s="34"/>
      <c r="AA49" s="34"/>
      <c r="AB49" s="34"/>
      <c r="AC49" s="34"/>
      <c r="AD49" s="272"/>
      <c r="AE49" s="267"/>
      <c r="AF49" s="34"/>
      <c r="AG49" s="34"/>
      <c r="AH49" s="272"/>
      <c r="AI49" s="267"/>
      <c r="AJ49" s="34"/>
      <c r="AK49" s="34"/>
      <c r="AL49" s="34"/>
      <c r="AM49" s="34"/>
      <c r="AN49" s="34"/>
      <c r="AO49" s="268"/>
      <c r="AP49" s="271"/>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row>
    <row r="50" spans="1:92" s="35" customFormat="1" ht="12" customHeight="1" x14ac:dyDescent="0.2">
      <c r="A50" s="270">
        <v>1</v>
      </c>
      <c r="B50" s="34">
        <v>95000</v>
      </c>
      <c r="C50" s="34">
        <v>95000</v>
      </c>
      <c r="D50" s="272">
        <v>95000</v>
      </c>
      <c r="E50" s="34">
        <v>350000</v>
      </c>
      <c r="F50" s="34">
        <v>350000</v>
      </c>
      <c r="G50" s="34">
        <v>350000</v>
      </c>
      <c r="H50" s="34">
        <v>350000</v>
      </c>
      <c r="I50" s="34">
        <v>350000</v>
      </c>
      <c r="J50" s="34">
        <v>350000</v>
      </c>
      <c r="K50" s="34">
        <v>350000</v>
      </c>
      <c r="L50" s="34">
        <v>350000</v>
      </c>
      <c r="M50" s="34">
        <v>115000</v>
      </c>
      <c r="N50" s="34">
        <v>115000</v>
      </c>
      <c r="O50" s="34">
        <v>115000</v>
      </c>
      <c r="P50" s="34">
        <v>115000</v>
      </c>
      <c r="Q50" s="34">
        <v>115000</v>
      </c>
      <c r="R50" s="34">
        <v>115000</v>
      </c>
      <c r="S50" s="34">
        <v>115000</v>
      </c>
      <c r="T50" s="34">
        <v>115000</v>
      </c>
      <c r="U50" s="34">
        <v>115000</v>
      </c>
      <c r="V50" s="34">
        <v>115000</v>
      </c>
      <c r="W50" s="34">
        <v>115000</v>
      </c>
      <c r="X50" s="272">
        <v>115000</v>
      </c>
      <c r="Y50" s="267">
        <v>230000</v>
      </c>
      <c r="Z50" s="267">
        <v>230000</v>
      </c>
      <c r="AA50" s="267">
        <v>230000</v>
      </c>
      <c r="AB50" s="267">
        <v>230000</v>
      </c>
      <c r="AC50" s="267">
        <v>230000</v>
      </c>
      <c r="AD50" s="303">
        <v>230000</v>
      </c>
      <c r="AE50" s="267">
        <v>230000</v>
      </c>
      <c r="AF50" s="34">
        <v>230000</v>
      </c>
      <c r="AG50" s="34">
        <v>230000</v>
      </c>
      <c r="AH50" s="272">
        <v>230000</v>
      </c>
      <c r="AI50" s="267">
        <v>115000</v>
      </c>
      <c r="AJ50" s="34">
        <v>115000</v>
      </c>
      <c r="AK50" s="34">
        <v>115000</v>
      </c>
      <c r="AL50" s="34">
        <v>115001</v>
      </c>
      <c r="AM50" s="34">
        <v>115000</v>
      </c>
      <c r="AN50" s="34">
        <v>115000</v>
      </c>
      <c r="AO50" s="268">
        <v>115000</v>
      </c>
      <c r="AP50" s="271">
        <v>90000</v>
      </c>
      <c r="AQ50" s="34">
        <v>90000</v>
      </c>
      <c r="AR50" s="34">
        <v>90000</v>
      </c>
      <c r="AS50" s="34">
        <v>90000</v>
      </c>
      <c r="AT50" s="34">
        <v>90000</v>
      </c>
      <c r="AU50" s="34">
        <v>90000</v>
      </c>
      <c r="AV50" s="34">
        <v>90000</v>
      </c>
      <c r="AW50" s="34">
        <v>90000</v>
      </c>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row>
    <row r="51" spans="1:92" s="35" customFormat="1" ht="12" customHeight="1" x14ac:dyDescent="0.2">
      <c r="A51" s="270">
        <v>2</v>
      </c>
      <c r="B51" s="34">
        <f t="shared" ref="B51" si="582">B50+2500</f>
        <v>97500</v>
      </c>
      <c r="C51" s="34">
        <f t="shared" ref="C51" si="583">C50+2500</f>
        <v>97500</v>
      </c>
      <c r="D51" s="34">
        <f t="shared" ref="D51" si="584">D50+2500</f>
        <v>97500</v>
      </c>
      <c r="E51" s="34">
        <f>E50+3000</f>
        <v>353000</v>
      </c>
      <c r="F51" s="34">
        <f t="shared" ref="F51:M51" si="585">F50+3000</f>
        <v>353000</v>
      </c>
      <c r="G51" s="34">
        <f t="shared" si="585"/>
        <v>353000</v>
      </c>
      <c r="H51" s="34">
        <f t="shared" si="585"/>
        <v>353000</v>
      </c>
      <c r="I51" s="34">
        <v>353000</v>
      </c>
      <c r="J51" s="34">
        <f t="shared" ref="J51" si="586">J50+3000</f>
        <v>353000</v>
      </c>
      <c r="K51" s="34">
        <f t="shared" si="585"/>
        <v>353000</v>
      </c>
      <c r="L51" s="34">
        <f t="shared" si="585"/>
        <v>353000</v>
      </c>
      <c r="M51" s="34">
        <f t="shared" si="585"/>
        <v>118000</v>
      </c>
      <c r="N51" s="34">
        <f t="shared" ref="N51:O51" si="587">N50+3000</f>
        <v>118000</v>
      </c>
      <c r="O51" s="34">
        <f t="shared" si="587"/>
        <v>118000</v>
      </c>
      <c r="P51" s="267">
        <f t="shared" ref="P51" si="588">P50+3000</f>
        <v>118000</v>
      </c>
      <c r="Q51" s="267">
        <f t="shared" ref="Q51" si="589">Q50+3000</f>
        <v>118000</v>
      </c>
      <c r="R51" s="267">
        <f t="shared" ref="R51" si="590">R50+3000</f>
        <v>118000</v>
      </c>
      <c r="S51" s="267">
        <f t="shared" ref="S51" si="591">S50+3000</f>
        <v>118000</v>
      </c>
      <c r="T51" s="267">
        <f t="shared" ref="T51" si="592">T50+3000</f>
        <v>118000</v>
      </c>
      <c r="U51" s="267">
        <f t="shared" ref="U51" si="593">U50+3000</f>
        <v>118000</v>
      </c>
      <c r="V51" s="267">
        <f t="shared" ref="V51" si="594">V50+3000</f>
        <v>118000</v>
      </c>
      <c r="W51" s="267">
        <f t="shared" ref="W51" si="595">W50+3000</f>
        <v>118000</v>
      </c>
      <c r="X51" s="267">
        <f t="shared" ref="X51" si="596">X50+3000</f>
        <v>118000</v>
      </c>
      <c r="Y51" s="267">
        <f t="shared" ref="Y51" si="597">Y50+3000</f>
        <v>233000</v>
      </c>
      <c r="Z51" s="267">
        <f t="shared" ref="Z51" si="598">Z50+3000</f>
        <v>233000</v>
      </c>
      <c r="AA51" s="267">
        <f t="shared" ref="AA51" si="599">AA50+3000</f>
        <v>233000</v>
      </c>
      <c r="AB51" s="267">
        <f t="shared" ref="AB51" si="600">AB50+3000</f>
        <v>233000</v>
      </c>
      <c r="AC51" s="267">
        <f t="shared" ref="AC51" si="601">AC50+3000</f>
        <v>233000</v>
      </c>
      <c r="AD51" s="303">
        <f t="shared" ref="AD51" si="602">AD50+3000</f>
        <v>233000</v>
      </c>
      <c r="AE51" s="267">
        <f t="shared" ref="AE51" si="603">AE50+3000</f>
        <v>233000</v>
      </c>
      <c r="AF51" s="34">
        <f t="shared" ref="AF51" si="604">AF50+3000</f>
        <v>233000</v>
      </c>
      <c r="AG51" s="34">
        <f t="shared" ref="AG51" si="605">AG50+3000</f>
        <v>233000</v>
      </c>
      <c r="AH51" s="272">
        <f t="shared" ref="AH51" si="606">AH50+3000</f>
        <v>233000</v>
      </c>
      <c r="AI51" s="267">
        <f t="shared" ref="AI51" si="607">AI50+3000</f>
        <v>118000</v>
      </c>
      <c r="AJ51" s="34">
        <f t="shared" ref="AJ51" si="608">AJ50+3000</f>
        <v>118000</v>
      </c>
      <c r="AK51" s="34">
        <f t="shared" ref="AK51:AL51" si="609">AK50+3000</f>
        <v>118000</v>
      </c>
      <c r="AL51" s="34">
        <f t="shared" si="609"/>
        <v>118001</v>
      </c>
      <c r="AM51" s="34">
        <f t="shared" ref="AM51" si="610">AM50+3000</f>
        <v>118000</v>
      </c>
      <c r="AN51" s="34">
        <f t="shared" ref="AN51" si="611">AN50+3000</f>
        <v>118000</v>
      </c>
      <c r="AO51" s="268">
        <f t="shared" ref="AO51" si="612">AO50+3000</f>
        <v>118000</v>
      </c>
      <c r="AP51" s="271">
        <f t="shared" ref="AP51" si="613">AP50+3000</f>
        <v>93000</v>
      </c>
      <c r="AQ51" s="34">
        <f t="shared" ref="AQ51" si="614">AQ50+3000</f>
        <v>93000</v>
      </c>
      <c r="AR51" s="34">
        <f t="shared" ref="AR51" si="615">AR50+3000</f>
        <v>93000</v>
      </c>
      <c r="AS51" s="34">
        <f t="shared" ref="AS51" si="616">AS50+3000</f>
        <v>93000</v>
      </c>
      <c r="AT51" s="34">
        <f t="shared" ref="AT51" si="617">AT50+3000</f>
        <v>93000</v>
      </c>
      <c r="AU51" s="34">
        <f t="shared" ref="AU51" si="618">AU50+3000</f>
        <v>93000</v>
      </c>
      <c r="AV51" s="34">
        <f t="shared" ref="AV51" si="619">AV50+3000</f>
        <v>93000</v>
      </c>
      <c r="AW51" s="34">
        <f t="shared" ref="AW51" si="620">AW50+3000</f>
        <v>93000</v>
      </c>
      <c r="AX51" s="34"/>
      <c r="AY51" s="34"/>
      <c r="AZ51" s="34"/>
      <c r="BA51" s="34"/>
      <c r="BB51" s="34"/>
      <c r="BC51" s="34"/>
      <c r="BD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c r="CL51" s="34"/>
      <c r="CM51" s="34"/>
      <c r="CN51" s="34"/>
    </row>
    <row r="52" spans="1:92" s="35" customFormat="1" ht="12" customHeight="1" x14ac:dyDescent="0.2">
      <c r="A52" s="269" t="s">
        <v>184</v>
      </c>
      <c r="B52" s="34"/>
      <c r="C52" s="34"/>
      <c r="D52" s="272"/>
      <c r="E52" s="34"/>
      <c r="F52" s="34"/>
      <c r="G52" s="34"/>
      <c r="H52" s="34"/>
      <c r="I52" s="34"/>
      <c r="J52" s="34"/>
      <c r="K52" s="34"/>
      <c r="L52" s="34"/>
      <c r="M52" s="34"/>
      <c r="N52" s="34"/>
      <c r="O52" s="34"/>
      <c r="P52" s="34"/>
      <c r="Q52" s="34"/>
      <c r="R52" s="34"/>
      <c r="S52" s="34"/>
      <c r="T52" s="34"/>
      <c r="U52" s="34"/>
      <c r="V52" s="34"/>
      <c r="W52" s="34"/>
      <c r="X52" s="272"/>
      <c r="Y52" s="267"/>
      <c r="Z52" s="34"/>
      <c r="AA52" s="34"/>
      <c r="AB52" s="34"/>
      <c r="AC52" s="34"/>
      <c r="AD52" s="272"/>
      <c r="AE52" s="267"/>
      <c r="AF52" s="34"/>
      <c r="AG52" s="34"/>
      <c r="AH52" s="272"/>
      <c r="AI52" s="267"/>
      <c r="AJ52" s="34"/>
      <c r="AK52" s="34"/>
      <c r="AL52" s="34"/>
      <c r="AM52" s="34"/>
      <c r="AN52" s="34"/>
      <c r="AO52" s="268"/>
      <c r="AP52" s="271"/>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row>
    <row r="53" spans="1:92" s="35" customFormat="1" ht="12" customHeight="1" x14ac:dyDescent="0.2">
      <c r="A53" s="270">
        <v>1</v>
      </c>
      <c r="B53" s="34">
        <v>80000</v>
      </c>
      <c r="C53" s="34">
        <v>80000</v>
      </c>
      <c r="D53" s="272">
        <v>80000</v>
      </c>
      <c r="E53" s="34">
        <v>320000</v>
      </c>
      <c r="F53" s="34">
        <v>320000</v>
      </c>
      <c r="G53" s="34">
        <v>320000</v>
      </c>
      <c r="H53" s="34">
        <v>320000</v>
      </c>
      <c r="I53" s="34">
        <v>320000</v>
      </c>
      <c r="J53" s="34">
        <v>320000</v>
      </c>
      <c r="K53" s="34">
        <v>320000</v>
      </c>
      <c r="L53" s="34">
        <v>320000</v>
      </c>
      <c r="M53" s="34">
        <v>100000</v>
      </c>
      <c r="N53" s="34">
        <v>100000</v>
      </c>
      <c r="O53" s="34">
        <v>100000</v>
      </c>
      <c r="P53" s="34">
        <v>100000</v>
      </c>
      <c r="Q53" s="34">
        <v>100000</v>
      </c>
      <c r="R53" s="34">
        <v>100000</v>
      </c>
      <c r="S53" s="34">
        <v>100000</v>
      </c>
      <c r="T53" s="34">
        <v>100000</v>
      </c>
      <c r="U53" s="34">
        <v>100000</v>
      </c>
      <c r="V53" s="34">
        <v>100000</v>
      </c>
      <c r="W53" s="34">
        <v>100000</v>
      </c>
      <c r="X53" s="34">
        <v>100000</v>
      </c>
      <c r="Y53" s="34">
        <v>150000</v>
      </c>
      <c r="Z53" s="34">
        <v>150000</v>
      </c>
      <c r="AA53" s="34">
        <v>150000</v>
      </c>
      <c r="AB53" s="34">
        <v>150000</v>
      </c>
      <c r="AC53" s="34">
        <v>150000</v>
      </c>
      <c r="AD53" s="34">
        <v>150000</v>
      </c>
      <c r="AE53" s="34">
        <v>205000</v>
      </c>
      <c r="AF53" s="34">
        <v>205000</v>
      </c>
      <c r="AG53" s="34">
        <v>205000</v>
      </c>
      <c r="AH53" s="34">
        <v>205000</v>
      </c>
      <c r="AI53" s="267">
        <v>100000</v>
      </c>
      <c r="AJ53" s="34">
        <v>100000</v>
      </c>
      <c r="AK53" s="34">
        <v>100000</v>
      </c>
      <c r="AL53" s="34">
        <v>100001</v>
      </c>
      <c r="AM53" s="34">
        <v>100000</v>
      </c>
      <c r="AN53" s="34">
        <v>100000</v>
      </c>
      <c r="AO53" s="34">
        <v>100000</v>
      </c>
      <c r="AP53" s="34">
        <v>80000</v>
      </c>
      <c r="AQ53" s="34">
        <v>80000</v>
      </c>
      <c r="AR53" s="34">
        <v>80000</v>
      </c>
      <c r="AS53" s="34">
        <v>80000</v>
      </c>
      <c r="AT53" s="34">
        <v>80000</v>
      </c>
      <c r="AU53" s="34">
        <v>80000</v>
      </c>
      <c r="AV53" s="34">
        <v>80000</v>
      </c>
      <c r="AW53" s="34">
        <v>80000</v>
      </c>
      <c r="AX53" s="34"/>
      <c r="AY53" s="34"/>
      <c r="AZ53" s="34"/>
      <c r="BA53" s="34"/>
      <c r="BB53" s="34"/>
      <c r="BC53" s="34"/>
      <c r="BD53" s="34"/>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row>
    <row r="54" spans="1:92" s="35" customFormat="1" ht="12" customHeight="1" x14ac:dyDescent="0.2">
      <c r="A54" s="270">
        <v>2</v>
      </c>
      <c r="B54" s="34">
        <f t="shared" ref="B54" si="621">B53+2500</f>
        <v>82500</v>
      </c>
      <c r="C54" s="34">
        <f t="shared" ref="C54" si="622">C53+2500</f>
        <v>82500</v>
      </c>
      <c r="D54" s="34">
        <f t="shared" ref="D54:D58" si="623">D53+2500</f>
        <v>82500</v>
      </c>
      <c r="E54" s="34">
        <f>E53+3000</f>
        <v>323000</v>
      </c>
      <c r="F54" s="34">
        <f t="shared" ref="F54:AW58" si="624">F53+3000</f>
        <v>323000</v>
      </c>
      <c r="G54" s="34">
        <f t="shared" si="624"/>
        <v>323000</v>
      </c>
      <c r="H54" s="34">
        <f t="shared" si="624"/>
        <v>323000</v>
      </c>
      <c r="I54" s="34">
        <v>323000</v>
      </c>
      <c r="J54" s="34">
        <f t="shared" ref="J54" si="625">J53+3000</f>
        <v>323000</v>
      </c>
      <c r="K54" s="34">
        <f t="shared" si="624"/>
        <v>323000</v>
      </c>
      <c r="L54" s="34">
        <f t="shared" si="624"/>
        <v>323000</v>
      </c>
      <c r="M54" s="34">
        <f t="shared" si="624"/>
        <v>103000</v>
      </c>
      <c r="N54" s="34">
        <f t="shared" si="624"/>
        <v>103000</v>
      </c>
      <c r="O54" s="34">
        <f t="shared" ref="O54" si="626">O53+3000</f>
        <v>103000</v>
      </c>
      <c r="P54" s="34">
        <f t="shared" si="624"/>
        <v>103000</v>
      </c>
      <c r="Q54" s="34">
        <f t="shared" si="624"/>
        <v>103000</v>
      </c>
      <c r="R54" s="34">
        <f t="shared" si="624"/>
        <v>103000</v>
      </c>
      <c r="S54" s="34">
        <f t="shared" si="624"/>
        <v>103000</v>
      </c>
      <c r="T54" s="34">
        <f t="shared" si="624"/>
        <v>103000</v>
      </c>
      <c r="U54" s="34">
        <f t="shared" si="624"/>
        <v>103000</v>
      </c>
      <c r="V54" s="34">
        <f t="shared" si="624"/>
        <v>103000</v>
      </c>
      <c r="W54" s="34">
        <f t="shared" si="624"/>
        <v>103000</v>
      </c>
      <c r="X54" s="34">
        <f t="shared" si="624"/>
        <v>103000</v>
      </c>
      <c r="Y54" s="34">
        <f t="shared" si="624"/>
        <v>153000</v>
      </c>
      <c r="Z54" s="34">
        <f t="shared" si="624"/>
        <v>153000</v>
      </c>
      <c r="AA54" s="34">
        <f t="shared" si="624"/>
        <v>153000</v>
      </c>
      <c r="AB54" s="34">
        <f t="shared" si="624"/>
        <v>153000</v>
      </c>
      <c r="AC54" s="34">
        <f t="shared" si="624"/>
        <v>153000</v>
      </c>
      <c r="AD54" s="34">
        <f t="shared" si="624"/>
        <v>153000</v>
      </c>
      <c r="AE54" s="34">
        <f t="shared" si="624"/>
        <v>208000</v>
      </c>
      <c r="AF54" s="34">
        <f t="shared" si="624"/>
        <v>208000</v>
      </c>
      <c r="AG54" s="34">
        <f t="shared" si="624"/>
        <v>208000</v>
      </c>
      <c r="AH54" s="34">
        <f t="shared" si="624"/>
        <v>208000</v>
      </c>
      <c r="AI54" s="295">
        <f t="shared" si="624"/>
        <v>103000</v>
      </c>
      <c r="AJ54" s="34">
        <f t="shared" si="624"/>
        <v>103000</v>
      </c>
      <c r="AK54" s="34">
        <f t="shared" si="624"/>
        <v>103000</v>
      </c>
      <c r="AL54" s="34">
        <f t="shared" ref="AL54" si="627">AL53+3000</f>
        <v>103001</v>
      </c>
      <c r="AM54" s="34">
        <f t="shared" si="624"/>
        <v>103000</v>
      </c>
      <c r="AN54" s="34">
        <f t="shared" si="624"/>
        <v>103000</v>
      </c>
      <c r="AO54" s="34">
        <f t="shared" si="624"/>
        <v>103000</v>
      </c>
      <c r="AP54" s="34">
        <f t="shared" si="624"/>
        <v>83000</v>
      </c>
      <c r="AQ54" s="34">
        <f t="shared" si="624"/>
        <v>83000</v>
      </c>
      <c r="AR54" s="34">
        <f t="shared" si="624"/>
        <v>83000</v>
      </c>
      <c r="AS54" s="34">
        <f t="shared" si="624"/>
        <v>83000</v>
      </c>
      <c r="AT54" s="34">
        <f t="shared" si="624"/>
        <v>83000</v>
      </c>
      <c r="AU54" s="34">
        <f t="shared" si="624"/>
        <v>83000</v>
      </c>
      <c r="AV54" s="34">
        <f t="shared" si="624"/>
        <v>83000</v>
      </c>
      <c r="AW54" s="34">
        <f t="shared" si="624"/>
        <v>83000</v>
      </c>
      <c r="AX54" s="34"/>
      <c r="AY54" s="34"/>
      <c r="AZ54" s="34"/>
      <c r="BA54" s="34"/>
      <c r="BB54" s="34"/>
      <c r="BC54" s="34"/>
      <c r="BD54" s="34"/>
      <c r="BE54" s="34"/>
      <c r="BF54" s="34"/>
      <c r="BG54" s="34"/>
      <c r="BH54" s="34"/>
      <c r="BI54" s="34"/>
      <c r="BJ54" s="34"/>
      <c r="BK54" s="34"/>
      <c r="BL54" s="34"/>
      <c r="BM54" s="34"/>
      <c r="BN54" s="34"/>
      <c r="BO54" s="34"/>
      <c r="BP54" s="34"/>
      <c r="BQ54" s="34"/>
      <c r="BR54" s="34"/>
      <c r="BS54" s="34"/>
      <c r="BT54" s="34"/>
      <c r="BU54" s="34"/>
      <c r="BV54" s="34"/>
      <c r="BW54" s="34"/>
      <c r="BX54" s="34"/>
      <c r="BY54" s="34"/>
      <c r="BZ54" s="34"/>
      <c r="CA54" s="34"/>
      <c r="CB54" s="34"/>
      <c r="CC54" s="34"/>
      <c r="CD54" s="34"/>
      <c r="CE54" s="34"/>
      <c r="CF54" s="34"/>
      <c r="CG54" s="34"/>
      <c r="CH54" s="34"/>
      <c r="CI54" s="34"/>
      <c r="CJ54" s="34"/>
      <c r="CK54" s="34"/>
      <c r="CL54" s="34"/>
      <c r="CM54" s="34"/>
      <c r="CN54" s="34"/>
    </row>
    <row r="55" spans="1:92" s="35" customFormat="1" ht="12" customHeight="1" x14ac:dyDescent="0.2">
      <c r="A55" s="270">
        <v>3</v>
      </c>
      <c r="B55" s="34">
        <f t="shared" ref="B55" si="628">B54+2500</f>
        <v>85000</v>
      </c>
      <c r="C55" s="34">
        <f t="shared" ref="C55" si="629">C54+2500</f>
        <v>85000</v>
      </c>
      <c r="D55" s="34">
        <f t="shared" si="623"/>
        <v>85000</v>
      </c>
      <c r="E55" s="34">
        <f t="shared" ref="E55:E58" si="630">E54+3000</f>
        <v>326000</v>
      </c>
      <c r="F55" s="34">
        <f t="shared" si="624"/>
        <v>326000</v>
      </c>
      <c r="G55" s="34">
        <f t="shared" si="624"/>
        <v>326000</v>
      </c>
      <c r="H55" s="34">
        <f t="shared" si="624"/>
        <v>326000</v>
      </c>
      <c r="I55" s="34">
        <v>326000</v>
      </c>
      <c r="J55" s="34">
        <f t="shared" ref="J55" si="631">J54+3000</f>
        <v>326000</v>
      </c>
      <c r="K55" s="34">
        <f t="shared" si="624"/>
        <v>326000</v>
      </c>
      <c r="L55" s="34">
        <f t="shared" si="624"/>
        <v>326000</v>
      </c>
      <c r="M55" s="34">
        <f t="shared" si="624"/>
        <v>106000</v>
      </c>
      <c r="N55" s="34">
        <f t="shared" si="624"/>
        <v>106000</v>
      </c>
      <c r="O55" s="34">
        <f t="shared" ref="O55" si="632">O54+3000</f>
        <v>106000</v>
      </c>
      <c r="P55" s="34">
        <f t="shared" si="624"/>
        <v>106000</v>
      </c>
      <c r="Q55" s="34">
        <f t="shared" si="624"/>
        <v>106000</v>
      </c>
      <c r="R55" s="34">
        <f t="shared" si="624"/>
        <v>106000</v>
      </c>
      <c r="S55" s="34">
        <f t="shared" si="624"/>
        <v>106000</v>
      </c>
      <c r="T55" s="34">
        <f t="shared" si="624"/>
        <v>106000</v>
      </c>
      <c r="U55" s="34">
        <f t="shared" si="624"/>
        <v>106000</v>
      </c>
      <c r="V55" s="34">
        <f t="shared" si="624"/>
        <v>106000</v>
      </c>
      <c r="W55" s="34">
        <f t="shared" si="624"/>
        <v>106000</v>
      </c>
      <c r="X55" s="34">
        <f t="shared" si="624"/>
        <v>106000</v>
      </c>
      <c r="Y55" s="34">
        <f t="shared" si="624"/>
        <v>156000</v>
      </c>
      <c r="Z55" s="34">
        <f t="shared" si="624"/>
        <v>156000</v>
      </c>
      <c r="AA55" s="34">
        <f t="shared" si="624"/>
        <v>156000</v>
      </c>
      <c r="AB55" s="34">
        <f t="shared" si="624"/>
        <v>156000</v>
      </c>
      <c r="AC55" s="34">
        <f t="shared" si="624"/>
        <v>156000</v>
      </c>
      <c r="AD55" s="34">
        <f t="shared" si="624"/>
        <v>156000</v>
      </c>
      <c r="AE55" s="34">
        <f t="shared" si="624"/>
        <v>211000</v>
      </c>
      <c r="AF55" s="34">
        <f t="shared" si="624"/>
        <v>211000</v>
      </c>
      <c r="AG55" s="34">
        <f t="shared" si="624"/>
        <v>211000</v>
      </c>
      <c r="AH55" s="34">
        <f t="shared" si="624"/>
        <v>211000</v>
      </c>
      <c r="AI55" s="295">
        <f t="shared" si="624"/>
        <v>106000</v>
      </c>
      <c r="AJ55" s="34">
        <f t="shared" si="624"/>
        <v>106000</v>
      </c>
      <c r="AK55" s="34">
        <f t="shared" si="624"/>
        <v>106000</v>
      </c>
      <c r="AL55" s="34">
        <f t="shared" ref="AL55" si="633">AL54+3000</f>
        <v>106001</v>
      </c>
      <c r="AM55" s="34">
        <f t="shared" si="624"/>
        <v>106000</v>
      </c>
      <c r="AN55" s="34">
        <f t="shared" si="624"/>
        <v>106000</v>
      </c>
      <c r="AO55" s="34">
        <f t="shared" si="624"/>
        <v>106000</v>
      </c>
      <c r="AP55" s="34">
        <f t="shared" si="624"/>
        <v>86000</v>
      </c>
      <c r="AQ55" s="34">
        <f t="shared" si="624"/>
        <v>86000</v>
      </c>
      <c r="AR55" s="34">
        <f t="shared" si="624"/>
        <v>86000</v>
      </c>
      <c r="AS55" s="34">
        <f t="shared" si="624"/>
        <v>86000</v>
      </c>
      <c r="AT55" s="34">
        <f t="shared" si="624"/>
        <v>86000</v>
      </c>
      <c r="AU55" s="34">
        <f t="shared" si="624"/>
        <v>86000</v>
      </c>
      <c r="AV55" s="34">
        <f t="shared" si="624"/>
        <v>86000</v>
      </c>
      <c r="AW55" s="34">
        <f t="shared" si="624"/>
        <v>86000</v>
      </c>
      <c r="AX55" s="34"/>
      <c r="AY55" s="34"/>
      <c r="AZ55" s="34"/>
      <c r="BA55" s="34"/>
      <c r="BB55" s="34"/>
      <c r="BC55" s="34"/>
      <c r="BD55" s="34"/>
      <c r="BE55" s="34"/>
      <c r="BF55" s="34"/>
      <c r="BG55" s="34"/>
      <c r="BH55" s="34"/>
      <c r="BI55" s="34"/>
      <c r="BJ55" s="34"/>
      <c r="BK55" s="34"/>
      <c r="BL55" s="34"/>
      <c r="BM55" s="34"/>
      <c r="BN55" s="34"/>
      <c r="BO55" s="34"/>
      <c r="BP55" s="34"/>
      <c r="BQ55" s="34"/>
      <c r="BR55" s="34"/>
      <c r="BS55" s="34"/>
      <c r="BT55" s="34"/>
      <c r="BU55" s="34"/>
      <c r="BV55" s="34"/>
      <c r="BW55" s="34"/>
      <c r="BX55" s="34"/>
      <c r="BY55" s="34"/>
      <c r="BZ55" s="34"/>
      <c r="CA55" s="34"/>
      <c r="CB55" s="34"/>
      <c r="CC55" s="34"/>
      <c r="CD55" s="34"/>
      <c r="CE55" s="34"/>
      <c r="CF55" s="34"/>
      <c r="CG55" s="34"/>
      <c r="CH55" s="34"/>
      <c r="CI55" s="34"/>
      <c r="CJ55" s="34"/>
      <c r="CK55" s="34"/>
      <c r="CL55" s="34"/>
      <c r="CM55" s="34"/>
      <c r="CN55" s="34"/>
    </row>
    <row r="56" spans="1:92" s="35" customFormat="1" ht="12" customHeight="1" x14ac:dyDescent="0.2">
      <c r="A56" s="270">
        <v>4</v>
      </c>
      <c r="B56" s="34">
        <f t="shared" ref="B56" si="634">B55+2500</f>
        <v>87500</v>
      </c>
      <c r="C56" s="34">
        <f t="shared" ref="C56" si="635">C55+2500</f>
        <v>87500</v>
      </c>
      <c r="D56" s="34">
        <f t="shared" si="623"/>
        <v>87500</v>
      </c>
      <c r="E56" s="34">
        <f t="shared" si="630"/>
        <v>329000</v>
      </c>
      <c r="F56" s="34">
        <f t="shared" si="624"/>
        <v>329000</v>
      </c>
      <c r="G56" s="34">
        <f t="shared" si="624"/>
        <v>329000</v>
      </c>
      <c r="H56" s="34">
        <f t="shared" si="624"/>
        <v>329000</v>
      </c>
      <c r="I56" s="34">
        <v>329000</v>
      </c>
      <c r="J56" s="34">
        <f t="shared" ref="J56" si="636">J55+3000</f>
        <v>329000</v>
      </c>
      <c r="K56" s="34">
        <f t="shared" si="624"/>
        <v>329000</v>
      </c>
      <c r="L56" s="34">
        <f t="shared" si="624"/>
        <v>329000</v>
      </c>
      <c r="M56" s="34">
        <f t="shared" si="624"/>
        <v>109000</v>
      </c>
      <c r="N56" s="34">
        <f t="shared" si="624"/>
        <v>109000</v>
      </c>
      <c r="O56" s="34">
        <f t="shared" ref="O56" si="637">O55+3000</f>
        <v>109000</v>
      </c>
      <c r="P56" s="34">
        <f t="shared" si="624"/>
        <v>109000</v>
      </c>
      <c r="Q56" s="34">
        <f t="shared" si="624"/>
        <v>109000</v>
      </c>
      <c r="R56" s="34">
        <f t="shared" si="624"/>
        <v>109000</v>
      </c>
      <c r="S56" s="34">
        <f t="shared" si="624"/>
        <v>109000</v>
      </c>
      <c r="T56" s="34">
        <f t="shared" si="624"/>
        <v>109000</v>
      </c>
      <c r="U56" s="34">
        <f t="shared" si="624"/>
        <v>109000</v>
      </c>
      <c r="V56" s="34">
        <f t="shared" si="624"/>
        <v>109000</v>
      </c>
      <c r="W56" s="34">
        <f t="shared" si="624"/>
        <v>109000</v>
      </c>
      <c r="X56" s="34">
        <f t="shared" si="624"/>
        <v>109000</v>
      </c>
      <c r="Y56" s="34">
        <f t="shared" si="624"/>
        <v>159000</v>
      </c>
      <c r="Z56" s="34">
        <f t="shared" si="624"/>
        <v>159000</v>
      </c>
      <c r="AA56" s="34">
        <f t="shared" si="624"/>
        <v>159000</v>
      </c>
      <c r="AB56" s="34">
        <f t="shared" si="624"/>
        <v>159000</v>
      </c>
      <c r="AC56" s="34">
        <f t="shared" si="624"/>
        <v>159000</v>
      </c>
      <c r="AD56" s="34">
        <f t="shared" si="624"/>
        <v>159000</v>
      </c>
      <c r="AE56" s="34">
        <f t="shared" si="624"/>
        <v>214000</v>
      </c>
      <c r="AF56" s="34">
        <f t="shared" si="624"/>
        <v>214000</v>
      </c>
      <c r="AG56" s="34">
        <f t="shared" si="624"/>
        <v>214000</v>
      </c>
      <c r="AH56" s="34">
        <f t="shared" si="624"/>
        <v>214000</v>
      </c>
      <c r="AI56" s="295">
        <f t="shared" si="624"/>
        <v>109000</v>
      </c>
      <c r="AJ56" s="34">
        <f t="shared" si="624"/>
        <v>109000</v>
      </c>
      <c r="AK56" s="34">
        <f t="shared" si="624"/>
        <v>109000</v>
      </c>
      <c r="AL56" s="34">
        <f t="shared" ref="AL56" si="638">AL55+3000</f>
        <v>109001</v>
      </c>
      <c r="AM56" s="34">
        <f t="shared" si="624"/>
        <v>109000</v>
      </c>
      <c r="AN56" s="34">
        <f t="shared" si="624"/>
        <v>109000</v>
      </c>
      <c r="AO56" s="34">
        <f t="shared" si="624"/>
        <v>109000</v>
      </c>
      <c r="AP56" s="34">
        <f t="shared" si="624"/>
        <v>89000</v>
      </c>
      <c r="AQ56" s="34">
        <f t="shared" si="624"/>
        <v>89000</v>
      </c>
      <c r="AR56" s="34">
        <f t="shared" si="624"/>
        <v>89000</v>
      </c>
      <c r="AS56" s="34">
        <f t="shared" si="624"/>
        <v>89000</v>
      </c>
      <c r="AT56" s="34">
        <f t="shared" si="624"/>
        <v>89000</v>
      </c>
      <c r="AU56" s="34">
        <f t="shared" si="624"/>
        <v>89000</v>
      </c>
      <c r="AV56" s="34">
        <f t="shared" si="624"/>
        <v>89000</v>
      </c>
      <c r="AW56" s="34">
        <f t="shared" si="624"/>
        <v>89000</v>
      </c>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row>
    <row r="57" spans="1:92" s="35" customFormat="1" ht="12" customHeight="1" x14ac:dyDescent="0.2">
      <c r="A57" s="270">
        <v>5</v>
      </c>
      <c r="B57" s="34">
        <f t="shared" ref="B57" si="639">B56+2500</f>
        <v>90000</v>
      </c>
      <c r="C57" s="34">
        <f t="shared" ref="C57" si="640">C56+2500</f>
        <v>90000</v>
      </c>
      <c r="D57" s="34">
        <f t="shared" si="623"/>
        <v>90000</v>
      </c>
      <c r="E57" s="34">
        <f t="shared" si="630"/>
        <v>332000</v>
      </c>
      <c r="F57" s="34">
        <f t="shared" si="624"/>
        <v>332000</v>
      </c>
      <c r="G57" s="34">
        <f t="shared" si="624"/>
        <v>332000</v>
      </c>
      <c r="H57" s="34">
        <f t="shared" si="624"/>
        <v>332000</v>
      </c>
      <c r="I57" s="34">
        <v>332000</v>
      </c>
      <c r="J57" s="34">
        <f t="shared" ref="J57" si="641">J56+3000</f>
        <v>332000</v>
      </c>
      <c r="K57" s="34">
        <f t="shared" si="624"/>
        <v>332000</v>
      </c>
      <c r="L57" s="34">
        <f t="shared" si="624"/>
        <v>332000</v>
      </c>
      <c r="M57" s="34">
        <f t="shared" si="624"/>
        <v>112000</v>
      </c>
      <c r="N57" s="34">
        <f t="shared" si="624"/>
        <v>112000</v>
      </c>
      <c r="O57" s="34">
        <f t="shared" ref="O57" si="642">O56+3000</f>
        <v>112000</v>
      </c>
      <c r="P57" s="34">
        <f t="shared" si="624"/>
        <v>112000</v>
      </c>
      <c r="Q57" s="34">
        <f t="shared" si="624"/>
        <v>112000</v>
      </c>
      <c r="R57" s="34">
        <f t="shared" si="624"/>
        <v>112000</v>
      </c>
      <c r="S57" s="34">
        <f t="shared" si="624"/>
        <v>112000</v>
      </c>
      <c r="T57" s="34">
        <f t="shared" si="624"/>
        <v>112000</v>
      </c>
      <c r="U57" s="34">
        <f t="shared" si="624"/>
        <v>112000</v>
      </c>
      <c r="V57" s="34">
        <f t="shared" si="624"/>
        <v>112000</v>
      </c>
      <c r="W57" s="34">
        <f t="shared" si="624"/>
        <v>112000</v>
      </c>
      <c r="X57" s="34">
        <f t="shared" si="624"/>
        <v>112000</v>
      </c>
      <c r="Y57" s="34">
        <f t="shared" si="624"/>
        <v>162000</v>
      </c>
      <c r="Z57" s="34">
        <f t="shared" si="624"/>
        <v>162000</v>
      </c>
      <c r="AA57" s="34">
        <f t="shared" si="624"/>
        <v>162000</v>
      </c>
      <c r="AB57" s="34">
        <f t="shared" si="624"/>
        <v>162000</v>
      </c>
      <c r="AC57" s="34">
        <f t="shared" si="624"/>
        <v>162000</v>
      </c>
      <c r="AD57" s="34">
        <f t="shared" si="624"/>
        <v>162000</v>
      </c>
      <c r="AE57" s="34">
        <f t="shared" si="624"/>
        <v>217000</v>
      </c>
      <c r="AF57" s="34">
        <f t="shared" si="624"/>
        <v>217000</v>
      </c>
      <c r="AG57" s="34">
        <f t="shared" si="624"/>
        <v>217000</v>
      </c>
      <c r="AH57" s="34">
        <f t="shared" si="624"/>
        <v>217000</v>
      </c>
      <c r="AI57" s="295">
        <f t="shared" si="624"/>
        <v>112000</v>
      </c>
      <c r="AJ57" s="34">
        <f t="shared" si="624"/>
        <v>112000</v>
      </c>
      <c r="AK57" s="34">
        <f t="shared" si="624"/>
        <v>112000</v>
      </c>
      <c r="AL57" s="34">
        <f t="shared" ref="AL57" si="643">AL56+3000</f>
        <v>112001</v>
      </c>
      <c r="AM57" s="34">
        <f t="shared" si="624"/>
        <v>112000</v>
      </c>
      <c r="AN57" s="34">
        <f t="shared" si="624"/>
        <v>112000</v>
      </c>
      <c r="AO57" s="34">
        <f t="shared" si="624"/>
        <v>112000</v>
      </c>
      <c r="AP57" s="34">
        <f t="shared" si="624"/>
        <v>92000</v>
      </c>
      <c r="AQ57" s="34">
        <f t="shared" si="624"/>
        <v>92000</v>
      </c>
      <c r="AR57" s="34">
        <f t="shared" si="624"/>
        <v>92000</v>
      </c>
      <c r="AS57" s="34">
        <f t="shared" si="624"/>
        <v>92000</v>
      </c>
      <c r="AT57" s="34">
        <f t="shared" si="624"/>
        <v>92000</v>
      </c>
      <c r="AU57" s="34">
        <f t="shared" si="624"/>
        <v>92000</v>
      </c>
      <c r="AV57" s="34">
        <f t="shared" si="624"/>
        <v>92000</v>
      </c>
      <c r="AW57" s="34">
        <f t="shared" si="624"/>
        <v>92000</v>
      </c>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row>
    <row r="58" spans="1:92" s="35" customFormat="1" ht="12" customHeight="1" x14ac:dyDescent="0.2">
      <c r="A58" s="270">
        <v>6</v>
      </c>
      <c r="B58" s="34">
        <f t="shared" ref="B58" si="644">B57+2500</f>
        <v>92500</v>
      </c>
      <c r="C58" s="34">
        <f t="shared" ref="C58" si="645">C57+2500</f>
        <v>92500</v>
      </c>
      <c r="D58" s="34">
        <f t="shared" si="623"/>
        <v>92500</v>
      </c>
      <c r="E58" s="34">
        <f t="shared" si="630"/>
        <v>335000</v>
      </c>
      <c r="F58" s="34">
        <f t="shared" si="624"/>
        <v>335000</v>
      </c>
      <c r="G58" s="34">
        <f t="shared" si="624"/>
        <v>335000</v>
      </c>
      <c r="H58" s="34">
        <f t="shared" si="624"/>
        <v>335000</v>
      </c>
      <c r="I58" s="34">
        <v>335000</v>
      </c>
      <c r="J58" s="34">
        <f t="shared" ref="J58" si="646">J57+3000</f>
        <v>335000</v>
      </c>
      <c r="K58" s="34">
        <f t="shared" si="624"/>
        <v>335000</v>
      </c>
      <c r="L58" s="34">
        <f t="shared" si="624"/>
        <v>335000</v>
      </c>
      <c r="M58" s="34">
        <f t="shared" si="624"/>
        <v>115000</v>
      </c>
      <c r="N58" s="34">
        <f t="shared" si="624"/>
        <v>115000</v>
      </c>
      <c r="O58" s="34">
        <f t="shared" ref="O58" si="647">O57+3000</f>
        <v>115000</v>
      </c>
      <c r="P58" s="34">
        <f t="shared" si="624"/>
        <v>115000</v>
      </c>
      <c r="Q58" s="34">
        <f t="shared" si="624"/>
        <v>115000</v>
      </c>
      <c r="R58" s="34">
        <f t="shared" si="624"/>
        <v>115000</v>
      </c>
      <c r="S58" s="34">
        <f t="shared" si="624"/>
        <v>115000</v>
      </c>
      <c r="T58" s="34">
        <f t="shared" si="624"/>
        <v>115000</v>
      </c>
      <c r="U58" s="34">
        <f t="shared" si="624"/>
        <v>115000</v>
      </c>
      <c r="V58" s="34">
        <f t="shared" si="624"/>
        <v>115000</v>
      </c>
      <c r="W58" s="34">
        <f t="shared" si="624"/>
        <v>115000</v>
      </c>
      <c r="X58" s="34">
        <f t="shared" si="624"/>
        <v>115000</v>
      </c>
      <c r="Y58" s="34">
        <f t="shared" si="624"/>
        <v>165000</v>
      </c>
      <c r="Z58" s="34">
        <f t="shared" si="624"/>
        <v>165000</v>
      </c>
      <c r="AA58" s="34">
        <f t="shared" si="624"/>
        <v>165000</v>
      </c>
      <c r="AB58" s="34">
        <f t="shared" si="624"/>
        <v>165000</v>
      </c>
      <c r="AC58" s="34">
        <f t="shared" si="624"/>
        <v>165000</v>
      </c>
      <c r="AD58" s="34">
        <f t="shared" si="624"/>
        <v>165000</v>
      </c>
      <c r="AE58" s="34">
        <f t="shared" si="624"/>
        <v>220000</v>
      </c>
      <c r="AF58" s="34">
        <f t="shared" si="624"/>
        <v>220000</v>
      </c>
      <c r="AG58" s="34">
        <f t="shared" si="624"/>
        <v>220000</v>
      </c>
      <c r="AH58" s="34">
        <f t="shared" si="624"/>
        <v>220000</v>
      </c>
      <c r="AI58" s="295">
        <f t="shared" si="624"/>
        <v>115000</v>
      </c>
      <c r="AJ58" s="34">
        <f t="shared" si="624"/>
        <v>115000</v>
      </c>
      <c r="AK58" s="34">
        <f t="shared" si="624"/>
        <v>115000</v>
      </c>
      <c r="AL58" s="34">
        <f t="shared" ref="AL58" si="648">AL57+3000</f>
        <v>115001</v>
      </c>
      <c r="AM58" s="34">
        <f t="shared" si="624"/>
        <v>115000</v>
      </c>
      <c r="AN58" s="34">
        <f t="shared" si="624"/>
        <v>115000</v>
      </c>
      <c r="AO58" s="34">
        <f t="shared" si="624"/>
        <v>115000</v>
      </c>
      <c r="AP58" s="34">
        <f t="shared" si="624"/>
        <v>95000</v>
      </c>
      <c r="AQ58" s="34">
        <f t="shared" si="624"/>
        <v>95000</v>
      </c>
      <c r="AR58" s="34">
        <f t="shared" si="624"/>
        <v>95000</v>
      </c>
      <c r="AS58" s="34">
        <f t="shared" si="624"/>
        <v>95000</v>
      </c>
      <c r="AT58" s="34">
        <f t="shared" si="624"/>
        <v>95000</v>
      </c>
      <c r="AU58" s="34">
        <f t="shared" si="624"/>
        <v>95000</v>
      </c>
      <c r="AV58" s="34">
        <f t="shared" si="624"/>
        <v>95000</v>
      </c>
      <c r="AW58" s="34">
        <f t="shared" si="624"/>
        <v>95000</v>
      </c>
      <c r="AX58" s="34"/>
      <c r="AY58" s="34"/>
      <c r="AZ58" s="34"/>
      <c r="BA58" s="34"/>
      <c r="BB58" s="34"/>
      <c r="BC58" s="34"/>
      <c r="BD58" s="34"/>
      <c r="BE58" s="34"/>
      <c r="BF58" s="34"/>
      <c r="BG58" s="34"/>
      <c r="BH58" s="34"/>
      <c r="BI58" s="34"/>
      <c r="BJ58" s="34"/>
      <c r="BK58" s="34"/>
      <c r="BL58" s="34"/>
      <c r="BM58" s="34"/>
      <c r="BN58" s="34"/>
      <c r="BO58" s="34"/>
      <c r="BP58" s="34"/>
      <c r="BQ58" s="34"/>
      <c r="BR58" s="34"/>
      <c r="BS58" s="34"/>
      <c r="BT58" s="34"/>
      <c r="BU58" s="34"/>
      <c r="BV58" s="34"/>
      <c r="BW58" s="34"/>
      <c r="BX58" s="34"/>
      <c r="BY58" s="34"/>
      <c r="BZ58" s="34"/>
      <c r="CA58" s="34"/>
      <c r="CB58" s="34"/>
      <c r="CC58" s="34"/>
      <c r="CD58" s="34"/>
      <c r="CE58" s="34"/>
      <c r="CF58" s="34"/>
      <c r="CG58" s="34"/>
      <c r="CH58" s="34"/>
      <c r="CI58" s="34"/>
      <c r="CJ58" s="34"/>
      <c r="CK58" s="34"/>
      <c r="CL58" s="34"/>
      <c r="CM58" s="34"/>
      <c r="CN58" s="34"/>
    </row>
    <row r="59" spans="1:92" x14ac:dyDescent="0.2">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10"/>
      <c r="AJ59" s="85"/>
      <c r="AK59" s="85"/>
      <c r="AL59" s="85"/>
      <c r="AM59" s="85"/>
      <c r="AN59" s="85"/>
      <c r="AO59" s="311"/>
      <c r="AP59" s="35"/>
      <c r="AQ59" s="35"/>
      <c r="AR59" s="35"/>
      <c r="AS59" s="35"/>
      <c r="AT59" s="35"/>
      <c r="AU59" s="35"/>
      <c r="AV59" s="35"/>
      <c r="AW59" s="35"/>
      <c r="AX59" s="35"/>
    </row>
    <row r="60" spans="1:92" s="255" customFormat="1" ht="12.75" customHeight="1" x14ac:dyDescent="0.2">
      <c r="A60" s="343" t="s">
        <v>172</v>
      </c>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10"/>
      <c r="AJ60" s="85"/>
      <c r="AK60" s="85"/>
      <c r="AL60" s="85"/>
      <c r="AM60" s="85"/>
      <c r="AN60" s="85"/>
      <c r="AO60" s="311"/>
      <c r="AP60" s="35"/>
      <c r="AQ60" s="35"/>
      <c r="AR60" s="35"/>
      <c r="AS60" s="35"/>
      <c r="AT60" s="35"/>
      <c r="AU60" s="35"/>
      <c r="AV60" s="35"/>
      <c r="AW60" s="35"/>
      <c r="AX60" s="35"/>
    </row>
    <row r="61" spans="1:92" s="136" customFormat="1" x14ac:dyDescent="0.2">
      <c r="A61" s="343"/>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10"/>
      <c r="AJ61" s="85"/>
      <c r="AK61" s="85"/>
      <c r="AL61" s="85"/>
      <c r="AM61" s="85"/>
      <c r="AN61" s="85"/>
      <c r="AO61" s="311"/>
      <c r="AP61" s="35"/>
      <c r="AQ61" s="35"/>
      <c r="AR61" s="35"/>
      <c r="AS61" s="35"/>
      <c r="AT61" s="35"/>
      <c r="AU61" s="35"/>
      <c r="AV61" s="35"/>
      <c r="AW61" s="35"/>
      <c r="AX61" s="35"/>
    </row>
    <row r="62" spans="1:92" s="136" customFormat="1" x14ac:dyDescent="0.2">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10"/>
      <c r="AJ62" s="85"/>
      <c r="AK62" s="85"/>
      <c r="AL62" s="85"/>
      <c r="AM62" s="85"/>
      <c r="AN62" s="85"/>
      <c r="AO62" s="311"/>
      <c r="AP62" s="35"/>
      <c r="AQ62" s="35"/>
      <c r="AR62" s="35"/>
      <c r="AS62" s="35"/>
      <c r="AT62" s="35"/>
      <c r="AU62" s="35"/>
      <c r="AV62" s="35"/>
      <c r="AW62" s="35"/>
      <c r="AX62" s="35"/>
    </row>
    <row r="63" spans="1:92" s="85" customFormat="1" ht="12.75" customHeight="1" x14ac:dyDescent="0.2">
      <c r="A63" s="287" t="s">
        <v>74</v>
      </c>
      <c r="B63" s="35"/>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10"/>
      <c r="AO63" s="311"/>
      <c r="AP63" s="35"/>
      <c r="AQ63" s="35"/>
      <c r="AR63" s="35"/>
      <c r="AS63" s="35"/>
      <c r="AT63" s="35"/>
      <c r="AU63" s="35"/>
      <c r="AV63" s="35"/>
      <c r="AW63" s="35"/>
      <c r="AX63" s="35"/>
    </row>
    <row r="64" spans="1:92" s="85" customFormat="1" ht="17.25" customHeight="1" x14ac:dyDescent="0.2">
      <c r="A64" s="288" t="s">
        <v>75</v>
      </c>
      <c r="B64" s="35"/>
      <c r="C64" s="35"/>
      <c r="D64" s="35"/>
      <c r="E64" s="35"/>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10"/>
      <c r="AO64" s="311"/>
      <c r="AP64" s="35"/>
      <c r="AQ64" s="35"/>
      <c r="AR64" s="35"/>
      <c r="AS64" s="35"/>
      <c r="AT64" s="35"/>
      <c r="AU64" s="35"/>
      <c r="AV64" s="35"/>
      <c r="AW64" s="35"/>
      <c r="AX64" s="35"/>
    </row>
    <row r="65" spans="1:50" s="85" customFormat="1" ht="17.25" customHeight="1" x14ac:dyDescent="0.2">
      <c r="A65" s="289" t="s">
        <v>76</v>
      </c>
      <c r="B65" s="35"/>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10"/>
      <c r="AO65" s="311"/>
      <c r="AP65" s="35"/>
      <c r="AQ65" s="35"/>
      <c r="AR65" s="35"/>
      <c r="AS65" s="35"/>
      <c r="AT65" s="35"/>
      <c r="AU65" s="35"/>
      <c r="AV65" s="35"/>
      <c r="AW65" s="35"/>
      <c r="AX65" s="35"/>
    </row>
    <row r="66" spans="1:50" s="85" customFormat="1" ht="22.5" customHeight="1" x14ac:dyDescent="0.2">
      <c r="A66" s="289" t="s">
        <v>77</v>
      </c>
      <c r="B66" s="35"/>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10"/>
      <c r="AO66" s="311"/>
      <c r="AP66" s="35"/>
      <c r="AQ66" s="35"/>
      <c r="AR66" s="35"/>
      <c r="AS66" s="35"/>
      <c r="AT66" s="35"/>
      <c r="AU66" s="35"/>
      <c r="AV66" s="35"/>
      <c r="AW66" s="35"/>
      <c r="AX66" s="35"/>
    </row>
    <row r="67" spans="1:50" s="85" customFormat="1" ht="17.25" customHeight="1" x14ac:dyDescent="0.2">
      <c r="A67" s="289" t="s">
        <v>78</v>
      </c>
      <c r="B67" s="35"/>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10"/>
      <c r="AO67" s="311"/>
      <c r="AP67" s="35"/>
      <c r="AQ67" s="35"/>
      <c r="AR67" s="35"/>
      <c r="AS67" s="35"/>
      <c r="AT67" s="35"/>
      <c r="AU67" s="35"/>
      <c r="AV67" s="35"/>
      <c r="AW67" s="35"/>
      <c r="AX67" s="35"/>
    </row>
    <row r="68" spans="1:50" s="85" customFormat="1" ht="22.5" customHeight="1" x14ac:dyDescent="0.2">
      <c r="A68" s="289" t="s">
        <v>79</v>
      </c>
      <c r="B68" s="35"/>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10"/>
      <c r="AO68" s="311"/>
      <c r="AP68" s="35"/>
      <c r="AQ68" s="35"/>
      <c r="AR68" s="35"/>
      <c r="AS68" s="35"/>
      <c r="AT68" s="35"/>
      <c r="AU68" s="35"/>
      <c r="AV68" s="35"/>
      <c r="AW68" s="35"/>
      <c r="AX68" s="35"/>
    </row>
    <row r="69" spans="1:50" s="85" customFormat="1" ht="22.5" customHeight="1" x14ac:dyDescent="0.2">
      <c r="A69" s="289" t="s">
        <v>187</v>
      </c>
      <c r="B69" s="35"/>
      <c r="C69" s="35"/>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10"/>
      <c r="AO69" s="311"/>
      <c r="AP69" s="35"/>
      <c r="AQ69" s="35"/>
      <c r="AR69" s="35"/>
      <c r="AS69" s="35"/>
      <c r="AT69" s="35"/>
      <c r="AU69" s="35"/>
      <c r="AV69" s="35"/>
      <c r="AW69" s="35"/>
      <c r="AX69" s="35"/>
    </row>
    <row r="70" spans="1:50" s="35" customFormat="1" ht="12.75" customHeight="1" x14ac:dyDescent="0.2">
      <c r="A70" s="256"/>
      <c r="AI70" s="310"/>
      <c r="AJ70" s="85"/>
      <c r="AK70" s="85"/>
      <c r="AL70" s="85"/>
      <c r="AM70" s="85"/>
      <c r="AN70" s="85"/>
      <c r="AO70" s="311"/>
    </row>
    <row r="71" spans="1:50" s="35" customFormat="1" ht="12" customHeight="1" thickBot="1" x14ac:dyDescent="0.25">
      <c r="A71" s="290" t="s">
        <v>81</v>
      </c>
      <c r="AI71" s="310"/>
      <c r="AJ71" s="85"/>
      <c r="AK71" s="85"/>
      <c r="AL71" s="85"/>
      <c r="AM71" s="85"/>
      <c r="AN71" s="85"/>
      <c r="AO71" s="311"/>
    </row>
    <row r="72" spans="1:50" s="35" customFormat="1" ht="108" customHeight="1" x14ac:dyDescent="0.2">
      <c r="A72" s="344" t="s">
        <v>434</v>
      </c>
      <c r="AI72" s="310"/>
      <c r="AJ72" s="85"/>
      <c r="AK72" s="85"/>
      <c r="AL72" s="85"/>
      <c r="AM72" s="85"/>
      <c r="AN72" s="85"/>
      <c r="AO72" s="311"/>
    </row>
    <row r="73" spans="1:50" x14ac:dyDescent="0.2">
      <c r="A73" s="345"/>
      <c r="B73" s="35"/>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10"/>
      <c r="AJ73" s="85"/>
      <c r="AK73" s="85"/>
      <c r="AL73" s="85"/>
      <c r="AM73" s="85"/>
      <c r="AN73" s="85"/>
      <c r="AO73" s="311"/>
      <c r="AP73" s="35"/>
      <c r="AQ73" s="35"/>
      <c r="AR73" s="35"/>
      <c r="AS73" s="35"/>
      <c r="AT73" s="35"/>
      <c r="AU73" s="35"/>
      <c r="AV73" s="35"/>
      <c r="AW73" s="35"/>
      <c r="AX73" s="35"/>
    </row>
    <row r="74" spans="1:50" x14ac:dyDescent="0.2">
      <c r="A74" s="345"/>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10"/>
      <c r="AJ74" s="85"/>
      <c r="AK74" s="85"/>
      <c r="AL74" s="85"/>
      <c r="AM74" s="85"/>
      <c r="AN74" s="85"/>
      <c r="AO74" s="311"/>
      <c r="AP74" s="35"/>
      <c r="AQ74" s="35"/>
      <c r="AR74" s="35"/>
      <c r="AS74" s="35"/>
      <c r="AT74" s="35"/>
      <c r="AU74" s="35"/>
      <c r="AV74" s="35"/>
      <c r="AW74" s="35"/>
      <c r="AX74" s="35"/>
    </row>
    <row r="75" spans="1:50" ht="117.75" customHeight="1" x14ac:dyDescent="0.2">
      <c r="A75" s="345"/>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10"/>
      <c r="AJ75" s="85"/>
      <c r="AK75" s="85"/>
      <c r="AL75" s="85"/>
      <c r="AM75" s="85"/>
      <c r="AN75" s="85"/>
      <c r="AO75" s="311"/>
      <c r="AP75" s="35"/>
      <c r="AQ75" s="35"/>
      <c r="AR75" s="35"/>
      <c r="AS75" s="35"/>
      <c r="AT75" s="35"/>
      <c r="AU75" s="35"/>
      <c r="AV75" s="35"/>
      <c r="AW75" s="35"/>
      <c r="AX75" s="35"/>
    </row>
    <row r="76" spans="1:50" ht="78" customHeight="1" thickBot="1" x14ac:dyDescent="0.25">
      <c r="A76" s="346"/>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10"/>
      <c r="AJ76" s="85"/>
      <c r="AK76" s="85"/>
      <c r="AL76" s="85"/>
      <c r="AM76" s="85"/>
      <c r="AN76" s="85"/>
      <c r="AO76" s="311"/>
      <c r="AP76" s="35"/>
      <c r="AQ76" s="35"/>
      <c r="AR76" s="35"/>
      <c r="AS76" s="35"/>
      <c r="AT76" s="35"/>
      <c r="AU76" s="35"/>
      <c r="AV76" s="35"/>
      <c r="AW76" s="35"/>
      <c r="AX76" s="35"/>
    </row>
    <row r="77" spans="1:50" x14ac:dyDescent="0.2">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10"/>
      <c r="AJ77" s="85"/>
      <c r="AK77" s="85"/>
      <c r="AL77" s="85"/>
      <c r="AM77" s="85"/>
      <c r="AN77" s="85"/>
      <c r="AO77" s="311"/>
      <c r="AP77" s="35"/>
      <c r="AQ77" s="35"/>
      <c r="AR77" s="35"/>
      <c r="AS77" s="35"/>
      <c r="AT77" s="35"/>
      <c r="AU77" s="35"/>
      <c r="AV77" s="35"/>
      <c r="AW77" s="35"/>
      <c r="AX77" s="35"/>
    </row>
    <row r="78" spans="1:50" x14ac:dyDescent="0.2">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10"/>
      <c r="AJ78" s="85"/>
      <c r="AK78" s="85"/>
      <c r="AL78" s="85"/>
      <c r="AM78" s="85"/>
      <c r="AN78" s="85"/>
      <c r="AO78" s="311"/>
      <c r="AP78" s="35"/>
      <c r="AQ78" s="35"/>
      <c r="AR78" s="35"/>
      <c r="AS78" s="35"/>
      <c r="AT78" s="35"/>
      <c r="AU78" s="35"/>
      <c r="AV78" s="35"/>
      <c r="AW78" s="35"/>
      <c r="AX78" s="35"/>
    </row>
    <row r="79" spans="1:50" x14ac:dyDescent="0.2">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10"/>
      <c r="AJ79" s="85"/>
      <c r="AK79" s="85"/>
      <c r="AL79" s="85"/>
      <c r="AM79" s="85"/>
      <c r="AN79" s="85"/>
      <c r="AO79" s="311"/>
      <c r="AP79" s="35"/>
      <c r="AQ79" s="35"/>
      <c r="AR79" s="35"/>
      <c r="AS79" s="35"/>
      <c r="AT79" s="35"/>
      <c r="AU79" s="35"/>
      <c r="AV79" s="35"/>
      <c r="AW79" s="35"/>
      <c r="AX79" s="35"/>
    </row>
    <row r="80" spans="1:50" x14ac:dyDescent="0.2">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10"/>
      <c r="AJ80" s="85"/>
      <c r="AK80" s="85"/>
      <c r="AL80" s="85"/>
      <c r="AM80" s="85"/>
      <c r="AN80" s="85"/>
      <c r="AO80" s="311"/>
      <c r="AP80" s="35"/>
      <c r="AQ80" s="35"/>
      <c r="AR80" s="35"/>
      <c r="AS80" s="35"/>
      <c r="AT80" s="35"/>
      <c r="AU80" s="35"/>
      <c r="AV80" s="35"/>
      <c r="AW80" s="35"/>
      <c r="AX80" s="35"/>
    </row>
    <row r="81" spans="2:50" x14ac:dyDescent="0.2">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10"/>
      <c r="AJ81" s="85"/>
      <c r="AK81" s="85"/>
      <c r="AL81" s="85"/>
      <c r="AM81" s="85"/>
      <c r="AN81" s="85"/>
      <c r="AO81" s="311"/>
      <c r="AP81" s="35"/>
      <c r="AQ81" s="35"/>
      <c r="AR81" s="35"/>
      <c r="AS81" s="35"/>
      <c r="AT81" s="35"/>
      <c r="AU81" s="35"/>
      <c r="AV81" s="35"/>
      <c r="AW81" s="35"/>
      <c r="AX81" s="35"/>
    </row>
    <row r="82" spans="2:50" x14ac:dyDescent="0.2">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10"/>
      <c r="AJ82" s="85"/>
      <c r="AK82" s="85"/>
      <c r="AL82" s="85"/>
      <c r="AM82" s="85"/>
      <c r="AN82" s="85"/>
      <c r="AO82" s="311"/>
      <c r="AP82" s="35"/>
      <c r="AQ82" s="35"/>
      <c r="AR82" s="35"/>
      <c r="AS82" s="35"/>
      <c r="AT82" s="35"/>
      <c r="AU82" s="35"/>
      <c r="AV82" s="35"/>
      <c r="AW82" s="35"/>
      <c r="AX82" s="35"/>
    </row>
    <row r="83" spans="2:50" x14ac:dyDescent="0.2">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10"/>
      <c r="AJ83" s="85"/>
      <c r="AK83" s="85"/>
      <c r="AL83" s="85"/>
      <c r="AM83" s="85"/>
      <c r="AN83" s="85"/>
      <c r="AO83" s="311"/>
      <c r="AP83" s="35"/>
      <c r="AQ83" s="35"/>
      <c r="AR83" s="35"/>
      <c r="AS83" s="35"/>
      <c r="AT83" s="35"/>
      <c r="AU83" s="35"/>
      <c r="AV83" s="35"/>
      <c r="AW83" s="35"/>
      <c r="AX83" s="35"/>
    </row>
    <row r="84" spans="2:50" x14ac:dyDescent="0.2">
      <c r="B84" s="35"/>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10"/>
      <c r="AJ84" s="85"/>
      <c r="AK84" s="85"/>
      <c r="AL84" s="85"/>
      <c r="AM84" s="85"/>
      <c r="AN84" s="85"/>
      <c r="AO84" s="311"/>
      <c r="AP84" s="35"/>
      <c r="AQ84" s="35"/>
      <c r="AR84" s="35"/>
      <c r="AS84" s="35"/>
      <c r="AT84" s="35"/>
      <c r="AU84" s="35"/>
      <c r="AV84" s="35"/>
      <c r="AW84" s="35"/>
      <c r="AX84" s="35"/>
    </row>
    <row r="85" spans="2:50" x14ac:dyDescent="0.2">
      <c r="B85" s="35"/>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10"/>
      <c r="AJ85" s="85"/>
      <c r="AK85" s="85"/>
      <c r="AL85" s="85"/>
      <c r="AM85" s="85"/>
      <c r="AN85" s="85"/>
      <c r="AO85" s="311"/>
      <c r="AP85" s="35"/>
      <c r="AQ85" s="35"/>
      <c r="AR85" s="35"/>
      <c r="AS85" s="35"/>
      <c r="AT85" s="35"/>
      <c r="AU85" s="35"/>
      <c r="AV85" s="35"/>
      <c r="AW85" s="35"/>
      <c r="AX85" s="35"/>
    </row>
    <row r="86" spans="2:50" x14ac:dyDescent="0.2">
      <c r="B86" s="35"/>
      <c r="C86" s="35"/>
      <c r="D86" s="35"/>
      <c r="E86" s="35"/>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10"/>
      <c r="AJ86" s="85"/>
      <c r="AK86" s="85"/>
      <c r="AL86" s="85"/>
      <c r="AM86" s="85"/>
      <c r="AN86" s="85"/>
      <c r="AO86" s="311"/>
      <c r="AP86" s="35"/>
      <c r="AQ86" s="35"/>
      <c r="AR86" s="35"/>
      <c r="AS86" s="35"/>
      <c r="AT86" s="35"/>
      <c r="AU86" s="35"/>
      <c r="AV86" s="35"/>
      <c r="AW86" s="35"/>
      <c r="AX86" s="35"/>
    </row>
    <row r="87" spans="2:50" x14ac:dyDescent="0.2">
      <c r="B87" s="35"/>
      <c r="C87" s="35"/>
      <c r="D87" s="35"/>
      <c r="E87" s="35"/>
      <c r="F87" s="35"/>
      <c r="G87" s="35"/>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10"/>
      <c r="AJ87" s="85"/>
      <c r="AK87" s="85"/>
      <c r="AL87" s="85"/>
      <c r="AM87" s="85"/>
      <c r="AN87" s="85"/>
      <c r="AO87" s="311"/>
      <c r="AP87" s="35"/>
      <c r="AQ87" s="35"/>
      <c r="AR87" s="35"/>
      <c r="AS87" s="35"/>
      <c r="AT87" s="35"/>
      <c r="AU87" s="35"/>
      <c r="AV87" s="35"/>
      <c r="AW87" s="35"/>
      <c r="AX87" s="35"/>
    </row>
    <row r="88" spans="2:50" x14ac:dyDescent="0.2">
      <c r="B88" s="35"/>
      <c r="C88" s="35"/>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10"/>
      <c r="AJ88" s="85"/>
      <c r="AK88" s="85"/>
      <c r="AL88" s="85"/>
      <c r="AM88" s="85"/>
      <c r="AN88" s="85"/>
      <c r="AO88" s="311"/>
      <c r="AP88" s="35"/>
      <c r="AQ88" s="35"/>
      <c r="AR88" s="35"/>
      <c r="AS88" s="35"/>
      <c r="AT88" s="35"/>
      <c r="AU88" s="35"/>
      <c r="AV88" s="35"/>
      <c r="AW88" s="35"/>
      <c r="AX88" s="35"/>
    </row>
    <row r="89" spans="2:50" x14ac:dyDescent="0.2">
      <c r="B89" s="35"/>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10"/>
      <c r="AJ89" s="85"/>
      <c r="AK89" s="85"/>
      <c r="AL89" s="85"/>
      <c r="AM89" s="85"/>
      <c r="AN89" s="85"/>
      <c r="AO89" s="311"/>
      <c r="AP89" s="35"/>
      <c r="AQ89" s="35"/>
      <c r="AR89" s="35"/>
      <c r="AS89" s="35"/>
      <c r="AT89" s="35"/>
      <c r="AU89" s="35"/>
      <c r="AV89" s="35"/>
      <c r="AW89" s="35"/>
      <c r="AX89" s="35"/>
    </row>
    <row r="90" spans="2:50" x14ac:dyDescent="0.2">
      <c r="B90" s="35"/>
      <c r="C90" s="35"/>
      <c r="D90" s="35"/>
      <c r="E90" s="35"/>
      <c r="F90" s="35"/>
      <c r="G90" s="35"/>
      <c r="H90" s="35"/>
      <c r="I90" s="35"/>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10"/>
      <c r="AJ90" s="85"/>
      <c r="AK90" s="85"/>
      <c r="AL90" s="85"/>
      <c r="AM90" s="85"/>
      <c r="AN90" s="85"/>
      <c r="AO90" s="311"/>
      <c r="AP90" s="35"/>
      <c r="AQ90" s="35"/>
      <c r="AR90" s="35"/>
      <c r="AS90" s="35"/>
      <c r="AT90" s="35"/>
      <c r="AU90" s="35"/>
      <c r="AV90" s="35"/>
      <c r="AW90" s="35"/>
      <c r="AX90" s="35"/>
    </row>
    <row r="91" spans="2:50" x14ac:dyDescent="0.2">
      <c r="B91" s="35"/>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10"/>
      <c r="AJ91" s="85"/>
      <c r="AK91" s="85"/>
      <c r="AL91" s="85"/>
      <c r="AM91" s="85"/>
      <c r="AN91" s="85"/>
      <c r="AO91" s="311"/>
      <c r="AP91" s="35"/>
      <c r="AQ91" s="35"/>
      <c r="AR91" s="35"/>
      <c r="AS91" s="35"/>
      <c r="AT91" s="35"/>
      <c r="AU91" s="35"/>
      <c r="AV91" s="35"/>
      <c r="AW91" s="35"/>
      <c r="AX91" s="35"/>
    </row>
    <row r="92" spans="2:50" x14ac:dyDescent="0.2">
      <c r="B92" s="35"/>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10"/>
      <c r="AJ92" s="85"/>
      <c r="AK92" s="85"/>
      <c r="AL92" s="85"/>
      <c r="AM92" s="85"/>
      <c r="AN92" s="85"/>
      <c r="AO92" s="311"/>
      <c r="AP92" s="35"/>
      <c r="AQ92" s="35"/>
      <c r="AR92" s="35"/>
      <c r="AS92" s="35"/>
      <c r="AT92" s="35"/>
      <c r="AU92" s="35"/>
      <c r="AV92" s="35"/>
      <c r="AW92" s="35"/>
      <c r="AX92" s="35"/>
    </row>
    <row r="93" spans="2:50" x14ac:dyDescent="0.2">
      <c r="B93" s="35"/>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10"/>
      <c r="AJ93" s="85"/>
      <c r="AK93" s="85"/>
      <c r="AL93" s="85"/>
      <c r="AM93" s="85"/>
      <c r="AN93" s="85"/>
      <c r="AO93" s="311"/>
      <c r="AP93" s="35"/>
      <c r="AQ93" s="35"/>
      <c r="AR93" s="35"/>
      <c r="AS93" s="35"/>
      <c r="AT93" s="35"/>
      <c r="AU93" s="35"/>
      <c r="AV93" s="35"/>
      <c r="AW93" s="35"/>
      <c r="AX93" s="35"/>
    </row>
    <row r="94" spans="2:50" x14ac:dyDescent="0.2">
      <c r="B94" s="35"/>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10"/>
      <c r="AJ94" s="85"/>
      <c r="AK94" s="85"/>
      <c r="AL94" s="85"/>
      <c r="AM94" s="85"/>
      <c r="AN94" s="85"/>
      <c r="AO94" s="311"/>
      <c r="AP94" s="35"/>
      <c r="AQ94" s="35"/>
      <c r="AR94" s="35"/>
      <c r="AS94" s="35"/>
      <c r="AT94" s="35"/>
      <c r="AU94" s="35"/>
      <c r="AV94" s="35"/>
      <c r="AW94" s="35"/>
      <c r="AX94" s="35"/>
    </row>
    <row r="95" spans="2:50" x14ac:dyDescent="0.2">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10"/>
      <c r="AJ95" s="85"/>
      <c r="AK95" s="85"/>
      <c r="AL95" s="85"/>
      <c r="AM95" s="85"/>
      <c r="AN95" s="85"/>
      <c r="AO95" s="311"/>
      <c r="AP95" s="35"/>
      <c r="AQ95" s="35"/>
      <c r="AR95" s="35"/>
      <c r="AS95" s="35"/>
      <c r="AT95" s="35"/>
      <c r="AU95" s="35"/>
      <c r="AV95" s="35"/>
      <c r="AW95" s="35"/>
      <c r="AX95" s="35"/>
    </row>
    <row r="96" spans="2:50" x14ac:dyDescent="0.2">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10"/>
      <c r="AJ96" s="85"/>
      <c r="AK96" s="85"/>
      <c r="AL96" s="85"/>
      <c r="AM96" s="85"/>
      <c r="AN96" s="85"/>
      <c r="AO96" s="311"/>
      <c r="AP96" s="35"/>
      <c r="AQ96" s="35"/>
      <c r="AR96" s="35"/>
      <c r="AS96" s="35"/>
      <c r="AT96" s="35"/>
      <c r="AU96" s="35"/>
      <c r="AV96" s="35"/>
      <c r="AW96" s="35"/>
      <c r="AX96" s="35"/>
    </row>
    <row r="97" spans="1:50" x14ac:dyDescent="0.2">
      <c r="B97" s="35"/>
      <c r="C97" s="35"/>
      <c r="D97" s="35"/>
      <c r="E97" s="35"/>
      <c r="F97" s="35"/>
      <c r="G97" s="35"/>
      <c r="H97" s="35"/>
      <c r="I97" s="35"/>
      <c r="J97" s="35"/>
      <c r="K97" s="35"/>
      <c r="L97" s="35"/>
      <c r="M97" s="35"/>
      <c r="N97" s="35"/>
      <c r="O97" s="35"/>
      <c r="P97" s="35"/>
      <c r="Q97" s="35"/>
      <c r="R97" s="35"/>
      <c r="S97" s="35"/>
      <c r="T97" s="35"/>
      <c r="U97" s="35"/>
      <c r="V97" s="35"/>
      <c r="W97" s="35"/>
      <c r="X97" s="35"/>
      <c r="Y97" s="35"/>
      <c r="Z97" s="35"/>
      <c r="AA97" s="35"/>
      <c r="AB97" s="35"/>
      <c r="AC97" s="35"/>
      <c r="AD97" s="35"/>
      <c r="AE97" s="35"/>
      <c r="AF97" s="35"/>
      <c r="AG97" s="35"/>
      <c r="AH97" s="35"/>
      <c r="AI97" s="310"/>
      <c r="AJ97" s="85"/>
      <c r="AK97" s="85"/>
      <c r="AL97" s="85"/>
      <c r="AM97" s="85"/>
      <c r="AN97" s="85"/>
      <c r="AO97" s="311"/>
      <c r="AP97" s="35"/>
      <c r="AQ97" s="35"/>
      <c r="AR97" s="35"/>
      <c r="AS97" s="35"/>
      <c r="AT97" s="35"/>
      <c r="AU97" s="35"/>
      <c r="AV97" s="35"/>
      <c r="AW97" s="35"/>
      <c r="AX97" s="35"/>
    </row>
    <row r="98" spans="1:50" x14ac:dyDescent="0.2">
      <c r="B98" s="35"/>
      <c r="C98" s="35"/>
      <c r="D98" s="35"/>
      <c r="E98" s="35"/>
      <c r="F98" s="35"/>
      <c r="G98" s="35"/>
      <c r="H98" s="35"/>
      <c r="I98" s="35"/>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c r="AI98" s="310"/>
      <c r="AJ98" s="85"/>
      <c r="AK98" s="85"/>
      <c r="AL98" s="85"/>
      <c r="AM98" s="85"/>
      <c r="AN98" s="85"/>
      <c r="AO98" s="311"/>
      <c r="AP98" s="35"/>
      <c r="AQ98" s="35"/>
      <c r="AR98" s="35"/>
      <c r="AS98" s="35"/>
      <c r="AT98" s="35"/>
      <c r="AU98" s="35"/>
      <c r="AV98" s="35"/>
      <c r="AW98" s="35"/>
      <c r="AX98" s="35"/>
    </row>
    <row r="99" spans="1:50" x14ac:dyDescent="0.2">
      <c r="B99" s="35"/>
      <c r="C99" s="35"/>
      <c r="D99" s="35"/>
      <c r="E99" s="35"/>
      <c r="F99" s="35"/>
      <c r="G99" s="35"/>
      <c r="H99" s="35"/>
      <c r="I99" s="35"/>
      <c r="J99" s="35"/>
      <c r="K99" s="35"/>
      <c r="L99" s="35"/>
      <c r="M99" s="35"/>
      <c r="N99" s="35"/>
      <c r="O99" s="35"/>
      <c r="P99" s="35"/>
      <c r="Q99" s="35"/>
      <c r="R99" s="35"/>
      <c r="S99" s="35"/>
      <c r="T99" s="35"/>
      <c r="U99" s="35"/>
      <c r="V99" s="35"/>
      <c r="W99" s="35"/>
      <c r="X99" s="35"/>
      <c r="Y99" s="35"/>
      <c r="Z99" s="35"/>
      <c r="AA99" s="35"/>
      <c r="AB99" s="35"/>
      <c r="AC99" s="35"/>
      <c r="AD99" s="35"/>
      <c r="AE99" s="35"/>
      <c r="AF99" s="35"/>
      <c r="AG99" s="35"/>
      <c r="AH99" s="35"/>
      <c r="AI99" s="310"/>
      <c r="AJ99" s="85"/>
      <c r="AK99" s="85"/>
      <c r="AL99" s="85"/>
      <c r="AM99" s="85"/>
      <c r="AN99" s="85"/>
      <c r="AO99" s="311"/>
      <c r="AP99" s="35"/>
      <c r="AQ99" s="35"/>
      <c r="AR99" s="35"/>
      <c r="AS99" s="35"/>
      <c r="AT99" s="35"/>
      <c r="AU99" s="35"/>
      <c r="AV99" s="35"/>
      <c r="AW99" s="35"/>
      <c r="AX99" s="35"/>
    </row>
    <row r="100" spans="1:50" x14ac:dyDescent="0.2">
      <c r="B100" s="3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35"/>
      <c r="AH100" s="35"/>
      <c r="AI100" s="310"/>
      <c r="AJ100" s="85"/>
      <c r="AK100" s="85"/>
      <c r="AL100" s="85"/>
      <c r="AM100" s="85"/>
      <c r="AN100" s="85"/>
      <c r="AO100" s="311"/>
      <c r="AP100" s="35"/>
      <c r="AQ100" s="35"/>
      <c r="AR100" s="35"/>
      <c r="AS100" s="35"/>
      <c r="AT100" s="35"/>
      <c r="AU100" s="35"/>
      <c r="AV100" s="35"/>
      <c r="AW100" s="35"/>
      <c r="AX100" s="35"/>
    </row>
    <row r="101" spans="1:50" x14ac:dyDescent="0.2">
      <c r="B101" s="35"/>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c r="AG101" s="35"/>
      <c r="AH101" s="35"/>
      <c r="AI101" s="310"/>
      <c r="AJ101" s="85"/>
      <c r="AK101" s="85"/>
      <c r="AL101" s="85"/>
      <c r="AM101" s="85"/>
      <c r="AN101" s="85"/>
      <c r="AO101" s="311"/>
      <c r="AP101" s="35"/>
      <c r="AQ101" s="35"/>
      <c r="AR101" s="35"/>
      <c r="AS101" s="35"/>
      <c r="AT101" s="35"/>
      <c r="AU101" s="35"/>
      <c r="AV101" s="35"/>
      <c r="AW101" s="35"/>
      <c r="AX101" s="35"/>
    </row>
    <row r="102" spans="1:50" x14ac:dyDescent="0.2">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35"/>
      <c r="AC102" s="35"/>
      <c r="AD102" s="35"/>
      <c r="AE102" s="35"/>
      <c r="AF102" s="35"/>
      <c r="AG102" s="35"/>
      <c r="AH102" s="35"/>
      <c r="AI102" s="310"/>
      <c r="AJ102" s="85"/>
      <c r="AK102" s="85"/>
      <c r="AL102" s="85"/>
      <c r="AM102" s="85"/>
      <c r="AN102" s="85"/>
      <c r="AO102" s="311"/>
      <c r="AP102" s="35"/>
      <c r="AQ102" s="35"/>
      <c r="AR102" s="35"/>
      <c r="AS102" s="35"/>
      <c r="AT102" s="35"/>
      <c r="AU102" s="35"/>
      <c r="AV102" s="35"/>
      <c r="AW102" s="35"/>
      <c r="AX102" s="35"/>
    </row>
    <row r="103" spans="1:50" x14ac:dyDescent="0.2">
      <c r="B103" s="3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35"/>
      <c r="AB103" s="35"/>
      <c r="AC103" s="35"/>
      <c r="AD103" s="35"/>
      <c r="AE103" s="35"/>
      <c r="AF103" s="35"/>
      <c r="AG103" s="35"/>
      <c r="AH103" s="35"/>
      <c r="AI103" s="310"/>
      <c r="AJ103" s="85"/>
      <c r="AK103" s="85"/>
      <c r="AL103" s="85"/>
      <c r="AM103" s="85"/>
      <c r="AN103" s="85"/>
      <c r="AO103" s="311"/>
      <c r="AP103" s="35"/>
      <c r="AQ103" s="35"/>
      <c r="AR103" s="35"/>
      <c r="AS103" s="35"/>
      <c r="AT103" s="35"/>
      <c r="AU103" s="35"/>
      <c r="AV103" s="35"/>
      <c r="AW103" s="35"/>
      <c r="AX103" s="35"/>
    </row>
    <row r="104" spans="1:50" x14ac:dyDescent="0.2">
      <c r="B104" s="3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c r="AG104" s="35"/>
      <c r="AH104" s="35"/>
      <c r="AI104" s="310"/>
      <c r="AJ104" s="85"/>
      <c r="AK104" s="85"/>
      <c r="AL104" s="85"/>
      <c r="AM104" s="85"/>
      <c r="AN104" s="85"/>
      <c r="AO104" s="311"/>
      <c r="AP104" s="35"/>
      <c r="AQ104" s="35"/>
      <c r="AR104" s="35"/>
      <c r="AS104" s="35"/>
      <c r="AT104" s="35"/>
      <c r="AU104" s="35"/>
      <c r="AV104" s="35"/>
      <c r="AW104" s="35"/>
      <c r="AX104" s="35"/>
    </row>
    <row r="105" spans="1:50" x14ac:dyDescent="0.2">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10"/>
      <c r="AJ105" s="85"/>
      <c r="AK105" s="85"/>
      <c r="AL105" s="85"/>
      <c r="AM105" s="85"/>
      <c r="AN105" s="85"/>
      <c r="AO105" s="311"/>
      <c r="AP105" s="35"/>
      <c r="AQ105" s="35"/>
      <c r="AR105" s="35"/>
      <c r="AS105" s="35"/>
      <c r="AT105" s="35"/>
      <c r="AU105" s="35"/>
      <c r="AV105" s="35"/>
      <c r="AW105" s="35"/>
      <c r="AX105" s="35"/>
    </row>
    <row r="106" spans="1:50" x14ac:dyDescent="0.2">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c r="AG106" s="35"/>
      <c r="AH106" s="35"/>
      <c r="AI106" s="310"/>
      <c r="AJ106" s="85"/>
      <c r="AK106" s="85"/>
      <c r="AL106" s="85"/>
      <c r="AM106" s="85"/>
      <c r="AN106" s="85"/>
      <c r="AO106" s="311"/>
      <c r="AP106" s="35"/>
      <c r="AQ106" s="35"/>
      <c r="AR106" s="35"/>
      <c r="AS106" s="35"/>
      <c r="AT106" s="35"/>
      <c r="AU106" s="35"/>
      <c r="AV106" s="35"/>
      <c r="AW106" s="35"/>
      <c r="AX106" s="35"/>
    </row>
    <row r="107" spans="1:50" x14ac:dyDescent="0.2">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c r="AG107" s="35"/>
      <c r="AH107" s="35"/>
      <c r="AI107" s="310"/>
      <c r="AJ107" s="85"/>
      <c r="AK107" s="85"/>
      <c r="AL107" s="85"/>
      <c r="AM107" s="85"/>
      <c r="AN107" s="85"/>
      <c r="AO107" s="311"/>
      <c r="AP107" s="35"/>
      <c r="AQ107" s="35"/>
      <c r="AR107" s="35"/>
      <c r="AS107" s="35"/>
      <c r="AT107" s="35"/>
      <c r="AU107" s="35"/>
      <c r="AV107" s="35"/>
      <c r="AW107" s="35"/>
      <c r="AX107" s="35"/>
    </row>
    <row r="108" spans="1:50" x14ac:dyDescent="0.2">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c r="AA108" s="35"/>
      <c r="AB108" s="35"/>
      <c r="AC108" s="35"/>
      <c r="AD108" s="35"/>
      <c r="AE108" s="35"/>
      <c r="AF108" s="35"/>
      <c r="AG108" s="35"/>
      <c r="AH108" s="35"/>
      <c r="AI108" s="310"/>
      <c r="AJ108" s="85"/>
      <c r="AK108" s="85"/>
      <c r="AL108" s="85"/>
      <c r="AM108" s="85"/>
      <c r="AN108" s="85"/>
      <c r="AO108" s="311"/>
      <c r="AP108" s="35"/>
      <c r="AQ108" s="35"/>
      <c r="AR108" s="35"/>
      <c r="AS108" s="35"/>
      <c r="AT108" s="35"/>
      <c r="AU108" s="35"/>
      <c r="AV108" s="35"/>
      <c r="AW108" s="35"/>
      <c r="AX108" s="35"/>
    </row>
    <row r="109" spans="1:50" x14ac:dyDescent="0.2">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c r="AI109" s="310"/>
      <c r="AJ109" s="85"/>
      <c r="AK109" s="85"/>
      <c r="AL109" s="85"/>
      <c r="AM109" s="85"/>
      <c r="AN109" s="85"/>
      <c r="AO109" s="311"/>
      <c r="AP109" s="35"/>
      <c r="AQ109" s="35"/>
      <c r="AR109" s="35"/>
      <c r="AS109" s="35"/>
      <c r="AT109" s="35"/>
      <c r="AU109" s="35"/>
      <c r="AV109" s="35"/>
      <c r="AW109" s="35"/>
      <c r="AX109" s="35"/>
    </row>
    <row r="110" spans="1:50" x14ac:dyDescent="0.2">
      <c r="A110" s="250"/>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10"/>
      <c r="AJ110" s="85"/>
      <c r="AK110" s="85"/>
      <c r="AL110" s="85"/>
      <c r="AM110" s="85"/>
      <c r="AN110" s="85"/>
      <c r="AO110" s="311"/>
      <c r="AP110" s="35"/>
      <c r="AQ110" s="35"/>
      <c r="AR110" s="35"/>
      <c r="AS110" s="35"/>
      <c r="AT110" s="35"/>
      <c r="AU110" s="35"/>
      <c r="AV110" s="35"/>
      <c r="AW110" s="35"/>
      <c r="AX110" s="35"/>
    </row>
    <row r="111" spans="1:50" x14ac:dyDescent="0.2">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10"/>
      <c r="AJ111" s="85"/>
      <c r="AK111" s="85"/>
      <c r="AL111" s="85"/>
      <c r="AM111" s="85"/>
      <c r="AN111" s="85"/>
      <c r="AO111" s="311"/>
      <c r="AP111" s="35"/>
      <c r="AQ111" s="35"/>
      <c r="AR111" s="35"/>
      <c r="AS111" s="35"/>
      <c r="AT111" s="35"/>
      <c r="AU111" s="35"/>
      <c r="AV111" s="35"/>
      <c r="AW111" s="35"/>
      <c r="AX111" s="35"/>
    </row>
    <row r="112" spans="1:50" x14ac:dyDescent="0.2">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10"/>
      <c r="AJ112" s="85"/>
      <c r="AK112" s="85"/>
      <c r="AL112" s="85"/>
      <c r="AM112" s="85"/>
      <c r="AN112" s="85"/>
      <c r="AO112" s="311"/>
      <c r="AP112" s="35"/>
      <c r="AQ112" s="35"/>
      <c r="AR112" s="35"/>
      <c r="AS112" s="35"/>
      <c r="AT112" s="35"/>
      <c r="AU112" s="35"/>
      <c r="AV112" s="35"/>
      <c r="AW112" s="35"/>
      <c r="AX112" s="35"/>
    </row>
    <row r="113" spans="2:50" x14ac:dyDescent="0.2">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10"/>
      <c r="AJ113" s="85"/>
      <c r="AK113" s="85"/>
      <c r="AL113" s="85"/>
      <c r="AM113" s="85"/>
      <c r="AN113" s="85"/>
      <c r="AO113" s="311"/>
      <c r="AP113" s="35"/>
      <c r="AQ113" s="35"/>
      <c r="AR113" s="35"/>
      <c r="AS113" s="35"/>
      <c r="AT113" s="35"/>
      <c r="AU113" s="35"/>
      <c r="AV113" s="35"/>
      <c r="AW113" s="35"/>
      <c r="AX113" s="35"/>
    </row>
    <row r="114" spans="2:50" x14ac:dyDescent="0.2">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10"/>
      <c r="AJ114" s="85"/>
      <c r="AK114" s="85"/>
      <c r="AL114" s="85"/>
      <c r="AM114" s="85"/>
      <c r="AN114" s="85"/>
      <c r="AO114" s="311"/>
      <c r="AP114" s="35"/>
      <c r="AQ114" s="35"/>
      <c r="AR114" s="35"/>
      <c r="AS114" s="35"/>
      <c r="AT114" s="35"/>
      <c r="AU114" s="35"/>
      <c r="AV114" s="35"/>
      <c r="AW114" s="35"/>
      <c r="AX114" s="35"/>
    </row>
    <row r="115" spans="2:50" x14ac:dyDescent="0.2">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10"/>
      <c r="AJ115" s="85"/>
      <c r="AK115" s="85"/>
      <c r="AL115" s="85"/>
      <c r="AM115" s="85"/>
      <c r="AN115" s="85"/>
      <c r="AO115" s="311"/>
      <c r="AP115" s="35"/>
      <c r="AQ115" s="35"/>
      <c r="AR115" s="35"/>
      <c r="AS115" s="35"/>
      <c r="AT115" s="35"/>
      <c r="AU115" s="35"/>
      <c r="AV115" s="35"/>
      <c r="AW115" s="35"/>
      <c r="AX115" s="35"/>
    </row>
    <row r="116" spans="2:50" x14ac:dyDescent="0.2">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10"/>
      <c r="AJ116" s="85"/>
      <c r="AK116" s="85"/>
      <c r="AL116" s="85"/>
      <c r="AM116" s="85"/>
      <c r="AN116" s="85"/>
      <c r="AO116" s="311"/>
      <c r="AP116" s="35"/>
      <c r="AQ116" s="35"/>
      <c r="AR116" s="35"/>
      <c r="AS116" s="35"/>
      <c r="AT116" s="35"/>
      <c r="AU116" s="35"/>
      <c r="AV116" s="35"/>
      <c r="AW116" s="35"/>
      <c r="AX116" s="35"/>
    </row>
    <row r="117" spans="2:50" x14ac:dyDescent="0.2">
      <c r="B117" s="35"/>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c r="AA117" s="35"/>
      <c r="AB117" s="35"/>
      <c r="AC117" s="35"/>
      <c r="AD117" s="35"/>
      <c r="AE117" s="35"/>
      <c r="AF117" s="35"/>
      <c r="AG117" s="35"/>
      <c r="AH117" s="35"/>
      <c r="AI117" s="310"/>
      <c r="AJ117" s="85"/>
      <c r="AK117" s="85"/>
      <c r="AL117" s="85"/>
      <c r="AM117" s="85"/>
      <c r="AN117" s="85"/>
      <c r="AO117" s="311"/>
      <c r="AP117" s="35"/>
      <c r="AQ117" s="35"/>
      <c r="AR117" s="35"/>
      <c r="AS117" s="35"/>
      <c r="AT117" s="35"/>
      <c r="AU117" s="35"/>
      <c r="AV117" s="35"/>
      <c r="AW117" s="35"/>
      <c r="AX117" s="35"/>
    </row>
    <row r="118" spans="2:50" x14ac:dyDescent="0.2">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c r="AB118" s="35"/>
      <c r="AC118" s="35"/>
      <c r="AD118" s="35"/>
      <c r="AE118" s="35"/>
      <c r="AF118" s="35"/>
      <c r="AG118" s="35"/>
      <c r="AH118" s="35"/>
      <c r="AI118" s="310"/>
      <c r="AJ118" s="85"/>
      <c r="AK118" s="85"/>
      <c r="AL118" s="85"/>
      <c r="AM118" s="85"/>
      <c r="AN118" s="85"/>
      <c r="AO118" s="311"/>
      <c r="AP118" s="35"/>
      <c r="AQ118" s="35"/>
      <c r="AR118" s="35"/>
      <c r="AS118" s="35"/>
      <c r="AT118" s="35"/>
      <c r="AU118" s="35"/>
      <c r="AV118" s="35"/>
      <c r="AW118" s="35"/>
      <c r="AX118" s="35"/>
    </row>
    <row r="119" spans="2:50" x14ac:dyDescent="0.2">
      <c r="B119" s="35"/>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c r="AA119" s="35"/>
      <c r="AB119" s="35"/>
      <c r="AC119" s="35"/>
      <c r="AD119" s="35"/>
      <c r="AE119" s="35"/>
      <c r="AF119" s="35"/>
      <c r="AG119" s="35"/>
      <c r="AH119" s="35"/>
      <c r="AI119" s="310"/>
      <c r="AJ119" s="85"/>
      <c r="AK119" s="85"/>
      <c r="AL119" s="85"/>
      <c r="AM119" s="85"/>
      <c r="AN119" s="85"/>
      <c r="AO119" s="311"/>
      <c r="AP119" s="35"/>
      <c r="AQ119" s="35"/>
      <c r="AR119" s="35"/>
      <c r="AS119" s="35"/>
      <c r="AT119" s="35"/>
      <c r="AU119" s="35"/>
      <c r="AV119" s="35"/>
      <c r="AW119" s="35"/>
      <c r="AX119" s="35"/>
    </row>
    <row r="120" spans="2:50" x14ac:dyDescent="0.2">
      <c r="B120" s="35"/>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c r="AA120" s="35"/>
      <c r="AB120" s="35"/>
      <c r="AC120" s="35"/>
      <c r="AD120" s="35"/>
      <c r="AE120" s="35"/>
      <c r="AF120" s="35"/>
      <c r="AG120" s="35"/>
      <c r="AH120" s="35"/>
      <c r="AI120" s="310"/>
      <c r="AJ120" s="85"/>
      <c r="AK120" s="85"/>
      <c r="AL120" s="85"/>
      <c r="AM120" s="85"/>
      <c r="AN120" s="85"/>
      <c r="AO120" s="311"/>
      <c r="AP120" s="35"/>
      <c r="AQ120" s="35"/>
      <c r="AR120" s="35"/>
      <c r="AS120" s="35"/>
      <c r="AT120" s="35"/>
      <c r="AU120" s="35"/>
      <c r="AV120" s="35"/>
      <c r="AW120" s="35"/>
      <c r="AX120" s="35"/>
    </row>
    <row r="121" spans="2:50" x14ac:dyDescent="0.2">
      <c r="B121" s="35"/>
      <c r="C121" s="35"/>
      <c r="D121" s="35"/>
      <c r="E121" s="35"/>
      <c r="F121" s="35"/>
      <c r="G121" s="35"/>
      <c r="H121" s="35"/>
      <c r="I121" s="35"/>
      <c r="J121" s="35"/>
      <c r="K121" s="35"/>
      <c r="L121" s="35"/>
      <c r="M121" s="35"/>
      <c r="N121" s="35"/>
      <c r="O121" s="35"/>
      <c r="P121" s="35"/>
      <c r="Q121" s="35"/>
      <c r="R121" s="35"/>
      <c r="S121" s="35"/>
      <c r="T121" s="35"/>
      <c r="U121" s="35"/>
      <c r="V121" s="35"/>
      <c r="W121" s="35"/>
      <c r="X121" s="35"/>
      <c r="Y121" s="35"/>
      <c r="Z121" s="35"/>
      <c r="AA121" s="35"/>
      <c r="AB121" s="35"/>
      <c r="AC121" s="35"/>
      <c r="AD121" s="35"/>
      <c r="AE121" s="35"/>
      <c r="AF121" s="35"/>
      <c r="AG121" s="35"/>
      <c r="AH121" s="35"/>
      <c r="AI121" s="310"/>
      <c r="AJ121" s="85"/>
      <c r="AK121" s="85"/>
      <c r="AL121" s="85"/>
      <c r="AM121" s="85"/>
      <c r="AN121" s="85"/>
      <c r="AO121" s="311"/>
      <c r="AP121" s="35"/>
      <c r="AQ121" s="35"/>
      <c r="AR121" s="35"/>
      <c r="AS121" s="35"/>
      <c r="AT121" s="35"/>
      <c r="AU121" s="35"/>
      <c r="AV121" s="35"/>
      <c r="AW121" s="35"/>
      <c r="AX121" s="35"/>
    </row>
    <row r="122" spans="2:50" x14ac:dyDescent="0.2">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c r="AA122" s="35"/>
      <c r="AB122" s="35"/>
      <c r="AC122" s="35"/>
      <c r="AD122" s="35"/>
      <c r="AE122" s="35"/>
      <c r="AF122" s="35"/>
      <c r="AG122" s="35"/>
      <c r="AH122" s="35"/>
      <c r="AI122" s="310"/>
      <c r="AJ122" s="85"/>
      <c r="AK122" s="85"/>
      <c r="AL122" s="85"/>
      <c r="AM122" s="85"/>
      <c r="AN122" s="85"/>
      <c r="AO122" s="311"/>
      <c r="AP122" s="35"/>
      <c r="AQ122" s="35"/>
      <c r="AR122" s="35"/>
      <c r="AS122" s="35"/>
      <c r="AT122" s="35"/>
      <c r="AU122" s="35"/>
      <c r="AV122" s="35"/>
      <c r="AW122" s="35"/>
      <c r="AX122" s="35"/>
    </row>
    <row r="123" spans="2:50" x14ac:dyDescent="0.2">
      <c r="B123" s="35"/>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10"/>
      <c r="AJ123" s="85"/>
      <c r="AK123" s="85"/>
      <c r="AL123" s="85"/>
      <c r="AM123" s="85"/>
      <c r="AN123" s="85"/>
      <c r="AO123" s="311"/>
      <c r="AP123" s="35"/>
      <c r="AQ123" s="35"/>
      <c r="AR123" s="35"/>
      <c r="AS123" s="35"/>
      <c r="AT123" s="35"/>
      <c r="AU123" s="35"/>
      <c r="AV123" s="35"/>
      <c r="AW123" s="35"/>
      <c r="AX123" s="35"/>
    </row>
    <row r="124" spans="2:50" x14ac:dyDescent="0.2">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c r="AA124" s="35"/>
      <c r="AB124" s="35"/>
      <c r="AC124" s="35"/>
      <c r="AD124" s="35"/>
      <c r="AE124" s="35"/>
      <c r="AF124" s="35"/>
      <c r="AG124" s="35"/>
      <c r="AH124" s="35"/>
      <c r="AI124" s="310"/>
      <c r="AJ124" s="85"/>
      <c r="AK124" s="85"/>
      <c r="AL124" s="85"/>
      <c r="AM124" s="85"/>
      <c r="AN124" s="85"/>
      <c r="AO124" s="311"/>
      <c r="AP124" s="35"/>
      <c r="AQ124" s="35"/>
      <c r="AR124" s="35"/>
      <c r="AS124" s="35"/>
      <c r="AT124" s="35"/>
      <c r="AU124" s="35"/>
      <c r="AV124" s="35"/>
      <c r="AW124" s="35"/>
      <c r="AX124" s="35"/>
    </row>
    <row r="125" spans="2:50" x14ac:dyDescent="0.2">
      <c r="B125" s="35"/>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c r="AA125" s="35"/>
      <c r="AB125" s="35"/>
      <c r="AC125" s="35"/>
      <c r="AD125" s="35"/>
      <c r="AE125" s="35"/>
      <c r="AF125" s="35"/>
      <c r="AG125" s="35"/>
      <c r="AH125" s="35"/>
      <c r="AI125" s="310"/>
      <c r="AJ125" s="85"/>
      <c r="AK125" s="85"/>
      <c r="AL125" s="85"/>
      <c r="AM125" s="85"/>
      <c r="AN125" s="85"/>
      <c r="AO125" s="311"/>
      <c r="AP125" s="35"/>
      <c r="AQ125" s="35"/>
      <c r="AR125" s="35"/>
      <c r="AS125" s="35"/>
      <c r="AT125" s="35"/>
      <c r="AU125" s="35"/>
      <c r="AV125" s="35"/>
      <c r="AW125" s="35"/>
      <c r="AX125" s="35"/>
    </row>
    <row r="126" spans="2:50" x14ac:dyDescent="0.2">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c r="AA126" s="35"/>
      <c r="AB126" s="35"/>
      <c r="AC126" s="35"/>
      <c r="AD126" s="35"/>
      <c r="AE126" s="35"/>
      <c r="AF126" s="35"/>
      <c r="AG126" s="35"/>
      <c r="AH126" s="35"/>
      <c r="AI126" s="310"/>
      <c r="AJ126" s="85"/>
      <c r="AK126" s="85"/>
      <c r="AL126" s="85"/>
      <c r="AM126" s="85"/>
      <c r="AN126" s="85"/>
      <c r="AO126" s="311"/>
      <c r="AP126" s="35"/>
      <c r="AQ126" s="35"/>
      <c r="AR126" s="35"/>
      <c r="AS126" s="35"/>
      <c r="AT126" s="35"/>
      <c r="AU126" s="35"/>
      <c r="AV126" s="35"/>
      <c r="AW126" s="35"/>
      <c r="AX126" s="35"/>
    </row>
    <row r="127" spans="2:50" x14ac:dyDescent="0.2">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35"/>
      <c r="AD127" s="35"/>
      <c r="AE127" s="35"/>
      <c r="AF127" s="35"/>
      <c r="AG127" s="35"/>
      <c r="AH127" s="35"/>
      <c r="AI127" s="310"/>
      <c r="AJ127" s="85"/>
      <c r="AK127" s="85"/>
      <c r="AL127" s="85"/>
      <c r="AM127" s="85"/>
      <c r="AN127" s="85"/>
      <c r="AO127" s="311"/>
      <c r="AP127" s="35"/>
      <c r="AQ127" s="35"/>
      <c r="AR127" s="35"/>
      <c r="AS127" s="35"/>
      <c r="AT127" s="35"/>
      <c r="AU127" s="35"/>
      <c r="AV127" s="35"/>
      <c r="AW127" s="35"/>
      <c r="AX127" s="35"/>
    </row>
    <row r="128" spans="2:50" x14ac:dyDescent="0.2">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c r="AA128" s="35"/>
      <c r="AB128" s="35"/>
      <c r="AC128" s="35"/>
      <c r="AD128" s="35"/>
      <c r="AE128" s="35"/>
      <c r="AF128" s="35"/>
      <c r="AG128" s="35"/>
      <c r="AH128" s="35"/>
      <c r="AI128" s="310"/>
      <c r="AJ128" s="85"/>
      <c r="AK128" s="85"/>
      <c r="AL128" s="85"/>
      <c r="AM128" s="85"/>
      <c r="AN128" s="85"/>
      <c r="AO128" s="311"/>
      <c r="AP128" s="35"/>
      <c r="AQ128" s="35"/>
      <c r="AR128" s="35"/>
      <c r="AS128" s="35"/>
      <c r="AT128" s="35"/>
      <c r="AU128" s="35"/>
      <c r="AV128" s="35"/>
      <c r="AW128" s="35"/>
      <c r="AX128" s="35"/>
    </row>
    <row r="129" spans="2:50" x14ac:dyDescent="0.2">
      <c r="B129" s="35"/>
      <c r="C129" s="35"/>
      <c r="D129" s="35"/>
      <c r="E129" s="35"/>
      <c r="F129" s="35"/>
      <c r="G129" s="35"/>
      <c r="H129" s="35"/>
      <c r="I129" s="35"/>
      <c r="J129" s="35"/>
      <c r="K129" s="35"/>
      <c r="L129" s="35"/>
      <c r="M129" s="35"/>
      <c r="N129" s="35"/>
      <c r="O129" s="35"/>
      <c r="P129" s="35"/>
      <c r="Q129" s="35"/>
      <c r="R129" s="35"/>
      <c r="S129" s="35"/>
      <c r="T129" s="35"/>
      <c r="U129" s="35"/>
      <c r="V129" s="35"/>
      <c r="W129" s="35"/>
      <c r="X129" s="35"/>
      <c r="Y129" s="35"/>
      <c r="Z129" s="35"/>
      <c r="AA129" s="35"/>
      <c r="AB129" s="35"/>
      <c r="AC129" s="35"/>
      <c r="AD129" s="35"/>
      <c r="AE129" s="35"/>
      <c r="AF129" s="35"/>
      <c r="AG129" s="35"/>
      <c r="AH129" s="35"/>
      <c r="AI129" s="310"/>
      <c r="AJ129" s="85"/>
      <c r="AK129" s="85"/>
      <c r="AL129" s="85"/>
      <c r="AM129" s="85"/>
      <c r="AN129" s="85"/>
      <c r="AO129" s="311"/>
      <c r="AP129" s="35"/>
      <c r="AQ129" s="35"/>
      <c r="AR129" s="35"/>
      <c r="AS129" s="35"/>
      <c r="AT129" s="35"/>
      <c r="AU129" s="35"/>
      <c r="AV129" s="35"/>
      <c r="AW129" s="35"/>
      <c r="AX129" s="35"/>
    </row>
    <row r="130" spans="2:50" x14ac:dyDescent="0.2">
      <c r="B130" s="35"/>
      <c r="C130" s="35"/>
      <c r="D130" s="35"/>
      <c r="E130" s="35"/>
      <c r="F130" s="35"/>
      <c r="G130" s="35"/>
      <c r="H130" s="35"/>
      <c r="I130" s="35"/>
      <c r="J130" s="35"/>
      <c r="K130" s="35"/>
      <c r="L130" s="35"/>
      <c r="M130" s="35"/>
      <c r="N130" s="35"/>
      <c r="O130" s="35"/>
      <c r="P130" s="35"/>
      <c r="Q130" s="35"/>
      <c r="R130" s="35"/>
      <c r="S130" s="35"/>
      <c r="T130" s="35"/>
      <c r="U130" s="35"/>
      <c r="V130" s="35"/>
      <c r="W130" s="35"/>
      <c r="X130" s="35"/>
      <c r="Y130" s="35"/>
      <c r="Z130" s="35"/>
      <c r="AA130" s="35"/>
      <c r="AB130" s="35"/>
      <c r="AC130" s="35"/>
      <c r="AD130" s="35"/>
      <c r="AE130" s="35"/>
      <c r="AF130" s="35"/>
      <c r="AG130" s="35"/>
      <c r="AH130" s="35"/>
      <c r="AI130" s="310"/>
      <c r="AJ130" s="85"/>
      <c r="AK130" s="85"/>
      <c r="AL130" s="85"/>
      <c r="AM130" s="85"/>
      <c r="AN130" s="85"/>
      <c r="AO130" s="311"/>
      <c r="AP130" s="35"/>
      <c r="AQ130" s="35"/>
      <c r="AR130" s="35"/>
      <c r="AS130" s="35"/>
      <c r="AT130" s="35"/>
      <c r="AU130" s="35"/>
      <c r="AV130" s="35"/>
      <c r="AW130" s="35"/>
      <c r="AX130" s="35"/>
    </row>
    <row r="131" spans="2:50" x14ac:dyDescent="0.2">
      <c r="B131" s="35"/>
      <c r="C131" s="35"/>
      <c r="D131" s="35"/>
      <c r="E131" s="35"/>
      <c r="F131" s="35"/>
      <c r="G131" s="35"/>
      <c r="H131" s="35"/>
      <c r="I131" s="35"/>
      <c r="J131" s="35"/>
      <c r="K131" s="35"/>
      <c r="L131" s="35"/>
      <c r="M131" s="35"/>
      <c r="N131" s="35"/>
      <c r="O131" s="35"/>
      <c r="P131" s="35"/>
      <c r="Q131" s="35"/>
      <c r="R131" s="35"/>
      <c r="S131" s="35"/>
      <c r="T131" s="35"/>
      <c r="U131" s="35"/>
      <c r="V131" s="35"/>
      <c r="W131" s="35"/>
      <c r="X131" s="35"/>
      <c r="Y131" s="35"/>
      <c r="Z131" s="35"/>
      <c r="AA131" s="35"/>
      <c r="AB131" s="35"/>
      <c r="AC131" s="35"/>
      <c r="AD131" s="35"/>
      <c r="AE131" s="35"/>
      <c r="AF131" s="35"/>
      <c r="AG131" s="35"/>
      <c r="AH131" s="35"/>
      <c r="AI131" s="310"/>
      <c r="AJ131" s="85"/>
      <c r="AK131" s="85"/>
      <c r="AL131" s="85"/>
      <c r="AM131" s="85"/>
      <c r="AN131" s="85"/>
      <c r="AO131" s="311"/>
      <c r="AP131" s="35"/>
      <c r="AQ131" s="35"/>
      <c r="AR131" s="35"/>
      <c r="AS131" s="35"/>
      <c r="AT131" s="35"/>
      <c r="AU131" s="35"/>
      <c r="AV131" s="35"/>
      <c r="AW131" s="35"/>
      <c r="AX131" s="35"/>
    </row>
    <row r="132" spans="2:50" x14ac:dyDescent="0.2">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c r="AA132" s="35"/>
      <c r="AB132" s="35"/>
      <c r="AC132" s="35"/>
      <c r="AD132" s="35"/>
      <c r="AE132" s="35"/>
      <c r="AF132" s="35"/>
      <c r="AG132" s="35"/>
      <c r="AH132" s="35"/>
      <c r="AI132" s="310"/>
      <c r="AJ132" s="85"/>
      <c r="AK132" s="85"/>
      <c r="AL132" s="85"/>
      <c r="AM132" s="85"/>
      <c r="AN132" s="85"/>
      <c r="AO132" s="311"/>
      <c r="AP132" s="35"/>
      <c r="AQ132" s="35"/>
      <c r="AR132" s="35"/>
      <c r="AS132" s="35"/>
      <c r="AT132" s="35"/>
      <c r="AU132" s="35"/>
      <c r="AV132" s="35"/>
      <c r="AW132" s="35"/>
      <c r="AX132" s="35"/>
    </row>
    <row r="133" spans="2:50" x14ac:dyDescent="0.2">
      <c r="B133" s="35"/>
      <c r="C133" s="35"/>
      <c r="D133" s="35"/>
      <c r="E133" s="35"/>
      <c r="F133" s="35"/>
      <c r="G133" s="35"/>
      <c r="H133" s="35"/>
      <c r="I133" s="35"/>
      <c r="J133" s="35"/>
      <c r="K133" s="35"/>
      <c r="L133" s="35"/>
      <c r="M133" s="35"/>
      <c r="N133" s="35"/>
      <c r="O133" s="35"/>
      <c r="P133" s="35"/>
      <c r="Q133" s="35"/>
      <c r="R133" s="35"/>
      <c r="S133" s="35"/>
      <c r="T133" s="35"/>
      <c r="U133" s="35"/>
      <c r="V133" s="35"/>
      <c r="W133" s="35"/>
      <c r="X133" s="35"/>
      <c r="Y133" s="35"/>
      <c r="Z133" s="35"/>
      <c r="AA133" s="35"/>
      <c r="AB133" s="35"/>
      <c r="AC133" s="35"/>
      <c r="AD133" s="35"/>
      <c r="AE133" s="35"/>
      <c r="AF133" s="35"/>
      <c r="AG133" s="35"/>
      <c r="AH133" s="35"/>
      <c r="AI133" s="310"/>
      <c r="AJ133" s="85"/>
      <c r="AK133" s="85"/>
      <c r="AL133" s="85"/>
      <c r="AM133" s="85"/>
      <c r="AN133" s="85"/>
      <c r="AO133" s="311"/>
      <c r="AP133" s="35"/>
      <c r="AQ133" s="35"/>
      <c r="AR133" s="35"/>
      <c r="AS133" s="35"/>
      <c r="AT133" s="35"/>
      <c r="AU133" s="35"/>
      <c r="AV133" s="35"/>
      <c r="AW133" s="35"/>
      <c r="AX133" s="35"/>
    </row>
    <row r="134" spans="2:50" x14ac:dyDescent="0.2">
      <c r="B134" s="35"/>
      <c r="C134" s="35"/>
      <c r="D134" s="35"/>
      <c r="E134" s="35"/>
      <c r="F134" s="35"/>
      <c r="G134" s="35"/>
      <c r="H134" s="35"/>
      <c r="I134" s="35"/>
      <c r="J134" s="35"/>
      <c r="K134" s="35"/>
      <c r="L134" s="35"/>
      <c r="M134" s="35"/>
      <c r="N134" s="35"/>
      <c r="O134" s="35"/>
      <c r="P134" s="35"/>
      <c r="Q134" s="35"/>
      <c r="R134" s="35"/>
      <c r="S134" s="35"/>
      <c r="T134" s="35"/>
      <c r="U134" s="35"/>
      <c r="V134" s="35"/>
      <c r="W134" s="35"/>
      <c r="X134" s="35"/>
      <c r="Y134" s="35"/>
      <c r="Z134" s="35"/>
      <c r="AA134" s="35"/>
      <c r="AB134" s="35"/>
      <c r="AC134" s="35"/>
      <c r="AD134" s="35"/>
      <c r="AE134" s="35"/>
      <c r="AF134" s="35"/>
      <c r="AG134" s="35"/>
      <c r="AH134" s="35"/>
      <c r="AI134" s="310"/>
      <c r="AJ134" s="85"/>
      <c r="AK134" s="85"/>
      <c r="AL134" s="85"/>
      <c r="AM134" s="85"/>
      <c r="AN134" s="85"/>
      <c r="AO134" s="311"/>
      <c r="AP134" s="35"/>
      <c r="AQ134" s="35"/>
      <c r="AR134" s="35"/>
      <c r="AS134" s="35"/>
      <c r="AT134" s="35"/>
      <c r="AU134" s="35"/>
      <c r="AV134" s="35"/>
      <c r="AW134" s="35"/>
      <c r="AX134" s="35"/>
    </row>
    <row r="135" spans="2:50" x14ac:dyDescent="0.2">
      <c r="B135" s="35"/>
      <c r="C135" s="35"/>
      <c r="D135" s="35"/>
      <c r="E135" s="35"/>
      <c r="F135" s="35"/>
      <c r="G135" s="35"/>
      <c r="H135" s="35"/>
      <c r="I135" s="35"/>
      <c r="J135" s="35"/>
      <c r="K135" s="35"/>
      <c r="L135" s="35"/>
      <c r="M135" s="35"/>
      <c r="N135" s="35"/>
      <c r="O135" s="35"/>
      <c r="P135" s="35"/>
      <c r="Q135" s="35"/>
      <c r="R135" s="35"/>
      <c r="S135" s="35"/>
      <c r="T135" s="35"/>
      <c r="U135" s="35"/>
      <c r="V135" s="35"/>
      <c r="W135" s="35"/>
      <c r="X135" s="35"/>
      <c r="Y135" s="35"/>
      <c r="Z135" s="35"/>
      <c r="AA135" s="35"/>
      <c r="AB135" s="35"/>
      <c r="AC135" s="35"/>
      <c r="AD135" s="35"/>
      <c r="AE135" s="35"/>
      <c r="AF135" s="35"/>
      <c r="AG135" s="35"/>
      <c r="AH135" s="35"/>
      <c r="AI135" s="310"/>
      <c r="AJ135" s="85"/>
      <c r="AK135" s="85"/>
      <c r="AL135" s="85"/>
      <c r="AM135" s="85"/>
      <c r="AN135" s="85"/>
      <c r="AO135" s="311"/>
      <c r="AP135" s="35"/>
      <c r="AQ135" s="35"/>
      <c r="AR135" s="35"/>
      <c r="AS135" s="35"/>
      <c r="AT135" s="35"/>
      <c r="AU135" s="35"/>
      <c r="AV135" s="35"/>
      <c r="AW135" s="35"/>
      <c r="AX135" s="35"/>
    </row>
    <row r="136" spans="2:50" x14ac:dyDescent="0.2">
      <c r="B136" s="35"/>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c r="AA136" s="35"/>
      <c r="AB136" s="35"/>
      <c r="AC136" s="35"/>
      <c r="AD136" s="35"/>
      <c r="AE136" s="35"/>
      <c r="AF136" s="35"/>
      <c r="AG136" s="35"/>
      <c r="AH136" s="35"/>
      <c r="AI136" s="310"/>
      <c r="AJ136" s="85"/>
      <c r="AK136" s="85"/>
      <c r="AL136" s="85"/>
      <c r="AM136" s="85"/>
      <c r="AN136" s="85"/>
      <c r="AO136" s="311"/>
      <c r="AP136" s="35"/>
      <c r="AQ136" s="35"/>
      <c r="AR136" s="35"/>
      <c r="AS136" s="35"/>
      <c r="AT136" s="35"/>
      <c r="AU136" s="35"/>
      <c r="AV136" s="35"/>
      <c r="AW136" s="35"/>
      <c r="AX136" s="35"/>
    </row>
    <row r="137" spans="2:50" x14ac:dyDescent="0.2">
      <c r="B137" s="35"/>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c r="AA137" s="35"/>
      <c r="AB137" s="35"/>
      <c r="AC137" s="35"/>
      <c r="AD137" s="35"/>
      <c r="AE137" s="35"/>
      <c r="AF137" s="35"/>
      <c r="AG137" s="35"/>
      <c r="AH137" s="35"/>
      <c r="AI137" s="310"/>
      <c r="AJ137" s="85"/>
      <c r="AK137" s="85"/>
      <c r="AL137" s="85"/>
      <c r="AM137" s="85"/>
      <c r="AN137" s="85"/>
      <c r="AO137" s="311"/>
      <c r="AP137" s="35"/>
      <c r="AQ137" s="35"/>
      <c r="AR137" s="35"/>
      <c r="AS137" s="35"/>
      <c r="AT137" s="35"/>
      <c r="AU137" s="35"/>
      <c r="AV137" s="35"/>
      <c r="AW137" s="35"/>
      <c r="AX137" s="35"/>
    </row>
    <row r="138" spans="2:50" x14ac:dyDescent="0.2">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c r="AA138" s="35"/>
      <c r="AB138" s="35"/>
      <c r="AC138" s="35"/>
      <c r="AD138" s="35"/>
      <c r="AE138" s="35"/>
      <c r="AF138" s="35"/>
      <c r="AG138" s="35"/>
      <c r="AH138" s="35"/>
      <c r="AI138" s="310"/>
      <c r="AJ138" s="85"/>
      <c r="AK138" s="85"/>
      <c r="AL138" s="85"/>
      <c r="AM138" s="85"/>
      <c r="AN138" s="85"/>
      <c r="AO138" s="311"/>
      <c r="AP138" s="35"/>
      <c r="AQ138" s="35"/>
      <c r="AR138" s="35"/>
      <c r="AS138" s="35"/>
      <c r="AT138" s="35"/>
      <c r="AU138" s="35"/>
      <c r="AV138" s="35"/>
      <c r="AW138" s="35"/>
      <c r="AX138" s="35"/>
    </row>
    <row r="139" spans="2:50" x14ac:dyDescent="0.2">
      <c r="B139" s="35"/>
      <c r="C139" s="35"/>
      <c r="D139" s="35"/>
      <c r="E139" s="35"/>
      <c r="F139" s="35"/>
      <c r="G139" s="35"/>
      <c r="H139" s="35"/>
      <c r="I139" s="35"/>
      <c r="J139" s="35"/>
      <c r="K139" s="35"/>
      <c r="L139" s="35"/>
      <c r="M139" s="35"/>
      <c r="N139" s="35"/>
      <c r="O139" s="35"/>
      <c r="P139" s="35"/>
      <c r="Q139" s="35"/>
      <c r="R139" s="35"/>
      <c r="S139" s="35"/>
      <c r="T139" s="35"/>
      <c r="U139" s="35"/>
      <c r="V139" s="35"/>
      <c r="W139" s="35"/>
      <c r="X139" s="35"/>
      <c r="Y139" s="35"/>
      <c r="Z139" s="35"/>
      <c r="AA139" s="35"/>
      <c r="AB139" s="35"/>
      <c r="AC139" s="35"/>
      <c r="AD139" s="35"/>
      <c r="AE139" s="35"/>
      <c r="AF139" s="35"/>
      <c r="AG139" s="35"/>
      <c r="AH139" s="35"/>
      <c r="AI139" s="310"/>
      <c r="AJ139" s="85"/>
      <c r="AK139" s="85"/>
      <c r="AL139" s="85"/>
      <c r="AM139" s="85"/>
      <c r="AN139" s="85"/>
      <c r="AO139" s="311"/>
      <c r="AP139" s="35"/>
      <c r="AQ139" s="35"/>
      <c r="AR139" s="35"/>
      <c r="AS139" s="35"/>
      <c r="AT139" s="35"/>
      <c r="AU139" s="35"/>
      <c r="AV139" s="35"/>
      <c r="AW139" s="35"/>
      <c r="AX139" s="35"/>
    </row>
    <row r="140" spans="2:50" x14ac:dyDescent="0.2">
      <c r="B140" s="35"/>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35"/>
      <c r="AA140" s="35"/>
      <c r="AB140" s="35"/>
      <c r="AC140" s="35"/>
      <c r="AD140" s="35"/>
      <c r="AE140" s="35"/>
      <c r="AF140" s="35"/>
      <c r="AG140" s="35"/>
      <c r="AH140" s="35"/>
      <c r="AI140" s="310"/>
      <c r="AJ140" s="85"/>
      <c r="AK140" s="85"/>
      <c r="AL140" s="85"/>
      <c r="AM140" s="85"/>
      <c r="AN140" s="85"/>
      <c r="AO140" s="311"/>
      <c r="AP140" s="35"/>
      <c r="AQ140" s="35"/>
      <c r="AR140" s="35"/>
      <c r="AS140" s="35"/>
      <c r="AT140" s="35"/>
      <c r="AU140" s="35"/>
      <c r="AV140" s="35"/>
      <c r="AW140" s="35"/>
      <c r="AX140" s="35"/>
    </row>
    <row r="141" spans="2:50" x14ac:dyDescent="0.2">
      <c r="B141" s="35"/>
      <c r="C141" s="35"/>
      <c r="D141" s="35"/>
      <c r="E141" s="35"/>
      <c r="F141" s="35"/>
      <c r="G141" s="35"/>
      <c r="H141" s="35"/>
      <c r="I141" s="35"/>
      <c r="J141" s="35"/>
      <c r="K141" s="35"/>
      <c r="L141" s="35"/>
      <c r="M141" s="35"/>
      <c r="N141" s="35"/>
      <c r="O141" s="35"/>
      <c r="P141" s="35"/>
      <c r="Q141" s="35"/>
      <c r="R141" s="35"/>
      <c r="S141" s="35"/>
      <c r="T141" s="35"/>
      <c r="U141" s="35"/>
      <c r="V141" s="35"/>
      <c r="W141" s="35"/>
      <c r="X141" s="35"/>
      <c r="Y141" s="35"/>
      <c r="Z141" s="35"/>
      <c r="AA141" s="35"/>
      <c r="AB141" s="35"/>
      <c r="AC141" s="35"/>
      <c r="AD141" s="35"/>
      <c r="AE141" s="35"/>
      <c r="AF141" s="35"/>
      <c r="AG141" s="35"/>
      <c r="AH141" s="35"/>
      <c r="AI141" s="310"/>
      <c r="AJ141" s="85"/>
      <c r="AK141" s="85"/>
      <c r="AL141" s="85"/>
      <c r="AM141" s="85"/>
      <c r="AN141" s="85"/>
      <c r="AO141" s="311"/>
      <c r="AP141" s="35"/>
      <c r="AQ141" s="35"/>
      <c r="AR141" s="35"/>
      <c r="AS141" s="35"/>
      <c r="AT141" s="35"/>
      <c r="AU141" s="35"/>
      <c r="AV141" s="35"/>
      <c r="AW141" s="35"/>
      <c r="AX141" s="35"/>
    </row>
    <row r="142" spans="2:50" x14ac:dyDescent="0.2">
      <c r="B142" s="35"/>
      <c r="C142" s="35"/>
      <c r="D142" s="35"/>
      <c r="E142" s="35"/>
      <c r="F142" s="35"/>
      <c r="G142" s="35"/>
      <c r="H142" s="35"/>
      <c r="I142" s="35"/>
      <c r="J142" s="35"/>
      <c r="K142" s="35"/>
      <c r="L142" s="35"/>
      <c r="M142" s="35"/>
      <c r="N142" s="35"/>
      <c r="O142" s="35"/>
      <c r="P142" s="35"/>
      <c r="Q142" s="35"/>
      <c r="R142" s="35"/>
      <c r="S142" s="35"/>
      <c r="T142" s="35"/>
      <c r="U142" s="35"/>
      <c r="V142" s="35"/>
      <c r="W142" s="35"/>
      <c r="X142" s="35"/>
      <c r="Y142" s="35"/>
      <c r="Z142" s="35"/>
      <c r="AA142" s="35"/>
      <c r="AB142" s="35"/>
      <c r="AC142" s="35"/>
      <c r="AD142" s="35"/>
      <c r="AE142" s="35"/>
      <c r="AF142" s="35"/>
      <c r="AG142" s="35"/>
      <c r="AH142" s="35"/>
      <c r="AI142" s="310"/>
      <c r="AJ142" s="85"/>
      <c r="AK142" s="85"/>
      <c r="AL142" s="85"/>
      <c r="AM142" s="85"/>
      <c r="AN142" s="85"/>
      <c r="AO142" s="311"/>
      <c r="AP142" s="35"/>
      <c r="AQ142" s="35"/>
      <c r="AR142" s="35"/>
      <c r="AS142" s="35"/>
      <c r="AT142" s="35"/>
      <c r="AU142" s="35"/>
      <c r="AV142" s="35"/>
      <c r="AW142" s="35"/>
      <c r="AX142" s="35"/>
    </row>
    <row r="143" spans="2:50" x14ac:dyDescent="0.2">
      <c r="B143" s="35"/>
      <c r="C143" s="35"/>
      <c r="D143" s="35"/>
      <c r="E143" s="35"/>
      <c r="F143" s="35"/>
      <c r="G143" s="35"/>
      <c r="H143" s="35"/>
      <c r="I143" s="35"/>
      <c r="J143" s="35"/>
      <c r="K143" s="35"/>
      <c r="L143" s="35"/>
      <c r="M143" s="35"/>
      <c r="N143" s="35"/>
      <c r="O143" s="35"/>
      <c r="P143" s="35"/>
      <c r="Q143" s="35"/>
      <c r="R143" s="35"/>
      <c r="S143" s="35"/>
      <c r="T143" s="35"/>
      <c r="U143" s="35"/>
      <c r="V143" s="35"/>
      <c r="W143" s="35"/>
      <c r="X143" s="35"/>
      <c r="Y143" s="35"/>
      <c r="Z143" s="35"/>
      <c r="AA143" s="35"/>
      <c r="AB143" s="35"/>
      <c r="AC143" s="35"/>
      <c r="AD143" s="35"/>
      <c r="AE143" s="35"/>
      <c r="AF143" s="35"/>
      <c r="AG143" s="35"/>
      <c r="AH143" s="35"/>
      <c r="AI143" s="310"/>
      <c r="AJ143" s="85"/>
      <c r="AK143" s="85"/>
      <c r="AL143" s="85"/>
      <c r="AM143" s="85"/>
      <c r="AN143" s="85"/>
      <c r="AO143" s="311"/>
      <c r="AP143" s="35"/>
      <c r="AQ143" s="35"/>
      <c r="AR143" s="35"/>
      <c r="AS143" s="35"/>
      <c r="AT143" s="35"/>
      <c r="AU143" s="35"/>
      <c r="AV143" s="35"/>
      <c r="AW143" s="35"/>
      <c r="AX143" s="35"/>
    </row>
    <row r="144" spans="2:50" x14ac:dyDescent="0.2">
      <c r="B144" s="35"/>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c r="AA144" s="35"/>
      <c r="AB144" s="35"/>
      <c r="AC144" s="35"/>
      <c r="AD144" s="35"/>
      <c r="AE144" s="35"/>
      <c r="AF144" s="35"/>
      <c r="AG144" s="35"/>
      <c r="AH144" s="35"/>
      <c r="AI144" s="310"/>
      <c r="AJ144" s="85"/>
      <c r="AK144" s="85"/>
      <c r="AL144" s="85"/>
      <c r="AM144" s="85"/>
      <c r="AN144" s="85"/>
      <c r="AO144" s="311"/>
      <c r="AP144" s="35"/>
      <c r="AQ144" s="35"/>
      <c r="AR144" s="35"/>
      <c r="AS144" s="35"/>
      <c r="AT144" s="35"/>
      <c r="AU144" s="35"/>
      <c r="AV144" s="35"/>
      <c r="AW144" s="35"/>
      <c r="AX144" s="35"/>
    </row>
    <row r="145" spans="2:50" x14ac:dyDescent="0.2">
      <c r="B145" s="35"/>
      <c r="C145" s="35"/>
      <c r="D145" s="35"/>
      <c r="E145" s="35"/>
      <c r="F145" s="35"/>
      <c r="G145" s="35"/>
      <c r="H145" s="35"/>
      <c r="I145" s="35"/>
      <c r="J145" s="35"/>
      <c r="K145" s="35"/>
      <c r="L145" s="35"/>
      <c r="M145" s="35"/>
      <c r="N145" s="35"/>
      <c r="O145" s="35"/>
      <c r="P145" s="35"/>
      <c r="Q145" s="35"/>
      <c r="R145" s="35"/>
      <c r="S145" s="35"/>
      <c r="T145" s="35"/>
      <c r="U145" s="35"/>
      <c r="V145" s="35"/>
      <c r="W145" s="35"/>
      <c r="X145" s="35"/>
      <c r="Y145" s="35"/>
      <c r="Z145" s="35"/>
      <c r="AA145" s="35"/>
      <c r="AB145" s="35"/>
      <c r="AC145" s="35"/>
      <c r="AD145" s="35"/>
      <c r="AE145" s="35"/>
      <c r="AF145" s="35"/>
      <c r="AG145" s="35"/>
      <c r="AH145" s="35"/>
      <c r="AI145" s="310"/>
      <c r="AJ145" s="85"/>
      <c r="AK145" s="85"/>
      <c r="AL145" s="85"/>
      <c r="AM145" s="85"/>
      <c r="AN145" s="85"/>
      <c r="AO145" s="311"/>
      <c r="AP145" s="35"/>
      <c r="AQ145" s="35"/>
      <c r="AR145" s="35"/>
      <c r="AS145" s="35"/>
      <c r="AT145" s="35"/>
      <c r="AU145" s="35"/>
      <c r="AV145" s="35"/>
      <c r="AW145" s="35"/>
      <c r="AX145" s="35"/>
    </row>
    <row r="146" spans="2:50" x14ac:dyDescent="0.2">
      <c r="B146" s="35"/>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c r="AA146" s="35"/>
      <c r="AB146" s="35"/>
      <c r="AC146" s="35"/>
      <c r="AD146" s="35"/>
      <c r="AE146" s="35"/>
      <c r="AF146" s="35"/>
      <c r="AG146" s="35"/>
      <c r="AH146" s="35"/>
      <c r="AI146" s="310"/>
      <c r="AJ146" s="85"/>
      <c r="AK146" s="85"/>
      <c r="AL146" s="85"/>
      <c r="AM146" s="85"/>
      <c r="AN146" s="85"/>
      <c r="AO146" s="311"/>
      <c r="AP146" s="35"/>
      <c r="AQ146" s="35"/>
      <c r="AR146" s="35"/>
      <c r="AS146" s="35"/>
      <c r="AT146" s="35"/>
      <c r="AU146" s="35"/>
      <c r="AV146" s="35"/>
      <c r="AW146" s="35"/>
      <c r="AX146" s="35"/>
    </row>
    <row r="147" spans="2:50" x14ac:dyDescent="0.2">
      <c r="B147" s="35"/>
      <c r="C147" s="35"/>
      <c r="D147" s="35"/>
      <c r="E147" s="35"/>
      <c r="F147" s="35"/>
      <c r="G147" s="35"/>
      <c r="H147" s="35"/>
      <c r="I147" s="35"/>
      <c r="J147" s="35"/>
      <c r="K147" s="35"/>
      <c r="L147" s="35"/>
      <c r="M147" s="35"/>
      <c r="N147" s="35"/>
      <c r="O147" s="35"/>
      <c r="P147" s="35"/>
      <c r="Q147" s="35"/>
      <c r="R147" s="35"/>
      <c r="S147" s="35"/>
      <c r="T147" s="35"/>
      <c r="U147" s="35"/>
      <c r="V147" s="35"/>
      <c r="W147" s="35"/>
      <c r="X147" s="35"/>
      <c r="Y147" s="35"/>
      <c r="Z147" s="35"/>
      <c r="AA147" s="35"/>
      <c r="AB147" s="35"/>
      <c r="AC147" s="35"/>
      <c r="AD147" s="35"/>
      <c r="AE147" s="35"/>
      <c r="AF147" s="35"/>
      <c r="AG147" s="35"/>
      <c r="AH147" s="35"/>
      <c r="AI147" s="310"/>
      <c r="AJ147" s="85"/>
      <c r="AK147" s="85"/>
      <c r="AL147" s="85"/>
      <c r="AM147" s="85"/>
      <c r="AN147" s="85"/>
      <c r="AO147" s="311"/>
      <c r="AP147" s="35"/>
      <c r="AQ147" s="35"/>
      <c r="AR147" s="35"/>
      <c r="AS147" s="35"/>
      <c r="AT147" s="35"/>
      <c r="AU147" s="35"/>
      <c r="AV147" s="35"/>
      <c r="AW147" s="35"/>
      <c r="AX147" s="35"/>
    </row>
    <row r="148" spans="2:50" x14ac:dyDescent="0.2">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c r="AA148" s="35"/>
      <c r="AB148" s="35"/>
      <c r="AC148" s="35"/>
      <c r="AD148" s="35"/>
      <c r="AE148" s="35"/>
      <c r="AF148" s="35"/>
      <c r="AG148" s="35"/>
      <c r="AH148" s="35"/>
      <c r="AI148" s="310"/>
      <c r="AJ148" s="85"/>
      <c r="AK148" s="85"/>
      <c r="AL148" s="85"/>
      <c r="AM148" s="85"/>
      <c r="AN148" s="85"/>
      <c r="AO148" s="311"/>
      <c r="AP148" s="35"/>
      <c r="AQ148" s="35"/>
      <c r="AR148" s="35"/>
      <c r="AS148" s="35"/>
      <c r="AT148" s="35"/>
      <c r="AU148" s="35"/>
      <c r="AV148" s="35"/>
      <c r="AW148" s="35"/>
      <c r="AX148" s="35"/>
    </row>
    <row r="149" spans="2:50" x14ac:dyDescent="0.2">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c r="AA149" s="35"/>
      <c r="AB149" s="35"/>
      <c r="AC149" s="35"/>
      <c r="AD149" s="35"/>
      <c r="AE149" s="35"/>
      <c r="AF149" s="35"/>
      <c r="AG149" s="35"/>
      <c r="AH149" s="35"/>
      <c r="AI149" s="310"/>
      <c r="AJ149" s="85"/>
      <c r="AK149" s="85"/>
      <c r="AL149" s="85"/>
      <c r="AM149" s="85"/>
      <c r="AN149" s="85"/>
      <c r="AO149" s="311"/>
      <c r="AP149" s="35"/>
      <c r="AQ149" s="35"/>
      <c r="AR149" s="35"/>
      <c r="AS149" s="35"/>
      <c r="AT149" s="35"/>
      <c r="AU149" s="35"/>
      <c r="AV149" s="35"/>
      <c r="AW149" s="35"/>
      <c r="AX149" s="35"/>
    </row>
    <row r="150" spans="2:50" x14ac:dyDescent="0.2">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c r="AB150" s="35"/>
      <c r="AC150" s="35"/>
      <c r="AD150" s="35"/>
      <c r="AE150" s="35"/>
      <c r="AF150" s="35"/>
      <c r="AG150" s="35"/>
      <c r="AH150" s="35"/>
      <c r="AI150" s="310"/>
      <c r="AJ150" s="85"/>
      <c r="AK150" s="85"/>
      <c r="AL150" s="85"/>
      <c r="AM150" s="85"/>
      <c r="AN150" s="85"/>
      <c r="AO150" s="311"/>
      <c r="AP150" s="35"/>
      <c r="AQ150" s="35"/>
      <c r="AR150" s="35"/>
      <c r="AS150" s="35"/>
      <c r="AT150" s="35"/>
      <c r="AU150" s="35"/>
      <c r="AV150" s="35"/>
      <c r="AW150" s="35"/>
      <c r="AX150" s="35"/>
    </row>
    <row r="151" spans="2:50" x14ac:dyDescent="0.2">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c r="AA151" s="35"/>
      <c r="AB151" s="35"/>
      <c r="AC151" s="35"/>
      <c r="AD151" s="35"/>
      <c r="AE151" s="35"/>
      <c r="AF151" s="35"/>
      <c r="AG151" s="35"/>
      <c r="AH151" s="35"/>
      <c r="AI151" s="310"/>
      <c r="AJ151" s="85"/>
      <c r="AK151" s="85"/>
      <c r="AL151" s="85"/>
      <c r="AM151" s="85"/>
      <c r="AN151" s="85"/>
      <c r="AO151" s="311"/>
      <c r="AP151" s="35"/>
      <c r="AQ151" s="35"/>
      <c r="AR151" s="35"/>
      <c r="AS151" s="35"/>
      <c r="AT151" s="35"/>
      <c r="AU151" s="35"/>
      <c r="AV151" s="35"/>
      <c r="AW151" s="35"/>
      <c r="AX151" s="35"/>
    </row>
    <row r="152" spans="2:50" x14ac:dyDescent="0.2">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c r="AA152" s="35"/>
      <c r="AB152" s="35"/>
      <c r="AC152" s="35"/>
      <c r="AD152" s="35"/>
      <c r="AE152" s="35"/>
      <c r="AF152" s="35"/>
      <c r="AG152" s="35"/>
      <c r="AH152" s="35"/>
      <c r="AI152" s="310"/>
      <c r="AJ152" s="85"/>
      <c r="AK152" s="85"/>
      <c r="AL152" s="85"/>
      <c r="AM152" s="85"/>
      <c r="AN152" s="85"/>
      <c r="AO152" s="311"/>
      <c r="AP152" s="35"/>
      <c r="AQ152" s="35"/>
      <c r="AR152" s="35"/>
      <c r="AS152" s="35"/>
      <c r="AT152" s="35"/>
      <c r="AU152" s="35"/>
      <c r="AV152" s="35"/>
      <c r="AW152" s="35"/>
      <c r="AX152" s="35"/>
    </row>
    <row r="153" spans="2:50" x14ac:dyDescent="0.2">
      <c r="B153" s="35"/>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c r="AA153" s="35"/>
      <c r="AB153" s="35"/>
      <c r="AC153" s="35"/>
      <c r="AD153" s="35"/>
      <c r="AE153" s="35"/>
      <c r="AF153" s="35"/>
      <c r="AG153" s="35"/>
      <c r="AH153" s="35"/>
      <c r="AI153" s="310"/>
      <c r="AJ153" s="85"/>
      <c r="AK153" s="85"/>
      <c r="AL153" s="85"/>
      <c r="AM153" s="85"/>
      <c r="AN153" s="85"/>
      <c r="AO153" s="311"/>
      <c r="AP153" s="35"/>
      <c r="AQ153" s="35"/>
      <c r="AR153" s="35"/>
      <c r="AS153" s="35"/>
      <c r="AT153" s="35"/>
      <c r="AU153" s="35"/>
      <c r="AV153" s="35"/>
      <c r="AW153" s="35"/>
      <c r="AX153" s="35"/>
    </row>
    <row r="154" spans="2:50" x14ac:dyDescent="0.2">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c r="AA154" s="35"/>
      <c r="AB154" s="35"/>
      <c r="AC154" s="35"/>
      <c r="AD154" s="35"/>
      <c r="AE154" s="35"/>
      <c r="AF154" s="35"/>
      <c r="AG154" s="35"/>
      <c r="AH154" s="35"/>
      <c r="AI154" s="310"/>
      <c r="AJ154" s="85"/>
      <c r="AK154" s="85"/>
      <c r="AL154" s="85"/>
      <c r="AM154" s="85"/>
      <c r="AN154" s="85"/>
      <c r="AO154" s="311"/>
      <c r="AP154" s="35"/>
      <c r="AQ154" s="35"/>
      <c r="AR154" s="35"/>
      <c r="AS154" s="35"/>
      <c r="AT154" s="35"/>
      <c r="AU154" s="35"/>
      <c r="AV154" s="35"/>
      <c r="AW154" s="35"/>
      <c r="AX154" s="35"/>
    </row>
    <row r="155" spans="2:50" x14ac:dyDescent="0.2">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c r="AA155" s="35"/>
      <c r="AB155" s="35"/>
      <c r="AC155" s="35"/>
      <c r="AD155" s="35"/>
      <c r="AE155" s="267"/>
    </row>
    <row r="156" spans="2:50" x14ac:dyDescent="0.2">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5"/>
      <c r="AC156" s="35"/>
      <c r="AD156" s="35"/>
      <c r="AE156" s="267"/>
    </row>
    <row r="157" spans="2:50" x14ac:dyDescent="0.2">
      <c r="B157" s="35"/>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5"/>
      <c r="AC157" s="35"/>
      <c r="AD157" s="35"/>
      <c r="AE157" s="267"/>
    </row>
    <row r="158" spans="2:50" x14ac:dyDescent="0.2">
      <c r="B158" s="35"/>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5"/>
      <c r="AC158" s="35"/>
      <c r="AD158" s="35"/>
      <c r="AE158" s="267"/>
    </row>
    <row r="159" spans="2:50" x14ac:dyDescent="0.2">
      <c r="B159" s="35"/>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5"/>
      <c r="AC159" s="35"/>
      <c r="AD159" s="35"/>
      <c r="AE159" s="267"/>
    </row>
    <row r="160" spans="2:50" x14ac:dyDescent="0.2">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5"/>
      <c r="AC160" s="35"/>
      <c r="AD160" s="35"/>
      <c r="AE160" s="267"/>
    </row>
    <row r="161" spans="2:31" x14ac:dyDescent="0.2">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5"/>
      <c r="AC161" s="35"/>
      <c r="AD161" s="35"/>
      <c r="AE161" s="267"/>
    </row>
    <row r="162" spans="2:31" x14ac:dyDescent="0.2">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5"/>
      <c r="AC162" s="35"/>
      <c r="AD162" s="35"/>
      <c r="AE162" s="267"/>
    </row>
    <row r="163" spans="2:31" x14ac:dyDescent="0.2">
      <c r="B163" s="35"/>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5"/>
      <c r="AC163" s="35"/>
      <c r="AD163" s="35"/>
      <c r="AE163" s="267"/>
    </row>
    <row r="164" spans="2:31" x14ac:dyDescent="0.2">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5"/>
      <c r="AC164" s="35"/>
      <c r="AD164" s="35"/>
      <c r="AE164" s="267"/>
    </row>
    <row r="165" spans="2:31" x14ac:dyDescent="0.2">
      <c r="B165" s="35"/>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5"/>
      <c r="AC165" s="35"/>
      <c r="AD165" s="35"/>
      <c r="AE165" s="267"/>
    </row>
    <row r="166" spans="2:31" x14ac:dyDescent="0.2">
      <c r="B166" s="35"/>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5"/>
      <c r="AC166" s="35"/>
      <c r="AD166" s="35"/>
      <c r="AE166" s="267"/>
    </row>
    <row r="167" spans="2:31" x14ac:dyDescent="0.2">
      <c r="B167" s="35"/>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5"/>
      <c r="AC167" s="35"/>
      <c r="AD167" s="35"/>
      <c r="AE167" s="267"/>
    </row>
    <row r="168" spans="2:31" x14ac:dyDescent="0.2">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5"/>
      <c r="AC168" s="35"/>
      <c r="AD168" s="35"/>
      <c r="AE168" s="267"/>
    </row>
    <row r="169" spans="2:31" x14ac:dyDescent="0.2">
      <c r="B169" s="35"/>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5"/>
      <c r="AC169" s="35"/>
      <c r="AD169" s="35"/>
      <c r="AE169" s="267"/>
    </row>
    <row r="170" spans="2:31" x14ac:dyDescent="0.2">
      <c r="B170" s="35"/>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5"/>
      <c r="AC170" s="35"/>
      <c r="AD170" s="35"/>
      <c r="AE170" s="267"/>
    </row>
    <row r="171" spans="2:31" x14ac:dyDescent="0.2">
      <c r="B171" s="35"/>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5"/>
      <c r="AC171" s="35"/>
      <c r="AD171" s="35"/>
      <c r="AE171" s="267"/>
    </row>
    <row r="172" spans="2:31" x14ac:dyDescent="0.2">
      <c r="B172" s="35"/>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5"/>
      <c r="AC172" s="35"/>
      <c r="AD172" s="35"/>
      <c r="AE172" s="267"/>
    </row>
    <row r="173" spans="2:31" x14ac:dyDescent="0.2">
      <c r="B173" s="35"/>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5"/>
      <c r="AC173" s="35"/>
      <c r="AD173" s="35"/>
      <c r="AE173" s="267"/>
    </row>
    <row r="174" spans="2:31" x14ac:dyDescent="0.2">
      <c r="B174" s="35"/>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5"/>
      <c r="AC174" s="35"/>
      <c r="AD174" s="35"/>
      <c r="AE174" s="267"/>
    </row>
    <row r="175" spans="2:31" x14ac:dyDescent="0.2">
      <c r="B175" s="35"/>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5"/>
      <c r="AC175" s="35"/>
      <c r="AD175" s="35"/>
      <c r="AE175" s="267"/>
    </row>
    <row r="176" spans="2:31" x14ac:dyDescent="0.2">
      <c r="B176" s="35"/>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5"/>
      <c r="AC176" s="35"/>
      <c r="AD176" s="35"/>
      <c r="AE176" s="267"/>
    </row>
    <row r="177" spans="2:31" x14ac:dyDescent="0.2">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5"/>
      <c r="AC177" s="35"/>
      <c r="AD177" s="35"/>
      <c r="AE177" s="267"/>
    </row>
    <row r="178" spans="2:31" x14ac:dyDescent="0.2">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5"/>
      <c r="AC178" s="35"/>
      <c r="AD178" s="35"/>
      <c r="AE178" s="267"/>
    </row>
    <row r="179" spans="2:31" x14ac:dyDescent="0.2">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5"/>
      <c r="AC179" s="35"/>
      <c r="AD179" s="35"/>
      <c r="AE179" s="267"/>
    </row>
    <row r="180" spans="2:31" x14ac:dyDescent="0.2">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5"/>
      <c r="AC180" s="35"/>
      <c r="AD180" s="35"/>
      <c r="AE180" s="267"/>
    </row>
    <row r="181" spans="2:31" x14ac:dyDescent="0.2">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5"/>
      <c r="AC181" s="35"/>
      <c r="AD181" s="35"/>
      <c r="AE181" s="267"/>
    </row>
    <row r="182" spans="2:31" x14ac:dyDescent="0.2">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5"/>
      <c r="AC182" s="35"/>
      <c r="AD182" s="35"/>
      <c r="AE182" s="267"/>
    </row>
    <row r="183" spans="2:31" x14ac:dyDescent="0.2">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5"/>
      <c r="AC183" s="35"/>
      <c r="AD183" s="35"/>
      <c r="AE183" s="267"/>
    </row>
    <row r="184" spans="2:31" x14ac:dyDescent="0.2">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5"/>
      <c r="AC184" s="35"/>
      <c r="AD184" s="35"/>
      <c r="AE184" s="267"/>
    </row>
    <row r="185" spans="2:31" x14ac:dyDescent="0.2">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c r="AE185" s="267"/>
    </row>
    <row r="186" spans="2:31" x14ac:dyDescent="0.2">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c r="AE186" s="267"/>
    </row>
    <row r="187" spans="2:31" x14ac:dyDescent="0.2">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c r="AE187" s="267"/>
    </row>
    <row r="188" spans="2:31" x14ac:dyDescent="0.2">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c r="AE188" s="267"/>
    </row>
    <row r="189" spans="2:31" x14ac:dyDescent="0.2">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c r="AE189" s="267"/>
    </row>
    <row r="190" spans="2:31" x14ac:dyDescent="0.2">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c r="AE190" s="267"/>
    </row>
    <row r="191" spans="2:31" x14ac:dyDescent="0.2">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c r="AE191" s="267"/>
    </row>
    <row r="192" spans="2:31" x14ac:dyDescent="0.2">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5"/>
      <c r="AE192" s="267"/>
    </row>
    <row r="193" spans="2:31" x14ac:dyDescent="0.2">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c r="AE193" s="267"/>
    </row>
    <row r="194" spans="2:31" x14ac:dyDescent="0.2">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c r="AE194" s="267"/>
    </row>
    <row r="195" spans="2:31" x14ac:dyDescent="0.2">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c r="AE195" s="267"/>
    </row>
    <row r="196" spans="2:31" x14ac:dyDescent="0.2">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c r="AE196" s="267"/>
    </row>
    <row r="197" spans="2:31" x14ac:dyDescent="0.2">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5"/>
      <c r="AC197" s="35"/>
      <c r="AD197" s="35"/>
      <c r="AE197" s="267"/>
    </row>
    <row r="198" spans="2:31" x14ac:dyDescent="0.2">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c r="AE198" s="267"/>
    </row>
    <row r="199" spans="2:31" x14ac:dyDescent="0.2">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c r="AC199" s="35"/>
      <c r="AD199" s="35"/>
      <c r="AE199" s="267"/>
    </row>
    <row r="200" spans="2:31" x14ac:dyDescent="0.2">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c r="AE200" s="267"/>
    </row>
    <row r="201" spans="2:31" x14ac:dyDescent="0.2">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c r="AE201" s="267"/>
    </row>
    <row r="202" spans="2:31" x14ac:dyDescent="0.2">
      <c r="B202" s="35"/>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5"/>
      <c r="AC202" s="35"/>
      <c r="AD202" s="35"/>
      <c r="AE202" s="267"/>
    </row>
    <row r="203" spans="2:31" x14ac:dyDescent="0.2">
      <c r="B203" s="35"/>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5"/>
      <c r="AC203" s="35"/>
      <c r="AD203" s="35"/>
      <c r="AE203" s="267"/>
    </row>
    <row r="204" spans="2:31" x14ac:dyDescent="0.2">
      <c r="B204" s="35"/>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5"/>
      <c r="AC204" s="35"/>
      <c r="AD204" s="35"/>
      <c r="AE204" s="267"/>
    </row>
    <row r="205" spans="2:31" x14ac:dyDescent="0.2">
      <c r="B205" s="35"/>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5"/>
      <c r="AC205" s="35"/>
      <c r="AD205" s="35"/>
      <c r="AE205" s="267"/>
    </row>
    <row r="206" spans="2:31" x14ac:dyDescent="0.2">
      <c r="B206" s="35"/>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5"/>
      <c r="AC206" s="35"/>
      <c r="AD206" s="35"/>
      <c r="AE206" s="267"/>
    </row>
    <row r="207" spans="2:31" x14ac:dyDescent="0.2">
      <c r="B207" s="35"/>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5"/>
      <c r="AC207" s="35"/>
      <c r="AD207" s="35"/>
      <c r="AE207" s="267"/>
    </row>
    <row r="208" spans="2:31" x14ac:dyDescent="0.2">
      <c r="B208" s="35"/>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5"/>
      <c r="AC208" s="35"/>
      <c r="AD208" s="35"/>
      <c r="AE208" s="267"/>
    </row>
    <row r="209" spans="2:31" x14ac:dyDescent="0.2">
      <c r="B209" s="35"/>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5"/>
      <c r="AC209" s="35"/>
      <c r="AD209" s="35"/>
      <c r="AE209" s="267"/>
    </row>
    <row r="210" spans="2:31" x14ac:dyDescent="0.2">
      <c r="B210" s="35"/>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5"/>
      <c r="AC210" s="35"/>
      <c r="AD210" s="35"/>
      <c r="AE210" s="267"/>
    </row>
    <row r="211" spans="2:31" x14ac:dyDescent="0.2">
      <c r="B211" s="35"/>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5"/>
      <c r="AC211" s="35"/>
      <c r="AD211" s="35"/>
      <c r="AE211" s="267"/>
    </row>
    <row r="212" spans="2:31" x14ac:dyDescent="0.2">
      <c r="B212" s="35"/>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5"/>
      <c r="AC212" s="35"/>
      <c r="AD212" s="35"/>
      <c r="AE212" s="267"/>
    </row>
    <row r="213" spans="2:31" x14ac:dyDescent="0.2">
      <c r="B213" s="35"/>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5"/>
      <c r="AC213" s="35"/>
      <c r="AD213" s="35"/>
      <c r="AE213" s="267"/>
    </row>
    <row r="214" spans="2:31" x14ac:dyDescent="0.2">
      <c r="B214" s="35"/>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35"/>
      <c r="AC214" s="35"/>
      <c r="AD214" s="35"/>
      <c r="AE214" s="267"/>
    </row>
    <row r="215" spans="2:31" x14ac:dyDescent="0.2">
      <c r="B215" s="35"/>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5"/>
      <c r="AC215" s="35"/>
      <c r="AD215" s="35"/>
      <c r="AE215" s="267"/>
    </row>
    <row r="216" spans="2:31" x14ac:dyDescent="0.2">
      <c r="B216" s="35"/>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c r="AA216" s="35"/>
      <c r="AB216" s="35"/>
      <c r="AC216" s="35"/>
      <c r="AD216" s="35"/>
      <c r="AE216" s="267"/>
    </row>
    <row r="217" spans="2:31" x14ac:dyDescent="0.2">
      <c r="B217" s="35"/>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5"/>
      <c r="AC217" s="35"/>
      <c r="AD217" s="35"/>
      <c r="AE217" s="267"/>
    </row>
    <row r="218" spans="2:31" x14ac:dyDescent="0.2">
      <c r="B218" s="35"/>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c r="AA218" s="35"/>
      <c r="AB218" s="35"/>
      <c r="AC218" s="35"/>
      <c r="AD218" s="35"/>
      <c r="AE218" s="267"/>
    </row>
    <row r="219" spans="2:31" x14ac:dyDescent="0.2">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B219" s="35"/>
      <c r="AC219" s="35"/>
      <c r="AD219" s="35"/>
      <c r="AE219" s="267"/>
    </row>
    <row r="220" spans="2:31" x14ac:dyDescent="0.2">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B220" s="35"/>
      <c r="AC220" s="35"/>
      <c r="AD220" s="35"/>
      <c r="AE220" s="267"/>
    </row>
    <row r="221" spans="2:31" x14ac:dyDescent="0.2">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c r="AB221" s="35"/>
      <c r="AC221" s="35"/>
      <c r="AD221" s="35"/>
      <c r="AE221" s="267"/>
    </row>
    <row r="222" spans="2:31" x14ac:dyDescent="0.2">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35"/>
      <c r="AC222" s="35"/>
      <c r="AD222" s="35"/>
      <c r="AE222" s="267"/>
    </row>
    <row r="223" spans="2:31" x14ac:dyDescent="0.2">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5"/>
      <c r="AC223" s="35"/>
      <c r="AD223" s="35"/>
      <c r="AE223" s="267"/>
    </row>
    <row r="224" spans="2:31" x14ac:dyDescent="0.2">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5"/>
      <c r="AC224" s="35"/>
      <c r="AD224" s="35"/>
      <c r="AE224" s="267"/>
    </row>
    <row r="225" spans="2:31" x14ac:dyDescent="0.2">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c r="AA225" s="35"/>
      <c r="AB225" s="35"/>
      <c r="AC225" s="35"/>
      <c r="AD225" s="35"/>
      <c r="AE225" s="267"/>
    </row>
    <row r="226" spans="2:31" x14ac:dyDescent="0.2">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c r="AA226" s="35"/>
      <c r="AB226" s="35"/>
      <c r="AC226" s="35"/>
      <c r="AD226" s="35"/>
      <c r="AE226" s="267"/>
    </row>
    <row r="227" spans="2:31" x14ac:dyDescent="0.2">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c r="AA227" s="35"/>
      <c r="AB227" s="35"/>
      <c r="AC227" s="35"/>
      <c r="AD227" s="35"/>
      <c r="AE227" s="267"/>
    </row>
    <row r="228" spans="2:31" x14ac:dyDescent="0.2">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c r="AA228" s="35"/>
      <c r="AB228" s="35"/>
      <c r="AC228" s="35"/>
      <c r="AD228" s="35"/>
      <c r="AE228" s="267"/>
    </row>
    <row r="229" spans="2:31" x14ac:dyDescent="0.2">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c r="AA229" s="35"/>
      <c r="AB229" s="35"/>
      <c r="AC229" s="35"/>
      <c r="AD229" s="35"/>
      <c r="AE229" s="267"/>
    </row>
    <row r="230" spans="2:31" x14ac:dyDescent="0.2">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c r="AA230" s="35"/>
      <c r="AB230" s="35"/>
      <c r="AC230" s="35"/>
      <c r="AD230" s="35"/>
      <c r="AE230" s="267"/>
    </row>
    <row r="231" spans="2:31" x14ac:dyDescent="0.2">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c r="AA231" s="35"/>
      <c r="AB231" s="35"/>
      <c r="AC231" s="35"/>
      <c r="AD231" s="35"/>
      <c r="AE231" s="267"/>
    </row>
    <row r="232" spans="2:31" x14ac:dyDescent="0.2">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c r="AB232" s="35"/>
      <c r="AC232" s="35"/>
      <c r="AD232" s="35"/>
      <c r="AE232" s="267"/>
    </row>
    <row r="233" spans="2:31" x14ac:dyDescent="0.2">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5"/>
      <c r="AC233" s="35"/>
      <c r="AD233" s="35"/>
      <c r="AE233" s="267"/>
    </row>
    <row r="234" spans="2:31" x14ac:dyDescent="0.2">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5"/>
      <c r="AC234" s="35"/>
      <c r="AD234" s="35"/>
      <c r="AE234" s="267"/>
    </row>
    <row r="235" spans="2:31" x14ac:dyDescent="0.2">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5"/>
      <c r="AC235" s="35"/>
      <c r="AD235" s="35"/>
      <c r="AE235" s="267"/>
    </row>
    <row r="236" spans="2:31" x14ac:dyDescent="0.2">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c r="AA236" s="35"/>
      <c r="AB236" s="35"/>
      <c r="AC236" s="35"/>
      <c r="AD236" s="35"/>
      <c r="AE236" s="267"/>
    </row>
    <row r="237" spans="2:31" x14ac:dyDescent="0.2">
      <c r="B237" s="35"/>
      <c r="C237" s="35"/>
      <c r="D237" s="35"/>
      <c r="E237" s="35"/>
      <c r="F237" s="35"/>
      <c r="G237" s="35"/>
      <c r="H237" s="35"/>
      <c r="I237" s="35"/>
      <c r="J237" s="35"/>
      <c r="K237" s="35"/>
      <c r="L237" s="35"/>
      <c r="M237" s="35"/>
      <c r="N237" s="35"/>
      <c r="O237" s="35"/>
      <c r="P237" s="35"/>
      <c r="Q237" s="35"/>
      <c r="R237" s="35"/>
      <c r="S237" s="35"/>
      <c r="T237" s="35"/>
      <c r="U237" s="35"/>
      <c r="V237" s="35"/>
      <c r="W237" s="35"/>
      <c r="X237" s="35"/>
      <c r="Y237" s="35"/>
      <c r="Z237" s="35"/>
      <c r="AA237" s="35"/>
      <c r="AB237" s="35"/>
      <c r="AC237" s="35"/>
      <c r="AD237" s="35"/>
      <c r="AE237" s="267"/>
    </row>
    <row r="238" spans="2:31" x14ac:dyDescent="0.2">
      <c r="B238" s="35"/>
      <c r="C238" s="35"/>
      <c r="D238" s="35"/>
      <c r="E238" s="35"/>
      <c r="F238" s="35"/>
      <c r="G238" s="35"/>
      <c r="H238" s="35"/>
      <c r="I238" s="35"/>
      <c r="J238" s="35"/>
      <c r="K238" s="35"/>
      <c r="L238" s="35"/>
      <c r="M238" s="35"/>
      <c r="N238" s="35"/>
      <c r="O238" s="35"/>
      <c r="P238" s="35"/>
      <c r="Q238" s="35"/>
      <c r="R238" s="35"/>
      <c r="S238" s="35"/>
      <c r="T238" s="35"/>
      <c r="U238" s="35"/>
      <c r="V238" s="35"/>
      <c r="W238" s="35"/>
      <c r="X238" s="35"/>
      <c r="Y238" s="35"/>
      <c r="Z238" s="35"/>
      <c r="AA238" s="35"/>
      <c r="AB238" s="35"/>
      <c r="AC238" s="35"/>
      <c r="AD238" s="35"/>
      <c r="AE238" s="267"/>
    </row>
    <row r="239" spans="2:31" x14ac:dyDescent="0.2">
      <c r="B239" s="35"/>
      <c r="C239" s="35"/>
      <c r="D239" s="35"/>
      <c r="E239" s="35"/>
      <c r="F239" s="35"/>
      <c r="G239" s="35"/>
      <c r="H239" s="35"/>
      <c r="I239" s="35"/>
      <c r="J239" s="35"/>
      <c r="K239" s="35"/>
      <c r="L239" s="35"/>
      <c r="M239" s="35"/>
      <c r="N239" s="35"/>
      <c r="O239" s="35"/>
      <c r="P239" s="35"/>
      <c r="Q239" s="35"/>
      <c r="R239" s="35"/>
      <c r="S239" s="35"/>
      <c r="T239" s="35"/>
      <c r="U239" s="35"/>
      <c r="V239" s="35"/>
      <c r="W239" s="35"/>
      <c r="X239" s="35"/>
      <c r="Y239" s="35"/>
      <c r="Z239" s="35"/>
      <c r="AA239" s="35"/>
      <c r="AB239" s="35"/>
      <c r="AC239" s="35"/>
      <c r="AD239" s="35"/>
      <c r="AE239" s="267"/>
    </row>
    <row r="240" spans="2:31" x14ac:dyDescent="0.2">
      <c r="B240" s="35"/>
      <c r="C240" s="35"/>
      <c r="D240" s="35"/>
      <c r="E240" s="35"/>
      <c r="F240" s="35"/>
      <c r="G240" s="35"/>
      <c r="H240" s="35"/>
      <c r="I240" s="35"/>
      <c r="J240" s="35"/>
      <c r="K240" s="35"/>
      <c r="L240" s="35"/>
      <c r="M240" s="35"/>
      <c r="N240" s="35"/>
      <c r="O240" s="35"/>
      <c r="P240" s="35"/>
      <c r="Q240" s="35"/>
      <c r="R240" s="35"/>
      <c r="S240" s="35"/>
      <c r="T240" s="35"/>
      <c r="U240" s="35"/>
      <c r="V240" s="35"/>
      <c r="W240" s="35"/>
      <c r="X240" s="35"/>
      <c r="Y240" s="35"/>
      <c r="Z240" s="35"/>
      <c r="AA240" s="35"/>
      <c r="AB240" s="35"/>
      <c r="AC240" s="35"/>
      <c r="AD240" s="35"/>
      <c r="AE240" s="267"/>
    </row>
    <row r="241" spans="2:31" x14ac:dyDescent="0.2">
      <c r="B241" s="35"/>
      <c r="C241" s="35"/>
      <c r="D241" s="35"/>
      <c r="E241" s="35"/>
      <c r="F241" s="35"/>
      <c r="G241" s="35"/>
      <c r="H241" s="35"/>
      <c r="I241" s="35"/>
      <c r="J241" s="35"/>
      <c r="K241" s="35"/>
      <c r="L241" s="35"/>
      <c r="M241" s="35"/>
      <c r="N241" s="35"/>
      <c r="O241" s="35"/>
      <c r="P241" s="35"/>
      <c r="Q241" s="35"/>
      <c r="R241" s="35"/>
      <c r="S241" s="35"/>
      <c r="T241" s="35"/>
      <c r="U241" s="35"/>
      <c r="V241" s="35"/>
      <c r="W241" s="35"/>
      <c r="X241" s="35"/>
      <c r="Y241" s="35"/>
      <c r="Z241" s="35"/>
      <c r="AA241" s="35"/>
      <c r="AB241" s="35"/>
      <c r="AC241" s="35"/>
      <c r="AD241" s="35"/>
      <c r="AE241" s="267"/>
    </row>
    <row r="242" spans="2:31" x14ac:dyDescent="0.2">
      <c r="B242" s="35"/>
      <c r="C242" s="35"/>
      <c r="D242" s="35"/>
      <c r="E242" s="35"/>
      <c r="F242" s="35"/>
      <c r="G242" s="35"/>
      <c r="H242" s="35"/>
      <c r="I242" s="35"/>
      <c r="J242" s="35"/>
      <c r="K242" s="35"/>
      <c r="L242" s="35"/>
      <c r="M242" s="35"/>
      <c r="N242" s="35"/>
      <c r="O242" s="35"/>
      <c r="P242" s="35"/>
      <c r="Q242" s="35"/>
      <c r="R242" s="35"/>
      <c r="S242" s="35"/>
      <c r="T242" s="35"/>
      <c r="U242" s="35"/>
      <c r="V242" s="35"/>
      <c r="W242" s="35"/>
      <c r="X242" s="35"/>
      <c r="Y242" s="35"/>
      <c r="Z242" s="35"/>
      <c r="AA242" s="35"/>
      <c r="AB242" s="35"/>
      <c r="AC242" s="35"/>
      <c r="AD242" s="35"/>
      <c r="AE242" s="267"/>
    </row>
    <row r="243" spans="2:31" x14ac:dyDescent="0.2">
      <c r="B243" s="35"/>
      <c r="C243" s="35"/>
      <c r="D243" s="35"/>
      <c r="E243" s="35"/>
      <c r="F243" s="35"/>
      <c r="G243" s="35"/>
      <c r="H243" s="35"/>
      <c r="I243" s="35"/>
      <c r="J243" s="35"/>
      <c r="K243" s="35"/>
      <c r="L243" s="35"/>
      <c r="M243" s="35"/>
      <c r="N243" s="35"/>
      <c r="O243" s="35"/>
      <c r="P243" s="35"/>
      <c r="Q243" s="35"/>
      <c r="R243" s="35"/>
      <c r="S243" s="35"/>
      <c r="T243" s="35"/>
      <c r="U243" s="35"/>
      <c r="V243" s="35"/>
      <c r="W243" s="35"/>
      <c r="X243" s="35"/>
      <c r="Y243" s="35"/>
      <c r="Z243" s="35"/>
      <c r="AA243" s="35"/>
      <c r="AB243" s="35"/>
      <c r="AC243" s="35"/>
      <c r="AD243" s="35"/>
      <c r="AE243" s="267"/>
    </row>
    <row r="244" spans="2:31" x14ac:dyDescent="0.2">
      <c r="B244" s="35"/>
      <c r="C244" s="35"/>
      <c r="D244" s="35"/>
      <c r="E244" s="35"/>
      <c r="F244" s="35"/>
      <c r="G244" s="35"/>
      <c r="H244" s="35"/>
      <c r="I244" s="35"/>
      <c r="J244" s="35"/>
      <c r="K244" s="35"/>
      <c r="L244" s="35"/>
      <c r="M244" s="35"/>
      <c r="N244" s="35"/>
      <c r="O244" s="35"/>
      <c r="P244" s="35"/>
      <c r="Q244" s="35"/>
      <c r="R244" s="35"/>
      <c r="S244" s="35"/>
      <c r="T244" s="35"/>
      <c r="U244" s="35"/>
      <c r="V244" s="35"/>
      <c r="W244" s="35"/>
      <c r="X244" s="35"/>
      <c r="Y244" s="35"/>
      <c r="Z244" s="35"/>
      <c r="AA244" s="35"/>
      <c r="AB244" s="35"/>
      <c r="AC244" s="35"/>
      <c r="AD244" s="35"/>
      <c r="AE244" s="267"/>
    </row>
    <row r="245" spans="2:31" x14ac:dyDescent="0.2">
      <c r="B245" s="35"/>
      <c r="C245" s="35"/>
      <c r="D245" s="35"/>
      <c r="E245" s="35"/>
      <c r="F245" s="35"/>
      <c r="G245" s="35"/>
      <c r="H245" s="35"/>
      <c r="I245" s="35"/>
      <c r="J245" s="35"/>
      <c r="K245" s="35"/>
      <c r="L245" s="35"/>
      <c r="M245" s="35"/>
      <c r="N245" s="35"/>
      <c r="O245" s="35"/>
      <c r="P245" s="35"/>
      <c r="Q245" s="35"/>
      <c r="R245" s="35"/>
      <c r="S245" s="35"/>
      <c r="T245" s="35"/>
      <c r="U245" s="35"/>
      <c r="V245" s="35"/>
      <c r="W245" s="35"/>
      <c r="X245" s="35"/>
      <c r="Y245" s="35"/>
      <c r="Z245" s="35"/>
      <c r="AA245" s="35"/>
      <c r="AB245" s="35"/>
      <c r="AC245" s="35"/>
      <c r="AD245" s="35"/>
      <c r="AE245" s="267"/>
    </row>
    <row r="246" spans="2:31" x14ac:dyDescent="0.2">
      <c r="B246" s="35"/>
      <c r="C246" s="35"/>
      <c r="D246" s="35"/>
      <c r="E246" s="35"/>
      <c r="F246" s="35"/>
      <c r="G246" s="35"/>
      <c r="H246" s="35"/>
      <c r="I246" s="35"/>
      <c r="J246" s="35"/>
      <c r="K246" s="35"/>
      <c r="L246" s="35"/>
      <c r="M246" s="35"/>
      <c r="N246" s="35"/>
      <c r="O246" s="35"/>
      <c r="P246" s="35"/>
      <c r="Q246" s="35"/>
      <c r="R246" s="35"/>
      <c r="S246" s="35"/>
      <c r="T246" s="35"/>
      <c r="U246" s="35"/>
      <c r="V246" s="35"/>
      <c r="W246" s="35"/>
      <c r="X246" s="35"/>
      <c r="Y246" s="35"/>
      <c r="Z246" s="35"/>
      <c r="AA246" s="35"/>
      <c r="AB246" s="35"/>
      <c r="AC246" s="35"/>
      <c r="AD246" s="35"/>
      <c r="AE246" s="267"/>
    </row>
    <row r="247" spans="2:31" x14ac:dyDescent="0.2">
      <c r="B247" s="35"/>
      <c r="C247" s="35"/>
      <c r="D247" s="35"/>
      <c r="E247" s="35"/>
      <c r="F247" s="35"/>
      <c r="G247" s="35"/>
      <c r="H247" s="35"/>
      <c r="I247" s="35"/>
      <c r="J247" s="35"/>
      <c r="K247" s="35"/>
      <c r="L247" s="35"/>
      <c r="M247" s="35"/>
      <c r="N247" s="35"/>
      <c r="O247" s="35"/>
      <c r="P247" s="35"/>
      <c r="Q247" s="35"/>
      <c r="R247" s="35"/>
      <c r="S247" s="35"/>
      <c r="T247" s="35"/>
      <c r="U247" s="35"/>
      <c r="V247" s="35"/>
      <c r="W247" s="35"/>
      <c r="X247" s="35"/>
      <c r="Y247" s="35"/>
      <c r="Z247" s="35"/>
      <c r="AA247" s="35"/>
      <c r="AB247" s="35"/>
      <c r="AC247" s="35"/>
      <c r="AD247" s="35"/>
      <c r="AE247" s="267"/>
    </row>
    <row r="248" spans="2:31" x14ac:dyDescent="0.2">
      <c r="B248" s="35"/>
      <c r="C248" s="35"/>
      <c r="D248" s="35"/>
      <c r="E248" s="35"/>
      <c r="F248" s="35"/>
      <c r="G248" s="35"/>
      <c r="H248" s="35"/>
      <c r="I248" s="35"/>
      <c r="J248" s="35"/>
      <c r="K248" s="35"/>
      <c r="L248" s="35"/>
      <c r="M248" s="35"/>
      <c r="N248" s="35"/>
      <c r="O248" s="35"/>
      <c r="P248" s="35"/>
      <c r="Q248" s="35"/>
      <c r="R248" s="35"/>
      <c r="S248" s="35"/>
      <c r="T248" s="35"/>
      <c r="U248" s="35"/>
      <c r="V248" s="35"/>
      <c r="W248" s="35"/>
      <c r="X248" s="35"/>
      <c r="Y248" s="35"/>
      <c r="Z248" s="35"/>
      <c r="AA248" s="35"/>
      <c r="AB248" s="35"/>
      <c r="AC248" s="35"/>
      <c r="AD248" s="35"/>
      <c r="AE248" s="267"/>
    </row>
    <row r="249" spans="2:31" x14ac:dyDescent="0.2">
      <c r="B249" s="35"/>
      <c r="C249" s="35"/>
      <c r="D249" s="35"/>
      <c r="E249" s="35"/>
      <c r="F249" s="35"/>
      <c r="G249" s="35"/>
      <c r="H249" s="35"/>
      <c r="I249" s="35"/>
      <c r="J249" s="35"/>
      <c r="K249" s="35"/>
      <c r="L249" s="35"/>
      <c r="M249" s="35"/>
      <c r="N249" s="35"/>
      <c r="O249" s="35"/>
      <c r="P249" s="35"/>
      <c r="Q249" s="35"/>
      <c r="R249" s="35"/>
      <c r="S249" s="35"/>
      <c r="T249" s="35"/>
      <c r="U249" s="35"/>
      <c r="V249" s="35"/>
      <c r="W249" s="35"/>
      <c r="X249" s="35"/>
      <c r="Y249" s="35"/>
      <c r="Z249" s="35"/>
      <c r="AA249" s="35"/>
      <c r="AB249" s="35"/>
      <c r="AC249" s="35"/>
      <c r="AD249" s="35"/>
      <c r="AE249" s="267"/>
    </row>
    <row r="250" spans="2:31" x14ac:dyDescent="0.2">
      <c r="B250" s="35"/>
      <c r="C250" s="35"/>
      <c r="D250" s="35"/>
      <c r="E250" s="35"/>
      <c r="F250" s="35"/>
      <c r="G250" s="35"/>
      <c r="H250" s="35"/>
      <c r="I250" s="35"/>
      <c r="J250" s="35"/>
      <c r="K250" s="35"/>
      <c r="L250" s="35"/>
      <c r="M250" s="35"/>
      <c r="N250" s="35"/>
      <c r="O250" s="35"/>
      <c r="P250" s="35"/>
      <c r="Q250" s="35"/>
      <c r="R250" s="35"/>
      <c r="S250" s="35"/>
      <c r="T250" s="35"/>
      <c r="U250" s="35"/>
      <c r="V250" s="35"/>
      <c r="W250" s="35"/>
      <c r="X250" s="35"/>
      <c r="Y250" s="35"/>
      <c r="Z250" s="35"/>
      <c r="AA250" s="35"/>
      <c r="AB250" s="35"/>
      <c r="AC250" s="35"/>
      <c r="AD250" s="35"/>
      <c r="AE250" s="267"/>
    </row>
    <row r="251" spans="2:31" x14ac:dyDescent="0.2">
      <c r="B251" s="35"/>
      <c r="C251" s="35"/>
      <c r="D251" s="35"/>
      <c r="E251" s="35"/>
      <c r="F251" s="35"/>
      <c r="G251" s="35"/>
      <c r="H251" s="35"/>
      <c r="I251" s="35"/>
      <c r="J251" s="35"/>
      <c r="K251" s="35"/>
      <c r="L251" s="35"/>
      <c r="M251" s="35"/>
      <c r="N251" s="35"/>
      <c r="O251" s="35"/>
      <c r="P251" s="35"/>
      <c r="Q251" s="35"/>
      <c r="R251" s="35"/>
      <c r="S251" s="35"/>
      <c r="T251" s="35"/>
      <c r="U251" s="35"/>
      <c r="V251" s="35"/>
      <c r="W251" s="35"/>
      <c r="X251" s="35"/>
      <c r="Y251" s="35"/>
      <c r="Z251" s="35"/>
      <c r="AA251" s="35"/>
      <c r="AB251" s="35"/>
      <c r="AC251" s="35"/>
      <c r="AD251" s="35"/>
      <c r="AE251" s="267"/>
    </row>
    <row r="252" spans="2:31" x14ac:dyDescent="0.2">
      <c r="B252" s="35"/>
      <c r="C252" s="35"/>
      <c r="D252" s="35"/>
      <c r="E252" s="35"/>
      <c r="F252" s="35"/>
      <c r="G252" s="35"/>
      <c r="H252" s="35"/>
      <c r="I252" s="35"/>
      <c r="J252" s="35"/>
      <c r="K252" s="35"/>
      <c r="L252" s="35"/>
      <c r="M252" s="35"/>
      <c r="N252" s="35"/>
      <c r="O252" s="35"/>
      <c r="P252" s="35"/>
      <c r="Q252" s="35"/>
      <c r="R252" s="35"/>
      <c r="S252" s="35"/>
      <c r="T252" s="35"/>
      <c r="U252" s="35"/>
      <c r="V252" s="35"/>
      <c r="W252" s="35"/>
      <c r="X252" s="35"/>
      <c r="Y252" s="35"/>
      <c r="Z252" s="35"/>
      <c r="AA252" s="35"/>
      <c r="AB252" s="35"/>
      <c r="AC252" s="35"/>
      <c r="AD252" s="35"/>
      <c r="AE252" s="267"/>
    </row>
    <row r="253" spans="2:31" x14ac:dyDescent="0.2">
      <c r="B253" s="35"/>
      <c r="C253" s="35"/>
      <c r="D253" s="35"/>
      <c r="E253" s="35"/>
      <c r="F253" s="35"/>
      <c r="G253" s="35"/>
      <c r="H253" s="35"/>
      <c r="I253" s="35"/>
      <c r="J253" s="35"/>
      <c r="K253" s="35"/>
      <c r="L253" s="35"/>
      <c r="M253" s="35"/>
      <c r="N253" s="35"/>
      <c r="O253" s="35"/>
      <c r="P253" s="35"/>
      <c r="Q253" s="35"/>
      <c r="R253" s="35"/>
      <c r="S253" s="35"/>
      <c r="T253" s="35"/>
      <c r="U253" s="35"/>
      <c r="V253" s="35"/>
      <c r="W253" s="35"/>
      <c r="X253" s="35"/>
      <c r="Y253" s="35"/>
      <c r="Z253" s="35"/>
      <c r="AA253" s="35"/>
      <c r="AB253" s="35"/>
      <c r="AC253" s="35"/>
      <c r="AD253" s="35"/>
      <c r="AE253" s="267"/>
    </row>
    <row r="254" spans="2:31" x14ac:dyDescent="0.2">
      <c r="B254" s="35"/>
      <c r="C254" s="35"/>
      <c r="D254" s="35"/>
      <c r="E254" s="35"/>
      <c r="F254" s="35"/>
      <c r="G254" s="35"/>
      <c r="H254" s="35"/>
      <c r="I254" s="35"/>
      <c r="J254" s="35"/>
      <c r="K254" s="35"/>
      <c r="L254" s="35"/>
      <c r="M254" s="35"/>
      <c r="N254" s="35"/>
      <c r="O254" s="35"/>
      <c r="P254" s="35"/>
      <c r="Q254" s="35"/>
      <c r="R254" s="35"/>
      <c r="S254" s="35"/>
      <c r="T254" s="35"/>
      <c r="U254" s="35"/>
      <c r="V254" s="35"/>
      <c r="W254" s="35"/>
      <c r="X254" s="35"/>
      <c r="Y254" s="35"/>
      <c r="Z254" s="35"/>
      <c r="AA254" s="35"/>
      <c r="AB254" s="35"/>
      <c r="AC254" s="35"/>
      <c r="AD254" s="35"/>
      <c r="AE254" s="267"/>
    </row>
    <row r="255" spans="2:31" x14ac:dyDescent="0.2">
      <c r="B255" s="35"/>
      <c r="C255" s="35"/>
      <c r="D255" s="35"/>
      <c r="E255" s="35"/>
      <c r="F255" s="35"/>
      <c r="G255" s="35"/>
      <c r="H255" s="35"/>
      <c r="I255" s="35"/>
      <c r="J255" s="35"/>
      <c r="K255" s="35"/>
      <c r="L255" s="35"/>
      <c r="M255" s="35"/>
      <c r="N255" s="35"/>
      <c r="O255" s="35"/>
      <c r="P255" s="35"/>
      <c r="Q255" s="35"/>
      <c r="R255" s="35"/>
      <c r="S255" s="35"/>
      <c r="T255" s="35"/>
      <c r="U255" s="35"/>
      <c r="V255" s="35"/>
      <c r="W255" s="35"/>
      <c r="X255" s="35"/>
      <c r="Y255" s="35"/>
      <c r="Z255" s="35"/>
      <c r="AA255" s="35"/>
      <c r="AB255" s="35"/>
      <c r="AC255" s="35"/>
      <c r="AD255" s="35"/>
      <c r="AE255" s="267"/>
    </row>
    <row r="256" spans="2:31" x14ac:dyDescent="0.2">
      <c r="B256" s="35"/>
      <c r="C256" s="35"/>
      <c r="D256" s="35"/>
      <c r="E256" s="35"/>
      <c r="F256" s="35"/>
      <c r="G256" s="35"/>
      <c r="H256" s="35"/>
      <c r="I256" s="35"/>
      <c r="J256" s="35"/>
      <c r="K256" s="35"/>
      <c r="L256" s="35"/>
      <c r="M256" s="35"/>
      <c r="N256" s="35"/>
      <c r="O256" s="35"/>
      <c r="P256" s="35"/>
      <c r="Q256" s="35"/>
      <c r="R256" s="35"/>
      <c r="S256" s="35"/>
      <c r="T256" s="35"/>
      <c r="U256" s="35"/>
      <c r="V256" s="35"/>
      <c r="W256" s="35"/>
      <c r="X256" s="35"/>
      <c r="Y256" s="35"/>
      <c r="Z256" s="35"/>
      <c r="AA256" s="35"/>
      <c r="AB256" s="35"/>
      <c r="AC256" s="35"/>
      <c r="AD256" s="35"/>
      <c r="AE256" s="267"/>
    </row>
    <row r="257" spans="2:31" x14ac:dyDescent="0.2">
      <c r="B257" s="35"/>
      <c r="C257" s="35"/>
      <c r="D257" s="35"/>
      <c r="E257" s="35"/>
      <c r="F257" s="35"/>
      <c r="G257" s="35"/>
      <c r="H257" s="35"/>
      <c r="I257" s="35"/>
      <c r="J257" s="35"/>
      <c r="K257" s="35"/>
      <c r="L257" s="35"/>
      <c r="M257" s="35"/>
      <c r="N257" s="35"/>
      <c r="O257" s="35"/>
      <c r="P257" s="35"/>
      <c r="Q257" s="35"/>
      <c r="R257" s="35"/>
      <c r="S257" s="35"/>
      <c r="T257" s="35"/>
      <c r="U257" s="35"/>
      <c r="V257" s="35"/>
      <c r="W257" s="35"/>
      <c r="X257" s="35"/>
      <c r="Y257" s="35"/>
      <c r="Z257" s="35"/>
      <c r="AA257" s="35"/>
      <c r="AB257" s="35"/>
      <c r="AC257" s="35"/>
      <c r="AD257" s="35"/>
      <c r="AE257" s="267"/>
    </row>
    <row r="258" spans="2:31" x14ac:dyDescent="0.2">
      <c r="B258" s="35"/>
      <c r="C258" s="35"/>
      <c r="D258" s="35"/>
      <c r="E258" s="35"/>
      <c r="F258" s="35"/>
      <c r="G258" s="35"/>
      <c r="H258" s="35"/>
      <c r="I258" s="35"/>
      <c r="J258" s="35"/>
      <c r="K258" s="35"/>
      <c r="L258" s="35"/>
      <c r="M258" s="35"/>
      <c r="N258" s="35"/>
      <c r="O258" s="35"/>
      <c r="P258" s="35"/>
      <c r="Q258" s="35"/>
      <c r="R258" s="35"/>
      <c r="S258" s="35"/>
      <c r="T258" s="35"/>
      <c r="U258" s="35"/>
      <c r="V258" s="35"/>
      <c r="W258" s="35"/>
      <c r="X258" s="35"/>
      <c r="Y258" s="35"/>
      <c r="Z258" s="35"/>
      <c r="AA258" s="35"/>
      <c r="AB258" s="35"/>
      <c r="AC258" s="35"/>
      <c r="AD258" s="35"/>
      <c r="AE258" s="267"/>
    </row>
    <row r="259" spans="2:31" x14ac:dyDescent="0.2">
      <c r="B259" s="35"/>
      <c r="C259" s="35"/>
      <c r="D259" s="35"/>
      <c r="E259" s="35"/>
      <c r="F259" s="35"/>
      <c r="G259" s="35"/>
      <c r="H259" s="35"/>
      <c r="I259" s="35"/>
      <c r="J259" s="35"/>
      <c r="K259" s="35"/>
      <c r="L259" s="35"/>
      <c r="M259" s="35"/>
      <c r="N259" s="35"/>
      <c r="O259" s="35"/>
      <c r="P259" s="35"/>
      <c r="Q259" s="35"/>
      <c r="R259" s="35"/>
      <c r="S259" s="35"/>
      <c r="T259" s="35"/>
      <c r="U259" s="35"/>
      <c r="V259" s="35"/>
      <c r="W259" s="35"/>
      <c r="X259" s="35"/>
      <c r="Y259" s="35"/>
      <c r="Z259" s="35"/>
      <c r="AA259" s="35"/>
      <c r="AB259" s="35"/>
      <c r="AC259" s="35"/>
      <c r="AD259" s="35"/>
      <c r="AE259" s="267"/>
    </row>
    <row r="260" spans="2:31" x14ac:dyDescent="0.2">
      <c r="B260" s="35"/>
      <c r="C260" s="35"/>
      <c r="D260" s="35"/>
      <c r="E260" s="35"/>
      <c r="F260" s="35"/>
      <c r="G260" s="35"/>
      <c r="H260" s="35"/>
      <c r="I260" s="35"/>
      <c r="J260" s="35"/>
      <c r="K260" s="35"/>
      <c r="L260" s="35"/>
      <c r="M260" s="35"/>
      <c r="N260" s="35"/>
      <c r="O260" s="35"/>
      <c r="P260" s="35"/>
      <c r="Q260" s="35"/>
      <c r="R260" s="35"/>
      <c r="S260" s="35"/>
      <c r="T260" s="35"/>
      <c r="U260" s="35"/>
      <c r="V260" s="35"/>
      <c r="W260" s="35"/>
      <c r="X260" s="35"/>
      <c r="Y260" s="35"/>
      <c r="Z260" s="35"/>
      <c r="AA260" s="35"/>
      <c r="AB260" s="35"/>
      <c r="AC260" s="35"/>
      <c r="AD260" s="35"/>
      <c r="AE260" s="267"/>
    </row>
    <row r="261" spans="2:31" x14ac:dyDescent="0.2">
      <c r="B261" s="35"/>
      <c r="C261" s="35"/>
      <c r="D261" s="35"/>
      <c r="E261" s="35"/>
      <c r="F261" s="35"/>
      <c r="G261" s="35"/>
      <c r="H261" s="35"/>
      <c r="I261" s="35"/>
      <c r="J261" s="35"/>
      <c r="K261" s="35"/>
      <c r="L261" s="35"/>
      <c r="M261" s="35"/>
      <c r="N261" s="35"/>
      <c r="O261" s="35"/>
      <c r="P261" s="35"/>
      <c r="Q261" s="35"/>
      <c r="R261" s="35"/>
      <c r="S261" s="35"/>
      <c r="T261" s="35"/>
      <c r="U261" s="35"/>
      <c r="V261" s="35"/>
      <c r="W261" s="35"/>
      <c r="X261" s="35"/>
      <c r="Y261" s="35"/>
      <c r="Z261" s="35"/>
      <c r="AA261" s="35"/>
      <c r="AB261" s="35"/>
      <c r="AC261" s="35"/>
      <c r="AD261" s="35"/>
      <c r="AE261" s="267"/>
    </row>
    <row r="262" spans="2:31" x14ac:dyDescent="0.2">
      <c r="B262" s="35"/>
      <c r="C262" s="35"/>
      <c r="D262" s="35"/>
      <c r="E262" s="35"/>
      <c r="F262" s="35"/>
      <c r="G262" s="35"/>
      <c r="H262" s="35"/>
      <c r="I262" s="35"/>
      <c r="J262" s="35"/>
      <c r="K262" s="35"/>
      <c r="L262" s="35"/>
      <c r="M262" s="35"/>
      <c r="N262" s="35"/>
      <c r="O262" s="35"/>
      <c r="P262" s="35"/>
      <c r="Q262" s="35"/>
      <c r="R262" s="35"/>
      <c r="S262" s="35"/>
      <c r="T262" s="35"/>
      <c r="U262" s="35"/>
      <c r="V262" s="35"/>
      <c r="W262" s="35"/>
      <c r="X262" s="35"/>
      <c r="Y262" s="35"/>
      <c r="Z262" s="35"/>
      <c r="AA262" s="35"/>
      <c r="AB262" s="35"/>
      <c r="AC262" s="35"/>
      <c r="AD262" s="35"/>
      <c r="AE262" s="267"/>
    </row>
    <row r="263" spans="2:31" x14ac:dyDescent="0.2">
      <c r="B263" s="35"/>
      <c r="C263" s="35"/>
      <c r="D263" s="35"/>
      <c r="E263" s="35"/>
      <c r="F263" s="35"/>
      <c r="G263" s="35"/>
      <c r="H263" s="35"/>
      <c r="I263" s="35"/>
      <c r="J263" s="35"/>
      <c r="K263" s="35"/>
      <c r="L263" s="35"/>
      <c r="M263" s="35"/>
      <c r="N263" s="35"/>
      <c r="O263" s="35"/>
      <c r="P263" s="35"/>
      <c r="Q263" s="35"/>
      <c r="R263" s="35"/>
      <c r="S263" s="35"/>
      <c r="T263" s="35"/>
      <c r="U263" s="35"/>
      <c r="V263" s="35"/>
      <c r="W263" s="35"/>
      <c r="X263" s="35"/>
      <c r="Y263" s="35"/>
      <c r="Z263" s="35"/>
      <c r="AA263" s="35"/>
      <c r="AB263" s="35"/>
      <c r="AC263" s="35"/>
      <c r="AD263" s="35"/>
      <c r="AE263" s="267"/>
    </row>
    <row r="264" spans="2:31" x14ac:dyDescent="0.2">
      <c r="B264" s="35"/>
      <c r="C264" s="35"/>
      <c r="D264" s="35"/>
      <c r="E264" s="35"/>
      <c r="F264" s="35"/>
      <c r="G264" s="35"/>
      <c r="H264" s="35"/>
      <c r="I264" s="35"/>
      <c r="J264" s="35"/>
      <c r="K264" s="35"/>
      <c r="L264" s="35"/>
      <c r="M264" s="35"/>
      <c r="N264" s="35"/>
      <c r="O264" s="35"/>
      <c r="P264" s="35"/>
      <c r="Q264" s="35"/>
      <c r="R264" s="35"/>
      <c r="S264" s="35"/>
      <c r="T264" s="35"/>
      <c r="U264" s="35"/>
      <c r="V264" s="35"/>
      <c r="W264" s="35"/>
      <c r="X264" s="35"/>
      <c r="Y264" s="35"/>
      <c r="Z264" s="35"/>
      <c r="AA264" s="35"/>
      <c r="AB264" s="35"/>
      <c r="AC264" s="35"/>
      <c r="AD264" s="35"/>
      <c r="AE264" s="267"/>
    </row>
    <row r="265" spans="2:31" x14ac:dyDescent="0.2">
      <c r="B265" s="35"/>
      <c r="C265" s="35"/>
      <c r="D265" s="35"/>
      <c r="E265" s="35"/>
      <c r="F265" s="35"/>
      <c r="G265" s="35"/>
      <c r="H265" s="35"/>
      <c r="I265" s="35"/>
      <c r="J265" s="35"/>
      <c r="K265" s="35"/>
      <c r="L265" s="35"/>
      <c r="M265" s="35"/>
      <c r="N265" s="35"/>
      <c r="O265" s="35"/>
      <c r="P265" s="35"/>
      <c r="Q265" s="35"/>
      <c r="R265" s="35"/>
      <c r="S265" s="35"/>
      <c r="T265" s="35"/>
      <c r="U265" s="35"/>
      <c r="V265" s="35"/>
      <c r="W265" s="35"/>
      <c r="X265" s="35"/>
      <c r="Y265" s="35"/>
      <c r="Z265" s="35"/>
      <c r="AA265" s="35"/>
      <c r="AB265" s="35"/>
      <c r="AC265" s="35"/>
      <c r="AD265" s="35"/>
      <c r="AE265" s="267"/>
    </row>
    <row r="266" spans="2:31" x14ac:dyDescent="0.2">
      <c r="B266" s="35"/>
      <c r="C266" s="35"/>
      <c r="D266" s="35"/>
      <c r="E266" s="35"/>
      <c r="F266" s="35"/>
      <c r="G266" s="35"/>
      <c r="H266" s="35"/>
      <c r="I266" s="35"/>
      <c r="J266" s="35"/>
      <c r="K266" s="35"/>
      <c r="L266" s="35"/>
      <c r="M266" s="35"/>
      <c r="N266" s="35"/>
      <c r="O266" s="35"/>
      <c r="P266" s="35"/>
      <c r="Q266" s="35"/>
      <c r="R266" s="35"/>
      <c r="S266" s="35"/>
      <c r="T266" s="35"/>
      <c r="U266" s="35"/>
      <c r="V266" s="35"/>
      <c r="W266" s="35"/>
      <c r="X266" s="35"/>
      <c r="Y266" s="35"/>
      <c r="Z266" s="35"/>
      <c r="AA266" s="35"/>
      <c r="AB266" s="35"/>
      <c r="AC266" s="35"/>
      <c r="AD266" s="35"/>
      <c r="AE266" s="267"/>
    </row>
    <row r="267" spans="2:31" x14ac:dyDescent="0.2">
      <c r="B267" s="35"/>
      <c r="C267" s="35"/>
      <c r="D267" s="35"/>
      <c r="E267" s="35"/>
      <c r="F267" s="35"/>
      <c r="G267" s="35"/>
      <c r="H267" s="35"/>
      <c r="I267" s="35"/>
      <c r="J267" s="35"/>
      <c r="K267" s="35"/>
      <c r="L267" s="35"/>
      <c r="M267" s="35"/>
      <c r="N267" s="35"/>
      <c r="O267" s="35"/>
      <c r="P267" s="35"/>
      <c r="Q267" s="35"/>
      <c r="R267" s="35"/>
      <c r="S267" s="35"/>
      <c r="T267" s="35"/>
      <c r="U267" s="35"/>
      <c r="V267" s="35"/>
      <c r="W267" s="35"/>
      <c r="X267" s="35"/>
      <c r="Y267" s="35"/>
      <c r="Z267" s="35"/>
      <c r="AA267" s="35"/>
      <c r="AB267" s="35"/>
      <c r="AC267" s="35"/>
      <c r="AD267" s="35"/>
      <c r="AE267" s="267"/>
    </row>
    <row r="268" spans="2:31" x14ac:dyDescent="0.2">
      <c r="B268" s="35"/>
      <c r="C268" s="35"/>
      <c r="D268" s="35"/>
      <c r="E268" s="35"/>
      <c r="F268" s="35"/>
      <c r="G268" s="35"/>
      <c r="H268" s="35"/>
      <c r="I268" s="35"/>
      <c r="J268" s="35"/>
      <c r="K268" s="35"/>
      <c r="L268" s="35"/>
      <c r="M268" s="35"/>
      <c r="N268" s="35"/>
      <c r="O268" s="35"/>
      <c r="P268" s="35"/>
      <c r="Q268" s="35"/>
      <c r="R268" s="35"/>
      <c r="S268" s="35"/>
      <c r="T268" s="35"/>
      <c r="U268" s="35"/>
      <c r="V268" s="35"/>
      <c r="W268" s="35"/>
      <c r="X268" s="35"/>
      <c r="Y268" s="35"/>
      <c r="Z268" s="35"/>
      <c r="AA268" s="35"/>
      <c r="AB268" s="35"/>
      <c r="AC268" s="35"/>
      <c r="AD268" s="35"/>
      <c r="AE268" s="267"/>
    </row>
    <row r="269" spans="2:31" x14ac:dyDescent="0.2">
      <c r="B269" s="35"/>
      <c r="C269" s="35"/>
      <c r="D269" s="35"/>
      <c r="E269" s="35"/>
      <c r="F269" s="35"/>
      <c r="G269" s="35"/>
      <c r="H269" s="35"/>
      <c r="I269" s="35"/>
      <c r="J269" s="35"/>
      <c r="K269" s="35"/>
      <c r="L269" s="35"/>
      <c r="M269" s="35"/>
      <c r="N269" s="35"/>
      <c r="O269" s="35"/>
      <c r="P269" s="35"/>
      <c r="Q269" s="35"/>
      <c r="R269" s="35"/>
      <c r="S269" s="35"/>
      <c r="T269" s="35"/>
      <c r="U269" s="35"/>
      <c r="V269" s="35"/>
      <c r="W269" s="35"/>
      <c r="X269" s="35"/>
      <c r="Y269" s="35"/>
      <c r="Z269" s="35"/>
      <c r="AA269" s="35"/>
      <c r="AB269" s="35"/>
      <c r="AC269" s="35"/>
      <c r="AD269" s="35"/>
      <c r="AE269" s="267"/>
    </row>
    <row r="270" spans="2:31" x14ac:dyDescent="0.2">
      <c r="B270" s="35"/>
      <c r="C270" s="35"/>
      <c r="D270" s="35"/>
      <c r="E270" s="35"/>
      <c r="F270" s="35"/>
      <c r="G270" s="35"/>
      <c r="H270" s="35"/>
      <c r="I270" s="35"/>
      <c r="J270" s="35"/>
      <c r="K270" s="35"/>
      <c r="L270" s="35"/>
      <c r="M270" s="35"/>
      <c r="N270" s="35"/>
      <c r="O270" s="35"/>
      <c r="P270" s="35"/>
      <c r="Q270" s="35"/>
      <c r="R270" s="35"/>
      <c r="S270" s="35"/>
      <c r="T270" s="35"/>
      <c r="U270" s="35"/>
      <c r="V270" s="35"/>
      <c r="W270" s="35"/>
      <c r="X270" s="35"/>
      <c r="Y270" s="35"/>
      <c r="Z270" s="35"/>
      <c r="AA270" s="35"/>
      <c r="AB270" s="35"/>
      <c r="AC270" s="35"/>
      <c r="AD270" s="35"/>
      <c r="AE270" s="267"/>
    </row>
    <row r="271" spans="2:31" x14ac:dyDescent="0.2">
      <c r="B271" s="35"/>
      <c r="C271" s="35"/>
      <c r="D271" s="35"/>
      <c r="E271" s="35"/>
      <c r="F271" s="35"/>
      <c r="G271" s="35"/>
      <c r="H271" s="35"/>
      <c r="I271" s="35"/>
      <c r="J271" s="35"/>
      <c r="K271" s="35"/>
      <c r="L271" s="35"/>
      <c r="M271" s="35"/>
      <c r="N271" s="35"/>
      <c r="O271" s="35"/>
      <c r="P271" s="35"/>
      <c r="Q271" s="35"/>
      <c r="R271" s="35"/>
      <c r="S271" s="35"/>
      <c r="T271" s="35"/>
      <c r="U271" s="35"/>
      <c r="V271" s="35"/>
      <c r="W271" s="35"/>
      <c r="X271" s="35"/>
      <c r="Y271" s="35"/>
      <c r="Z271" s="35"/>
      <c r="AA271" s="35"/>
      <c r="AB271" s="35"/>
      <c r="AC271" s="35"/>
      <c r="AD271" s="35"/>
      <c r="AE271" s="267"/>
    </row>
    <row r="272" spans="2:31" x14ac:dyDescent="0.2">
      <c r="B272" s="35"/>
      <c r="C272" s="35"/>
      <c r="D272" s="35"/>
      <c r="E272" s="35"/>
      <c r="F272" s="35"/>
      <c r="G272" s="35"/>
      <c r="H272" s="35"/>
      <c r="I272" s="35"/>
      <c r="J272" s="35"/>
      <c r="K272" s="35"/>
      <c r="L272" s="35"/>
      <c r="M272" s="35"/>
      <c r="N272" s="35"/>
      <c r="O272" s="35"/>
      <c r="P272" s="35"/>
      <c r="Q272" s="35"/>
      <c r="R272" s="35"/>
      <c r="S272" s="35"/>
      <c r="T272" s="35"/>
      <c r="U272" s="35"/>
      <c r="V272" s="35"/>
      <c r="W272" s="35"/>
      <c r="X272" s="35"/>
      <c r="Y272" s="35"/>
      <c r="Z272" s="35"/>
      <c r="AA272" s="35"/>
      <c r="AB272" s="35"/>
      <c r="AC272" s="35"/>
      <c r="AD272" s="35"/>
      <c r="AE272" s="267"/>
    </row>
    <row r="273" spans="2:31" x14ac:dyDescent="0.2">
      <c r="B273" s="35"/>
      <c r="C273" s="35"/>
      <c r="D273" s="35"/>
      <c r="E273" s="35"/>
      <c r="F273" s="35"/>
      <c r="G273" s="35"/>
      <c r="H273" s="35"/>
      <c r="I273" s="35"/>
      <c r="J273" s="35"/>
      <c r="K273" s="35"/>
      <c r="L273" s="35"/>
      <c r="M273" s="35"/>
      <c r="N273" s="35"/>
      <c r="O273" s="35"/>
      <c r="P273" s="35"/>
      <c r="Q273" s="35"/>
      <c r="R273" s="35"/>
      <c r="S273" s="35"/>
      <c r="T273" s="35"/>
      <c r="U273" s="35"/>
      <c r="V273" s="35"/>
      <c r="W273" s="35"/>
      <c r="X273" s="35"/>
      <c r="Y273" s="35"/>
      <c r="Z273" s="35"/>
      <c r="AA273" s="35"/>
      <c r="AB273" s="35"/>
      <c r="AC273" s="35"/>
      <c r="AD273" s="35"/>
      <c r="AE273" s="267"/>
    </row>
    <row r="274" spans="2:31" x14ac:dyDescent="0.2">
      <c r="B274" s="35"/>
      <c r="C274" s="35"/>
      <c r="D274" s="35"/>
      <c r="E274" s="35"/>
      <c r="F274" s="35"/>
      <c r="G274" s="35"/>
      <c r="H274" s="35"/>
      <c r="I274" s="35"/>
      <c r="J274" s="35"/>
      <c r="K274" s="35"/>
      <c r="L274" s="35"/>
      <c r="M274" s="35"/>
      <c r="N274" s="35"/>
      <c r="O274" s="35"/>
      <c r="P274" s="35"/>
      <c r="Q274" s="35"/>
      <c r="R274" s="35"/>
      <c r="S274" s="35"/>
      <c r="T274" s="35"/>
      <c r="U274" s="35"/>
      <c r="V274" s="35"/>
      <c r="W274" s="35"/>
      <c r="X274" s="35"/>
      <c r="Y274" s="35"/>
      <c r="Z274" s="35"/>
      <c r="AA274" s="35"/>
      <c r="AB274" s="35"/>
      <c r="AC274" s="35"/>
      <c r="AD274" s="35"/>
      <c r="AE274" s="267"/>
    </row>
    <row r="275" spans="2:31" x14ac:dyDescent="0.2">
      <c r="B275" s="35"/>
      <c r="C275" s="35"/>
      <c r="D275" s="35"/>
      <c r="E275" s="35"/>
      <c r="F275" s="35"/>
      <c r="G275" s="35"/>
      <c r="H275" s="35"/>
      <c r="I275" s="35"/>
      <c r="J275" s="35"/>
      <c r="K275" s="35"/>
      <c r="L275" s="35"/>
      <c r="M275" s="35"/>
      <c r="N275" s="35"/>
      <c r="O275" s="35"/>
      <c r="P275" s="35"/>
      <c r="Q275" s="35"/>
      <c r="R275" s="35"/>
      <c r="S275" s="35"/>
      <c r="T275" s="35"/>
      <c r="U275" s="35"/>
      <c r="V275" s="35"/>
      <c r="W275" s="35"/>
      <c r="X275" s="35"/>
      <c r="Y275" s="35"/>
      <c r="Z275" s="35"/>
      <c r="AA275" s="35"/>
      <c r="AB275" s="35"/>
      <c r="AC275" s="35"/>
      <c r="AD275" s="35"/>
      <c r="AE275" s="267"/>
    </row>
    <row r="276" spans="2:31" x14ac:dyDescent="0.2">
      <c r="B276" s="35"/>
      <c r="C276" s="35"/>
      <c r="D276" s="35"/>
      <c r="E276" s="35"/>
      <c r="F276" s="35"/>
      <c r="G276" s="35"/>
      <c r="H276" s="35"/>
      <c r="I276" s="35"/>
      <c r="J276" s="35"/>
      <c r="K276" s="35"/>
      <c r="L276" s="35"/>
      <c r="M276" s="35"/>
      <c r="N276" s="35"/>
      <c r="O276" s="35"/>
      <c r="P276" s="35"/>
      <c r="Q276" s="35"/>
      <c r="R276" s="35"/>
      <c r="S276" s="35"/>
      <c r="T276" s="35"/>
      <c r="U276" s="35"/>
      <c r="V276" s="35"/>
      <c r="W276" s="35"/>
      <c r="X276" s="35"/>
      <c r="Y276" s="35"/>
      <c r="Z276" s="35"/>
      <c r="AA276" s="35"/>
      <c r="AB276" s="35"/>
      <c r="AC276" s="35"/>
      <c r="AD276" s="35"/>
      <c r="AE276" s="267"/>
    </row>
    <row r="277" spans="2:31" x14ac:dyDescent="0.2">
      <c r="B277" s="35"/>
      <c r="C277" s="35"/>
      <c r="D277" s="35"/>
      <c r="E277" s="35"/>
      <c r="F277" s="35"/>
      <c r="G277" s="35"/>
      <c r="H277" s="35"/>
      <c r="I277" s="35"/>
      <c r="J277" s="35"/>
      <c r="K277" s="35"/>
      <c r="L277" s="35"/>
      <c r="M277" s="35"/>
      <c r="N277" s="35"/>
      <c r="O277" s="35"/>
      <c r="P277" s="35"/>
      <c r="Q277" s="35"/>
      <c r="R277" s="35"/>
      <c r="S277" s="35"/>
      <c r="T277" s="35"/>
      <c r="U277" s="35"/>
      <c r="V277" s="35"/>
      <c r="W277" s="35"/>
      <c r="X277" s="35"/>
      <c r="Y277" s="35"/>
      <c r="Z277" s="35"/>
      <c r="AA277" s="35"/>
      <c r="AB277" s="35"/>
      <c r="AC277" s="35"/>
      <c r="AD277" s="35"/>
      <c r="AE277" s="267"/>
    </row>
    <row r="278" spans="2:31" x14ac:dyDescent="0.2">
      <c r="B278" s="35"/>
      <c r="C278" s="35"/>
      <c r="D278" s="35"/>
      <c r="E278" s="35"/>
      <c r="F278" s="35"/>
      <c r="G278" s="35"/>
      <c r="H278" s="35"/>
      <c r="I278" s="35"/>
      <c r="J278" s="35"/>
      <c r="K278" s="35"/>
      <c r="L278" s="35"/>
      <c r="M278" s="35"/>
      <c r="N278" s="35"/>
      <c r="O278" s="35"/>
      <c r="P278" s="35"/>
      <c r="Q278" s="35"/>
      <c r="R278" s="35"/>
      <c r="S278" s="35"/>
      <c r="T278" s="35"/>
      <c r="U278" s="35"/>
      <c r="V278" s="35"/>
      <c r="W278" s="35"/>
      <c r="X278" s="35"/>
      <c r="Y278" s="35"/>
      <c r="Z278" s="35"/>
      <c r="AA278" s="35"/>
      <c r="AB278" s="35"/>
      <c r="AC278" s="35"/>
      <c r="AD278" s="35"/>
      <c r="AE278" s="267"/>
    </row>
    <row r="279" spans="2:31" x14ac:dyDescent="0.2">
      <c r="B279" s="35"/>
      <c r="C279" s="35"/>
      <c r="D279" s="35"/>
      <c r="E279" s="35"/>
      <c r="F279" s="35"/>
      <c r="G279" s="35"/>
      <c r="H279" s="35"/>
      <c r="I279" s="35"/>
      <c r="J279" s="35"/>
      <c r="K279" s="35"/>
      <c r="L279" s="35"/>
      <c r="M279" s="35"/>
      <c r="N279" s="35"/>
      <c r="O279" s="35"/>
      <c r="P279" s="35"/>
      <c r="Q279" s="35"/>
      <c r="R279" s="35"/>
      <c r="S279" s="35"/>
      <c r="T279" s="35"/>
      <c r="U279" s="35"/>
      <c r="V279" s="35"/>
      <c r="W279" s="35"/>
      <c r="X279" s="35"/>
      <c r="Y279" s="35"/>
      <c r="Z279" s="35"/>
      <c r="AA279" s="35"/>
      <c r="AB279" s="35"/>
      <c r="AC279" s="35"/>
      <c r="AD279" s="35"/>
      <c r="AE279" s="267"/>
    </row>
    <row r="280" spans="2:31" x14ac:dyDescent="0.2">
      <c r="B280" s="35"/>
      <c r="C280" s="35"/>
      <c r="D280" s="35"/>
      <c r="E280" s="35"/>
      <c r="F280" s="35"/>
      <c r="G280" s="35"/>
      <c r="H280" s="35"/>
      <c r="I280" s="35"/>
      <c r="J280" s="35"/>
      <c r="K280" s="35"/>
      <c r="L280" s="35"/>
      <c r="M280" s="35"/>
      <c r="N280" s="35"/>
      <c r="O280" s="35"/>
      <c r="P280" s="35"/>
      <c r="Q280" s="35"/>
      <c r="R280" s="35"/>
      <c r="S280" s="35"/>
      <c r="T280" s="35"/>
      <c r="U280" s="35"/>
      <c r="V280" s="35"/>
      <c r="W280" s="35"/>
      <c r="X280" s="35"/>
      <c r="Y280" s="35"/>
      <c r="Z280" s="35"/>
      <c r="AA280" s="35"/>
      <c r="AB280" s="35"/>
      <c r="AC280" s="35"/>
      <c r="AD280" s="35"/>
      <c r="AE280" s="267"/>
    </row>
    <row r="281" spans="2:31" x14ac:dyDescent="0.2">
      <c r="B281" s="35"/>
      <c r="C281" s="35"/>
      <c r="D281" s="35"/>
      <c r="E281" s="35"/>
      <c r="F281" s="35"/>
      <c r="G281" s="35"/>
      <c r="H281" s="35"/>
      <c r="I281" s="35"/>
      <c r="J281" s="35"/>
      <c r="K281" s="35"/>
      <c r="L281" s="35"/>
      <c r="M281" s="35"/>
      <c r="N281" s="35"/>
      <c r="O281" s="35"/>
      <c r="P281" s="35"/>
      <c r="Q281" s="35"/>
      <c r="R281" s="35"/>
      <c r="S281" s="35"/>
      <c r="T281" s="35"/>
      <c r="U281" s="35"/>
      <c r="V281" s="35"/>
      <c r="W281" s="35"/>
      <c r="X281" s="35"/>
      <c r="Y281" s="35"/>
      <c r="Z281" s="35"/>
      <c r="AA281" s="35"/>
      <c r="AB281" s="35"/>
      <c r="AC281" s="35"/>
      <c r="AD281" s="35"/>
      <c r="AE281" s="267"/>
    </row>
    <row r="282" spans="2:31" x14ac:dyDescent="0.2">
      <c r="B282" s="35"/>
      <c r="C282" s="35"/>
      <c r="D282" s="35"/>
      <c r="E282" s="35"/>
      <c r="F282" s="35"/>
      <c r="G282" s="35"/>
      <c r="H282" s="35"/>
      <c r="I282" s="35"/>
      <c r="J282" s="35"/>
      <c r="K282" s="35"/>
      <c r="L282" s="35"/>
      <c r="M282" s="35"/>
      <c r="N282" s="35"/>
      <c r="O282" s="35"/>
      <c r="P282" s="35"/>
      <c r="Q282" s="35"/>
      <c r="R282" s="35"/>
      <c r="S282" s="35"/>
      <c r="T282" s="35"/>
      <c r="U282" s="35"/>
      <c r="V282" s="35"/>
      <c r="W282" s="35"/>
      <c r="X282" s="35"/>
      <c r="Y282" s="35"/>
      <c r="Z282" s="35"/>
      <c r="AA282" s="35"/>
      <c r="AB282" s="35"/>
      <c r="AC282" s="35"/>
      <c r="AD282" s="35"/>
      <c r="AE282" s="267"/>
    </row>
    <row r="283" spans="2:31" x14ac:dyDescent="0.2">
      <c r="B283" s="35"/>
      <c r="C283" s="35"/>
      <c r="D283" s="35"/>
      <c r="E283" s="35"/>
      <c r="F283" s="35"/>
      <c r="G283" s="35"/>
      <c r="H283" s="35"/>
      <c r="I283" s="35"/>
      <c r="J283" s="35"/>
      <c r="K283" s="35"/>
      <c r="L283" s="35"/>
      <c r="M283" s="35"/>
      <c r="N283" s="35"/>
      <c r="O283" s="35"/>
      <c r="P283" s="35"/>
      <c r="Q283" s="35"/>
      <c r="R283" s="35"/>
      <c r="S283" s="35"/>
      <c r="T283" s="35"/>
      <c r="U283" s="35"/>
      <c r="V283" s="35"/>
      <c r="W283" s="35"/>
      <c r="X283" s="35"/>
      <c r="Y283" s="35"/>
      <c r="Z283" s="35"/>
      <c r="AA283" s="35"/>
      <c r="AB283" s="35"/>
      <c r="AC283" s="35"/>
      <c r="AD283" s="35"/>
      <c r="AE283" s="267"/>
    </row>
    <row r="284" spans="2:31" x14ac:dyDescent="0.2">
      <c r="B284" s="35"/>
      <c r="C284" s="35"/>
      <c r="D284" s="35"/>
      <c r="E284" s="35"/>
      <c r="F284" s="35"/>
      <c r="G284" s="35"/>
      <c r="H284" s="35"/>
      <c r="I284" s="35"/>
      <c r="J284" s="35"/>
      <c r="K284" s="35"/>
      <c r="L284" s="35"/>
      <c r="M284" s="35"/>
      <c r="N284" s="35"/>
      <c r="O284" s="35"/>
      <c r="P284" s="35"/>
      <c r="Q284" s="35"/>
      <c r="R284" s="35"/>
      <c r="S284" s="35"/>
      <c r="T284" s="35"/>
      <c r="U284" s="35"/>
      <c r="V284" s="35"/>
      <c r="W284" s="35"/>
      <c r="X284" s="35"/>
      <c r="Y284" s="35"/>
      <c r="Z284" s="35"/>
      <c r="AA284" s="35"/>
      <c r="AB284" s="35"/>
      <c r="AC284" s="35"/>
      <c r="AD284" s="35"/>
      <c r="AE284" s="267"/>
    </row>
    <row r="285" spans="2:31" x14ac:dyDescent="0.2">
      <c r="B285" s="35"/>
      <c r="C285" s="35"/>
      <c r="D285" s="35"/>
      <c r="E285" s="35"/>
      <c r="F285" s="35"/>
      <c r="G285" s="35"/>
      <c r="H285" s="35"/>
      <c r="I285" s="35"/>
      <c r="J285" s="35"/>
      <c r="K285" s="35"/>
      <c r="L285" s="35"/>
      <c r="M285" s="35"/>
      <c r="N285" s="35"/>
      <c r="O285" s="35"/>
      <c r="P285" s="35"/>
      <c r="Q285" s="35"/>
      <c r="R285" s="35"/>
      <c r="S285" s="35"/>
      <c r="T285" s="35"/>
      <c r="U285" s="35"/>
      <c r="V285" s="35"/>
      <c r="W285" s="35"/>
      <c r="X285" s="35"/>
      <c r="Y285" s="35"/>
      <c r="Z285" s="35"/>
      <c r="AA285" s="35"/>
      <c r="AB285" s="35"/>
      <c r="AC285" s="35"/>
      <c r="AD285" s="35"/>
      <c r="AE285" s="267"/>
    </row>
    <row r="286" spans="2:31" x14ac:dyDescent="0.2">
      <c r="B286" s="35"/>
      <c r="C286" s="35"/>
      <c r="D286" s="35"/>
      <c r="E286" s="35"/>
      <c r="F286" s="35"/>
      <c r="G286" s="35"/>
      <c r="H286" s="35"/>
      <c r="I286" s="35"/>
      <c r="J286" s="35"/>
      <c r="K286" s="35"/>
      <c r="L286" s="35"/>
      <c r="M286" s="35"/>
      <c r="N286" s="35"/>
      <c r="O286" s="35"/>
      <c r="P286" s="35"/>
      <c r="Q286" s="35"/>
      <c r="R286" s="35"/>
      <c r="S286" s="35"/>
      <c r="T286" s="35"/>
      <c r="U286" s="35"/>
      <c r="V286" s="35"/>
      <c r="W286" s="35"/>
      <c r="X286" s="35"/>
      <c r="Y286" s="35"/>
      <c r="Z286" s="35"/>
      <c r="AA286" s="35"/>
      <c r="AB286" s="35"/>
      <c r="AC286" s="35"/>
      <c r="AD286" s="35"/>
      <c r="AE286" s="267"/>
    </row>
    <row r="287" spans="2:31" x14ac:dyDescent="0.2">
      <c r="B287" s="35"/>
      <c r="C287" s="35"/>
      <c r="D287" s="35"/>
      <c r="E287" s="35"/>
      <c r="F287" s="35"/>
      <c r="G287" s="35"/>
      <c r="H287" s="35"/>
      <c r="I287" s="35"/>
      <c r="J287" s="35"/>
      <c r="K287" s="35"/>
      <c r="L287" s="35"/>
      <c r="M287" s="35"/>
      <c r="N287" s="35"/>
      <c r="O287" s="35"/>
      <c r="P287" s="35"/>
      <c r="Q287" s="35"/>
      <c r="R287" s="35"/>
      <c r="S287" s="35"/>
      <c r="T287" s="35"/>
      <c r="U287" s="35"/>
      <c r="V287" s="35"/>
      <c r="W287" s="35"/>
      <c r="X287" s="35"/>
      <c r="Y287" s="35"/>
      <c r="Z287" s="35"/>
      <c r="AA287" s="35"/>
      <c r="AB287" s="35"/>
      <c r="AC287" s="35"/>
      <c r="AD287" s="35"/>
      <c r="AE287" s="267"/>
    </row>
    <row r="288" spans="2:31" x14ac:dyDescent="0.2">
      <c r="B288" s="35"/>
      <c r="C288" s="35"/>
      <c r="D288" s="35"/>
      <c r="E288" s="35"/>
      <c r="F288" s="35"/>
      <c r="G288" s="35"/>
      <c r="H288" s="35"/>
      <c r="I288" s="35"/>
      <c r="J288" s="35"/>
      <c r="K288" s="35"/>
      <c r="L288" s="35"/>
      <c r="M288" s="35"/>
      <c r="N288" s="35"/>
      <c r="O288" s="35"/>
      <c r="P288" s="35"/>
      <c r="Q288" s="35"/>
      <c r="R288" s="35"/>
      <c r="S288" s="35"/>
      <c r="T288" s="35"/>
      <c r="U288" s="35"/>
      <c r="V288" s="35"/>
      <c r="W288" s="35"/>
      <c r="X288" s="35"/>
      <c r="Y288" s="35"/>
      <c r="Z288" s="35"/>
      <c r="AA288" s="35"/>
      <c r="AB288" s="35"/>
      <c r="AC288" s="35"/>
      <c r="AD288" s="35"/>
      <c r="AE288" s="267"/>
    </row>
    <row r="289" spans="2:31" x14ac:dyDescent="0.2">
      <c r="B289" s="35"/>
      <c r="C289" s="35"/>
      <c r="D289" s="35"/>
      <c r="E289" s="35"/>
      <c r="F289" s="35"/>
      <c r="G289" s="35"/>
      <c r="H289" s="35"/>
      <c r="I289" s="35"/>
      <c r="J289" s="35"/>
      <c r="K289" s="35"/>
      <c r="L289" s="35"/>
      <c r="M289" s="35"/>
      <c r="N289" s="35"/>
      <c r="O289" s="35"/>
      <c r="P289" s="35"/>
      <c r="Q289" s="35"/>
      <c r="R289" s="35"/>
      <c r="S289" s="35"/>
      <c r="T289" s="35"/>
      <c r="U289" s="35"/>
      <c r="V289" s="35"/>
      <c r="W289" s="35"/>
      <c r="X289" s="35"/>
      <c r="Y289" s="35"/>
      <c r="Z289" s="35"/>
      <c r="AA289" s="35"/>
      <c r="AB289" s="35"/>
      <c r="AC289" s="35"/>
      <c r="AD289" s="35"/>
      <c r="AE289" s="267"/>
    </row>
    <row r="290" spans="2:31" x14ac:dyDescent="0.2">
      <c r="B290" s="35"/>
      <c r="C290" s="35"/>
      <c r="D290" s="35"/>
      <c r="E290" s="35"/>
      <c r="F290" s="35"/>
      <c r="G290" s="35"/>
      <c r="H290" s="35"/>
      <c r="I290" s="35"/>
      <c r="J290" s="35"/>
      <c r="K290" s="35"/>
      <c r="L290" s="35"/>
      <c r="M290" s="35"/>
      <c r="N290" s="35"/>
      <c r="O290" s="35"/>
      <c r="P290" s="35"/>
      <c r="Q290" s="35"/>
      <c r="R290" s="35"/>
      <c r="S290" s="35"/>
      <c r="T290" s="35"/>
      <c r="U290" s="35"/>
      <c r="V290" s="35"/>
      <c r="W290" s="35"/>
      <c r="X290" s="35"/>
      <c r="Y290" s="35"/>
      <c r="Z290" s="35"/>
      <c r="AA290" s="35"/>
      <c r="AB290" s="35"/>
      <c r="AC290" s="35"/>
      <c r="AD290" s="35"/>
      <c r="AE290" s="267"/>
    </row>
    <row r="291" spans="2:31" x14ac:dyDescent="0.2">
      <c r="B291" s="35"/>
      <c r="C291" s="35"/>
      <c r="D291" s="35"/>
      <c r="E291" s="35"/>
      <c r="F291" s="35"/>
      <c r="G291" s="35"/>
      <c r="H291" s="35"/>
      <c r="I291" s="35"/>
      <c r="J291" s="35"/>
      <c r="K291" s="35"/>
      <c r="L291" s="35"/>
      <c r="M291" s="35"/>
      <c r="N291" s="35"/>
      <c r="O291" s="35"/>
      <c r="P291" s="35"/>
      <c r="Q291" s="35"/>
      <c r="R291" s="35"/>
      <c r="S291" s="35"/>
      <c r="T291" s="35"/>
      <c r="U291" s="35"/>
      <c r="V291" s="35"/>
      <c r="W291" s="35"/>
      <c r="X291" s="35"/>
      <c r="Y291" s="35"/>
      <c r="Z291" s="35"/>
      <c r="AA291" s="35"/>
      <c r="AB291" s="35"/>
      <c r="AC291" s="35"/>
      <c r="AD291" s="35"/>
      <c r="AE291" s="267"/>
    </row>
    <row r="292" spans="2:31" x14ac:dyDescent="0.2">
      <c r="B292" s="35"/>
      <c r="C292" s="35"/>
      <c r="D292" s="35"/>
      <c r="E292" s="35"/>
      <c r="F292" s="35"/>
      <c r="G292" s="35"/>
      <c r="H292" s="35"/>
      <c r="I292" s="35"/>
      <c r="J292" s="35"/>
      <c r="K292" s="35"/>
      <c r="L292" s="35"/>
      <c r="M292" s="35"/>
      <c r="N292" s="35"/>
      <c r="O292" s="35"/>
      <c r="P292" s="35"/>
      <c r="Q292" s="35"/>
      <c r="R292" s="35"/>
      <c r="S292" s="35"/>
      <c r="T292" s="35"/>
      <c r="U292" s="35"/>
      <c r="V292" s="35"/>
      <c r="W292" s="35"/>
      <c r="X292" s="35"/>
      <c r="Y292" s="35"/>
      <c r="Z292" s="35"/>
      <c r="AA292" s="35"/>
      <c r="AB292" s="35"/>
      <c r="AC292" s="35"/>
      <c r="AD292" s="35"/>
      <c r="AE292" s="267"/>
    </row>
    <row r="293" spans="2:31" x14ac:dyDescent="0.2">
      <c r="B293" s="35"/>
      <c r="C293" s="35"/>
      <c r="D293" s="35"/>
      <c r="E293" s="35"/>
      <c r="F293" s="35"/>
      <c r="G293" s="35"/>
      <c r="H293" s="35"/>
      <c r="I293" s="35"/>
      <c r="J293" s="35"/>
      <c r="K293" s="35"/>
      <c r="L293" s="35"/>
      <c r="M293" s="35"/>
      <c r="N293" s="35"/>
      <c r="O293" s="35"/>
      <c r="P293" s="35"/>
      <c r="Q293" s="35"/>
      <c r="R293" s="35"/>
      <c r="S293" s="35"/>
      <c r="T293" s="35"/>
      <c r="U293" s="35"/>
      <c r="V293" s="35"/>
      <c r="W293" s="35"/>
      <c r="X293" s="35"/>
      <c r="Y293" s="35"/>
      <c r="Z293" s="35"/>
      <c r="AA293" s="35"/>
      <c r="AB293" s="35"/>
      <c r="AC293" s="35"/>
      <c r="AD293" s="35"/>
      <c r="AE293" s="267"/>
    </row>
    <row r="294" spans="2:31" x14ac:dyDescent="0.2">
      <c r="B294" s="35"/>
      <c r="C294" s="35"/>
      <c r="D294" s="35"/>
      <c r="E294" s="35"/>
      <c r="F294" s="35"/>
      <c r="G294" s="35"/>
      <c r="H294" s="35"/>
      <c r="I294" s="35"/>
      <c r="J294" s="35"/>
      <c r="K294" s="35"/>
      <c r="L294" s="35"/>
      <c r="M294" s="35"/>
      <c r="N294" s="35"/>
      <c r="O294" s="35"/>
      <c r="P294" s="35"/>
      <c r="Q294" s="35"/>
      <c r="R294" s="35"/>
      <c r="S294" s="35"/>
      <c r="T294" s="35"/>
      <c r="U294" s="35"/>
      <c r="V294" s="35"/>
      <c r="W294" s="35"/>
      <c r="X294" s="35"/>
      <c r="Y294" s="35"/>
      <c r="Z294" s="35"/>
      <c r="AA294" s="35"/>
      <c r="AB294" s="35"/>
      <c r="AC294" s="35"/>
      <c r="AD294" s="35"/>
      <c r="AE294" s="267"/>
    </row>
    <row r="295" spans="2:31" x14ac:dyDescent="0.2">
      <c r="B295" s="35"/>
      <c r="C295" s="35"/>
      <c r="D295" s="35"/>
      <c r="E295" s="35"/>
      <c r="F295" s="35"/>
      <c r="G295" s="35"/>
      <c r="H295" s="35"/>
      <c r="I295" s="35"/>
      <c r="J295" s="35"/>
      <c r="K295" s="35"/>
      <c r="L295" s="35"/>
      <c r="M295" s="35"/>
      <c r="N295" s="35"/>
      <c r="O295" s="35"/>
      <c r="P295" s="35"/>
      <c r="Q295" s="35"/>
      <c r="R295" s="35"/>
      <c r="S295" s="35"/>
      <c r="T295" s="35"/>
      <c r="U295" s="35"/>
      <c r="V295" s="35"/>
      <c r="W295" s="35"/>
      <c r="X295" s="35"/>
      <c r="Y295" s="35"/>
      <c r="Z295" s="35"/>
      <c r="AA295" s="35"/>
      <c r="AB295" s="35"/>
      <c r="AC295" s="35"/>
      <c r="AD295" s="35"/>
      <c r="AE295" s="267"/>
    </row>
    <row r="296" spans="2:31" x14ac:dyDescent="0.2">
      <c r="B296" s="35"/>
      <c r="C296" s="35"/>
      <c r="D296" s="35"/>
      <c r="E296" s="35"/>
      <c r="F296" s="35"/>
      <c r="G296" s="35"/>
      <c r="H296" s="35"/>
      <c r="I296" s="35"/>
      <c r="J296" s="35"/>
      <c r="K296" s="35"/>
      <c r="L296" s="35"/>
      <c r="M296" s="35"/>
      <c r="N296" s="35"/>
      <c r="O296" s="35"/>
      <c r="P296" s="35"/>
      <c r="Q296" s="35"/>
      <c r="R296" s="35"/>
      <c r="S296" s="35"/>
      <c r="T296" s="35"/>
      <c r="U296" s="35"/>
      <c r="V296" s="35"/>
      <c r="W296" s="35"/>
      <c r="X296" s="35"/>
      <c r="Y296" s="35"/>
      <c r="Z296" s="35"/>
      <c r="AA296" s="35"/>
      <c r="AB296" s="35"/>
      <c r="AC296" s="35"/>
      <c r="AD296" s="35"/>
      <c r="AE296" s="267"/>
    </row>
    <row r="297" spans="2:31" x14ac:dyDescent="0.2">
      <c r="B297" s="35"/>
      <c r="C297" s="35"/>
      <c r="D297" s="35"/>
      <c r="E297" s="35"/>
      <c r="F297" s="35"/>
      <c r="G297" s="35"/>
      <c r="H297" s="35"/>
      <c r="I297" s="35"/>
      <c r="J297" s="35"/>
      <c r="K297" s="35"/>
      <c r="L297" s="35"/>
      <c r="M297" s="35"/>
      <c r="N297" s="35"/>
      <c r="O297" s="35"/>
      <c r="P297" s="35"/>
      <c r="Q297" s="35"/>
      <c r="R297" s="35"/>
      <c r="S297" s="35"/>
      <c r="T297" s="35"/>
      <c r="U297" s="35"/>
      <c r="V297" s="35"/>
      <c r="W297" s="35"/>
      <c r="X297" s="35"/>
      <c r="Y297" s="35"/>
      <c r="Z297" s="35"/>
      <c r="AA297" s="35"/>
      <c r="AB297" s="35"/>
      <c r="AC297" s="35"/>
      <c r="AD297" s="35"/>
      <c r="AE297" s="267"/>
    </row>
    <row r="298" spans="2:31" x14ac:dyDescent="0.2">
      <c r="B298" s="35"/>
      <c r="C298" s="35"/>
      <c r="D298" s="35"/>
      <c r="E298" s="35"/>
      <c r="F298" s="35"/>
      <c r="G298" s="35"/>
      <c r="H298" s="35"/>
      <c r="I298" s="35"/>
      <c r="J298" s="35"/>
      <c r="K298" s="35"/>
      <c r="L298" s="35"/>
      <c r="M298" s="35"/>
      <c r="N298" s="35"/>
      <c r="O298" s="35"/>
      <c r="P298" s="35"/>
      <c r="Q298" s="35"/>
      <c r="R298" s="35"/>
      <c r="S298" s="35"/>
      <c r="T298" s="35"/>
      <c r="U298" s="35"/>
      <c r="V298" s="35"/>
      <c r="W298" s="35"/>
      <c r="X298" s="35"/>
      <c r="Y298" s="35"/>
      <c r="Z298" s="35"/>
      <c r="AA298" s="35"/>
      <c r="AB298" s="35"/>
      <c r="AC298" s="35"/>
      <c r="AD298" s="35"/>
      <c r="AE298" s="267"/>
    </row>
    <row r="299" spans="2:31" x14ac:dyDescent="0.2">
      <c r="B299" s="35"/>
      <c r="C299" s="35"/>
      <c r="D299" s="35"/>
      <c r="E299" s="35"/>
      <c r="F299" s="35"/>
      <c r="G299" s="35"/>
      <c r="H299" s="35"/>
      <c r="I299" s="35"/>
      <c r="J299" s="35"/>
      <c r="K299" s="35"/>
      <c r="L299" s="35"/>
      <c r="M299" s="35"/>
      <c r="N299" s="35"/>
      <c r="O299" s="35"/>
      <c r="P299" s="35"/>
      <c r="Q299" s="35"/>
      <c r="R299" s="35"/>
      <c r="S299" s="35"/>
      <c r="T299" s="35"/>
      <c r="U299" s="35"/>
      <c r="V299" s="35"/>
      <c r="W299" s="35"/>
      <c r="X299" s="35"/>
      <c r="Y299" s="35"/>
      <c r="Z299" s="35"/>
      <c r="AA299" s="35"/>
      <c r="AB299" s="35"/>
      <c r="AC299" s="35"/>
      <c r="AD299" s="35"/>
      <c r="AE299" s="267"/>
    </row>
    <row r="300" spans="2:31" x14ac:dyDescent="0.2">
      <c r="B300" s="35"/>
      <c r="C300" s="35"/>
      <c r="D300" s="35"/>
      <c r="E300" s="35"/>
      <c r="F300" s="35"/>
      <c r="G300" s="35"/>
      <c r="H300" s="35"/>
      <c r="I300" s="35"/>
      <c r="J300" s="35"/>
      <c r="K300" s="35"/>
      <c r="L300" s="35"/>
      <c r="M300" s="35"/>
      <c r="N300" s="35"/>
      <c r="O300" s="35"/>
      <c r="P300" s="35"/>
      <c r="Q300" s="35"/>
      <c r="R300" s="35"/>
      <c r="S300" s="35"/>
      <c r="T300" s="35"/>
      <c r="U300" s="35"/>
      <c r="V300" s="35"/>
      <c r="W300" s="35"/>
      <c r="X300" s="35"/>
      <c r="Y300" s="35"/>
      <c r="Z300" s="35"/>
      <c r="AA300" s="35"/>
      <c r="AB300" s="35"/>
      <c r="AC300" s="35"/>
      <c r="AD300" s="35"/>
      <c r="AE300" s="267"/>
    </row>
    <row r="301" spans="2:31" x14ac:dyDescent="0.2">
      <c r="B301" s="35"/>
      <c r="C301" s="35"/>
      <c r="D301" s="35"/>
      <c r="E301" s="35"/>
      <c r="F301" s="35"/>
      <c r="G301" s="35"/>
      <c r="H301" s="35"/>
      <c r="I301" s="35"/>
      <c r="J301" s="35"/>
      <c r="K301" s="35"/>
      <c r="L301" s="35"/>
      <c r="M301" s="35"/>
      <c r="N301" s="35"/>
      <c r="O301" s="35"/>
      <c r="P301" s="35"/>
      <c r="Q301" s="35"/>
      <c r="R301" s="35"/>
      <c r="S301" s="35"/>
      <c r="T301" s="35"/>
      <c r="U301" s="35"/>
      <c r="V301" s="35"/>
      <c r="W301" s="35"/>
      <c r="X301" s="35"/>
      <c r="Y301" s="35"/>
      <c r="Z301" s="35"/>
      <c r="AA301" s="35"/>
      <c r="AB301" s="35"/>
      <c r="AC301" s="35"/>
      <c r="AD301" s="35"/>
      <c r="AE301" s="267"/>
    </row>
    <row r="302" spans="2:31" x14ac:dyDescent="0.2">
      <c r="B302" s="35"/>
      <c r="C302" s="35"/>
      <c r="D302" s="35"/>
      <c r="E302" s="35"/>
      <c r="F302" s="35"/>
      <c r="G302" s="35"/>
      <c r="H302" s="35"/>
      <c r="I302" s="35"/>
      <c r="J302" s="35"/>
      <c r="K302" s="35"/>
      <c r="L302" s="35"/>
      <c r="M302" s="35"/>
      <c r="N302" s="35"/>
      <c r="O302" s="35"/>
      <c r="P302" s="35"/>
      <c r="Q302" s="35"/>
      <c r="R302" s="35"/>
      <c r="S302" s="35"/>
      <c r="T302" s="35"/>
      <c r="U302" s="35"/>
      <c r="V302" s="35"/>
      <c r="W302" s="35"/>
      <c r="X302" s="35"/>
      <c r="Y302" s="35"/>
      <c r="Z302" s="35"/>
      <c r="AA302" s="35"/>
      <c r="AB302" s="35"/>
      <c r="AC302" s="35"/>
      <c r="AD302" s="35"/>
      <c r="AE302" s="267"/>
    </row>
    <row r="303" spans="2:31" x14ac:dyDescent="0.2">
      <c r="B303" s="35"/>
      <c r="C303" s="35"/>
      <c r="D303" s="35"/>
      <c r="E303" s="35"/>
      <c r="F303" s="35"/>
      <c r="G303" s="35"/>
      <c r="H303" s="35"/>
      <c r="I303" s="35"/>
      <c r="J303" s="35"/>
      <c r="K303" s="35"/>
      <c r="L303" s="35"/>
      <c r="M303" s="35"/>
      <c r="N303" s="35"/>
      <c r="O303" s="35"/>
      <c r="P303" s="35"/>
      <c r="Q303" s="35"/>
      <c r="R303" s="35"/>
      <c r="S303" s="35"/>
      <c r="T303" s="35"/>
      <c r="U303" s="35"/>
      <c r="V303" s="35"/>
      <c r="W303" s="35"/>
      <c r="X303" s="35"/>
      <c r="Y303" s="35"/>
      <c r="Z303" s="35"/>
      <c r="AA303" s="35"/>
      <c r="AB303" s="35"/>
      <c r="AC303" s="35"/>
      <c r="AD303" s="35"/>
      <c r="AE303" s="267"/>
    </row>
    <row r="304" spans="2:31" x14ac:dyDescent="0.2">
      <c r="B304" s="35"/>
      <c r="C304" s="35"/>
      <c r="D304" s="35"/>
      <c r="E304" s="35"/>
      <c r="F304" s="35"/>
      <c r="G304" s="35"/>
      <c r="H304" s="35"/>
      <c r="I304" s="35"/>
      <c r="J304" s="35"/>
      <c r="K304" s="35"/>
      <c r="L304" s="35"/>
      <c r="M304" s="35"/>
      <c r="N304" s="35"/>
      <c r="O304" s="35"/>
      <c r="P304" s="35"/>
      <c r="Q304" s="35"/>
      <c r="R304" s="35"/>
      <c r="S304" s="35"/>
      <c r="T304" s="35"/>
      <c r="U304" s="35"/>
      <c r="V304" s="35"/>
      <c r="W304" s="35"/>
      <c r="X304" s="35"/>
      <c r="Y304" s="35"/>
      <c r="Z304" s="35"/>
      <c r="AA304" s="35"/>
      <c r="AB304" s="35"/>
      <c r="AC304" s="35"/>
      <c r="AD304" s="35"/>
      <c r="AE304" s="267"/>
    </row>
    <row r="305" spans="2:31" x14ac:dyDescent="0.2">
      <c r="B305" s="35"/>
      <c r="C305" s="35"/>
      <c r="D305" s="35"/>
      <c r="E305" s="35"/>
      <c r="F305" s="35"/>
      <c r="G305" s="35"/>
      <c r="H305" s="35"/>
      <c r="I305" s="35"/>
      <c r="J305" s="35"/>
      <c r="K305" s="35"/>
      <c r="L305" s="35"/>
      <c r="M305" s="35"/>
      <c r="N305" s="35"/>
      <c r="O305" s="35"/>
      <c r="P305" s="35"/>
      <c r="Q305" s="35"/>
      <c r="R305" s="35"/>
      <c r="S305" s="35"/>
      <c r="T305" s="35"/>
      <c r="U305" s="35"/>
      <c r="V305" s="35"/>
      <c r="W305" s="35"/>
      <c r="X305" s="35"/>
      <c r="Y305" s="35"/>
      <c r="Z305" s="35"/>
      <c r="AA305" s="35"/>
      <c r="AB305" s="35"/>
      <c r="AC305" s="35"/>
      <c r="AD305" s="35"/>
      <c r="AE305" s="267"/>
    </row>
    <row r="306" spans="2:31" x14ac:dyDescent="0.2">
      <c r="B306" s="35"/>
      <c r="C306" s="35"/>
      <c r="D306" s="35"/>
      <c r="E306" s="35"/>
      <c r="F306" s="35"/>
      <c r="G306" s="35"/>
      <c r="H306" s="35"/>
      <c r="I306" s="35"/>
      <c r="J306" s="35"/>
      <c r="K306" s="35"/>
      <c r="L306" s="35"/>
      <c r="M306" s="35"/>
      <c r="N306" s="35"/>
      <c r="O306" s="35"/>
      <c r="P306" s="35"/>
      <c r="Q306" s="35"/>
      <c r="R306" s="35"/>
      <c r="S306" s="35"/>
      <c r="T306" s="35"/>
      <c r="U306" s="35"/>
      <c r="V306" s="35"/>
      <c r="W306" s="35"/>
      <c r="X306" s="35"/>
      <c r="Y306" s="35"/>
      <c r="Z306" s="35"/>
      <c r="AA306" s="35"/>
      <c r="AB306" s="35"/>
      <c r="AC306" s="35"/>
      <c r="AD306" s="35"/>
      <c r="AE306" s="267"/>
    </row>
    <row r="307" spans="2:31" x14ac:dyDescent="0.2">
      <c r="B307" s="35"/>
      <c r="C307" s="35"/>
      <c r="D307" s="35"/>
      <c r="E307" s="35"/>
      <c r="F307" s="35"/>
      <c r="G307" s="35"/>
      <c r="H307" s="35"/>
      <c r="I307" s="35"/>
      <c r="J307" s="35"/>
      <c r="K307" s="35"/>
      <c r="L307" s="35"/>
      <c r="M307" s="35"/>
      <c r="N307" s="35"/>
      <c r="O307" s="35"/>
      <c r="P307" s="35"/>
      <c r="Q307" s="35"/>
      <c r="R307" s="35"/>
      <c r="S307" s="35"/>
      <c r="T307" s="35"/>
      <c r="U307" s="35"/>
      <c r="V307" s="35"/>
      <c r="W307" s="35"/>
      <c r="X307" s="35"/>
      <c r="Y307" s="35"/>
      <c r="Z307" s="35"/>
      <c r="AA307" s="35"/>
      <c r="AB307" s="35"/>
      <c r="AC307" s="35"/>
      <c r="AD307" s="35"/>
      <c r="AE307" s="267"/>
    </row>
    <row r="308" spans="2:31" x14ac:dyDescent="0.2">
      <c r="B308" s="35"/>
      <c r="C308" s="35"/>
      <c r="D308" s="35"/>
      <c r="E308" s="35"/>
      <c r="F308" s="35"/>
      <c r="G308" s="35"/>
      <c r="H308" s="35"/>
      <c r="I308" s="35"/>
      <c r="J308" s="35"/>
      <c r="K308" s="35"/>
      <c r="L308" s="35"/>
      <c r="M308" s="35"/>
      <c r="N308" s="35"/>
      <c r="O308" s="35"/>
      <c r="P308" s="35"/>
      <c r="Q308" s="35"/>
      <c r="R308" s="35"/>
      <c r="S308" s="35"/>
      <c r="T308" s="35"/>
      <c r="U308" s="35"/>
      <c r="V308" s="35"/>
      <c r="W308" s="35"/>
      <c r="X308" s="35"/>
      <c r="Y308" s="35"/>
      <c r="Z308" s="35"/>
      <c r="AA308" s="35"/>
      <c r="AB308" s="35"/>
      <c r="AC308" s="35"/>
      <c r="AD308" s="35"/>
      <c r="AE308" s="267"/>
    </row>
    <row r="309" spans="2:31" x14ac:dyDescent="0.2">
      <c r="B309" s="35"/>
      <c r="C309" s="35"/>
      <c r="D309" s="35"/>
      <c r="E309" s="35"/>
      <c r="F309" s="35"/>
      <c r="G309" s="35"/>
      <c r="H309" s="35"/>
      <c r="I309" s="35"/>
      <c r="J309" s="35"/>
      <c r="K309" s="35"/>
      <c r="L309" s="35"/>
      <c r="M309" s="35"/>
      <c r="N309" s="35"/>
      <c r="O309" s="35"/>
      <c r="P309" s="35"/>
      <c r="Q309" s="35"/>
      <c r="R309" s="35"/>
      <c r="S309" s="35"/>
      <c r="T309" s="35"/>
      <c r="U309" s="35"/>
      <c r="V309" s="35"/>
      <c r="W309" s="35"/>
      <c r="X309" s="35"/>
      <c r="Y309" s="35"/>
      <c r="Z309" s="35"/>
      <c r="AA309" s="35"/>
      <c r="AB309" s="35"/>
      <c r="AC309" s="35"/>
      <c r="AD309" s="35"/>
      <c r="AE309" s="267"/>
    </row>
    <row r="310" spans="2:31" x14ac:dyDescent="0.2">
      <c r="B310" s="35"/>
      <c r="C310" s="35"/>
      <c r="D310" s="35"/>
      <c r="E310" s="35"/>
      <c r="F310" s="35"/>
      <c r="G310" s="35"/>
      <c r="H310" s="35"/>
      <c r="I310" s="35"/>
      <c r="J310" s="35"/>
      <c r="K310" s="35"/>
      <c r="L310" s="35"/>
      <c r="M310" s="35"/>
      <c r="N310" s="35"/>
      <c r="O310" s="35"/>
      <c r="P310" s="35"/>
      <c r="Q310" s="35"/>
      <c r="R310" s="35"/>
      <c r="S310" s="35"/>
      <c r="T310" s="35"/>
      <c r="U310" s="35"/>
      <c r="V310" s="35"/>
      <c r="W310" s="35"/>
      <c r="X310" s="35"/>
      <c r="Y310" s="35"/>
      <c r="Z310" s="35"/>
      <c r="AA310" s="35"/>
      <c r="AB310" s="35"/>
      <c r="AC310" s="35"/>
      <c r="AD310" s="35"/>
      <c r="AE310" s="267"/>
    </row>
    <row r="311" spans="2:31" x14ac:dyDescent="0.2">
      <c r="B311" s="35"/>
      <c r="C311" s="35"/>
      <c r="D311" s="35"/>
      <c r="E311" s="35"/>
      <c r="F311" s="35"/>
      <c r="G311" s="35"/>
      <c r="H311" s="35"/>
      <c r="I311" s="35"/>
      <c r="J311" s="35"/>
      <c r="K311" s="35"/>
      <c r="L311" s="35"/>
      <c r="M311" s="35"/>
      <c r="N311" s="35"/>
      <c r="O311" s="35"/>
      <c r="P311" s="35"/>
      <c r="Q311" s="35"/>
      <c r="R311" s="35"/>
      <c r="S311" s="35"/>
      <c r="T311" s="35"/>
      <c r="U311" s="35"/>
      <c r="V311" s="35"/>
      <c r="W311" s="35"/>
      <c r="X311" s="35"/>
      <c r="Y311" s="35"/>
      <c r="Z311" s="35"/>
      <c r="AA311" s="35"/>
      <c r="AB311" s="35"/>
      <c r="AC311" s="35"/>
      <c r="AD311" s="35"/>
      <c r="AE311" s="267"/>
    </row>
    <row r="312" spans="2:31" x14ac:dyDescent="0.2">
      <c r="B312" s="35"/>
      <c r="C312" s="35"/>
      <c r="D312" s="35"/>
      <c r="E312" s="35"/>
      <c r="F312" s="35"/>
      <c r="G312" s="35"/>
      <c r="H312" s="35"/>
      <c r="I312" s="35"/>
      <c r="J312" s="35"/>
      <c r="K312" s="35"/>
      <c r="L312" s="35"/>
      <c r="M312" s="35"/>
      <c r="N312" s="35"/>
      <c r="O312" s="35"/>
      <c r="P312" s="35"/>
      <c r="Q312" s="35"/>
      <c r="R312" s="35"/>
      <c r="S312" s="35"/>
      <c r="T312" s="35"/>
      <c r="U312" s="35"/>
      <c r="V312" s="35"/>
      <c r="W312" s="35"/>
      <c r="X312" s="35"/>
      <c r="Y312" s="35"/>
      <c r="Z312" s="35"/>
      <c r="AA312" s="35"/>
      <c r="AB312" s="35"/>
      <c r="AC312" s="35"/>
      <c r="AD312" s="35"/>
      <c r="AE312" s="267"/>
    </row>
    <row r="313" spans="2:31" x14ac:dyDescent="0.2">
      <c r="B313" s="35"/>
      <c r="C313" s="35"/>
      <c r="D313" s="35"/>
      <c r="E313" s="35"/>
      <c r="F313" s="35"/>
      <c r="G313" s="35"/>
      <c r="H313" s="35"/>
      <c r="I313" s="35"/>
      <c r="J313" s="35"/>
      <c r="K313" s="35"/>
      <c r="L313" s="35"/>
      <c r="M313" s="35"/>
      <c r="N313" s="35"/>
      <c r="O313" s="35"/>
      <c r="P313" s="35"/>
      <c r="Q313" s="35"/>
      <c r="R313" s="35"/>
      <c r="S313" s="35"/>
      <c r="T313" s="35"/>
      <c r="U313" s="35"/>
      <c r="V313" s="35"/>
      <c r="W313" s="35"/>
      <c r="X313" s="35"/>
      <c r="Y313" s="35"/>
      <c r="Z313" s="35"/>
      <c r="AA313" s="35"/>
      <c r="AB313" s="35"/>
      <c r="AC313" s="35"/>
      <c r="AD313" s="35"/>
      <c r="AE313" s="267"/>
    </row>
    <row r="314" spans="2:31" x14ac:dyDescent="0.2">
      <c r="B314" s="35"/>
      <c r="C314" s="35"/>
      <c r="D314" s="35"/>
      <c r="E314" s="35"/>
      <c r="F314" s="35"/>
      <c r="G314" s="35"/>
      <c r="H314" s="35"/>
      <c r="I314" s="35"/>
      <c r="J314" s="35"/>
      <c r="K314" s="35"/>
      <c r="L314" s="35"/>
      <c r="M314" s="35"/>
      <c r="N314" s="35"/>
      <c r="O314" s="35"/>
      <c r="P314" s="35"/>
      <c r="Q314" s="35"/>
      <c r="R314" s="35"/>
      <c r="S314" s="35"/>
      <c r="T314" s="35"/>
      <c r="U314" s="35"/>
      <c r="V314" s="35"/>
      <c r="W314" s="35"/>
      <c r="X314" s="35"/>
      <c r="Y314" s="35"/>
      <c r="Z314" s="35"/>
      <c r="AA314" s="35"/>
      <c r="AB314" s="35"/>
      <c r="AC314" s="35"/>
      <c r="AD314" s="35"/>
      <c r="AE314" s="267"/>
    </row>
    <row r="315" spans="2:31" x14ac:dyDescent="0.2">
      <c r="B315" s="35"/>
      <c r="C315" s="35"/>
      <c r="D315" s="35"/>
      <c r="E315" s="35"/>
      <c r="F315" s="35"/>
      <c r="G315" s="35"/>
      <c r="H315" s="35"/>
      <c r="I315" s="35"/>
      <c r="J315" s="35"/>
      <c r="K315" s="35"/>
      <c r="L315" s="35"/>
      <c r="M315" s="35"/>
      <c r="N315" s="35"/>
      <c r="O315" s="35"/>
      <c r="P315" s="35"/>
      <c r="Q315" s="35"/>
      <c r="R315" s="35"/>
      <c r="S315" s="35"/>
      <c r="T315" s="35"/>
      <c r="U315" s="35"/>
      <c r="V315" s="35"/>
      <c r="W315" s="35"/>
      <c r="X315" s="35"/>
      <c r="Y315" s="35"/>
      <c r="Z315" s="35"/>
      <c r="AA315" s="35"/>
      <c r="AB315" s="35"/>
      <c r="AC315" s="35"/>
      <c r="AD315" s="35"/>
      <c r="AE315" s="267"/>
    </row>
    <row r="316" spans="2:31" x14ac:dyDescent="0.2">
      <c r="B316" s="35"/>
      <c r="C316" s="35"/>
      <c r="D316" s="35"/>
      <c r="E316" s="35"/>
      <c r="F316" s="35"/>
      <c r="G316" s="35"/>
      <c r="H316" s="35"/>
      <c r="I316" s="35"/>
      <c r="J316" s="35"/>
      <c r="K316" s="35"/>
      <c r="L316" s="35"/>
      <c r="M316" s="35"/>
      <c r="N316" s="35"/>
      <c r="O316" s="35"/>
      <c r="P316" s="35"/>
      <c r="Q316" s="35"/>
      <c r="R316" s="35"/>
      <c r="S316" s="35"/>
      <c r="T316" s="35"/>
      <c r="U316" s="35"/>
      <c r="V316" s="35"/>
      <c r="W316" s="35"/>
      <c r="X316" s="35"/>
      <c r="Y316" s="35"/>
      <c r="Z316" s="35"/>
      <c r="AA316" s="35"/>
      <c r="AB316" s="35"/>
      <c r="AC316" s="35"/>
      <c r="AD316" s="35"/>
      <c r="AE316" s="267"/>
    </row>
    <row r="317" spans="2:31" x14ac:dyDescent="0.2">
      <c r="B317" s="35"/>
      <c r="C317" s="35"/>
      <c r="D317" s="35"/>
      <c r="E317" s="35"/>
      <c r="F317" s="35"/>
      <c r="G317" s="35"/>
      <c r="H317" s="35"/>
      <c r="I317" s="35"/>
      <c r="J317" s="35"/>
      <c r="K317" s="35"/>
      <c r="L317" s="35"/>
      <c r="M317" s="35"/>
      <c r="N317" s="35"/>
      <c r="O317" s="35"/>
      <c r="P317" s="35"/>
      <c r="Q317" s="35"/>
      <c r="R317" s="35"/>
      <c r="S317" s="35"/>
      <c r="T317" s="35"/>
      <c r="U317" s="35"/>
      <c r="V317" s="35"/>
      <c r="W317" s="35"/>
      <c r="X317" s="35"/>
      <c r="Y317" s="35"/>
      <c r="Z317" s="35"/>
      <c r="AA317" s="35"/>
      <c r="AB317" s="35"/>
      <c r="AC317" s="35"/>
      <c r="AD317" s="35"/>
      <c r="AE317" s="267"/>
    </row>
    <row r="318" spans="2:31" x14ac:dyDescent="0.2">
      <c r="B318" s="35"/>
      <c r="C318" s="35"/>
      <c r="D318" s="35"/>
      <c r="E318" s="35"/>
      <c r="F318" s="35"/>
      <c r="G318" s="35"/>
      <c r="H318" s="35"/>
      <c r="I318" s="35"/>
      <c r="J318" s="35"/>
      <c r="K318" s="35"/>
      <c r="L318" s="35"/>
      <c r="M318" s="35"/>
      <c r="N318" s="35"/>
      <c r="O318" s="35"/>
      <c r="P318" s="35"/>
      <c r="Q318" s="35"/>
      <c r="R318" s="35"/>
      <c r="S318" s="35"/>
      <c r="T318" s="35"/>
      <c r="U318" s="35"/>
      <c r="V318" s="35"/>
      <c r="W318" s="35"/>
      <c r="X318" s="35"/>
      <c r="Y318" s="35"/>
      <c r="Z318" s="35"/>
      <c r="AA318" s="35"/>
      <c r="AB318" s="35"/>
      <c r="AC318" s="35"/>
      <c r="AD318" s="35"/>
      <c r="AE318" s="267"/>
    </row>
    <row r="319" spans="2:31" x14ac:dyDescent="0.2">
      <c r="B319" s="35"/>
      <c r="C319" s="35"/>
      <c r="D319" s="35"/>
      <c r="E319" s="35"/>
      <c r="F319" s="35"/>
      <c r="G319" s="35"/>
      <c r="H319" s="35"/>
      <c r="I319" s="35"/>
      <c r="J319" s="35"/>
      <c r="K319" s="35"/>
      <c r="L319" s="35"/>
      <c r="M319" s="35"/>
      <c r="N319" s="35"/>
      <c r="O319" s="35"/>
      <c r="P319" s="35"/>
      <c r="Q319" s="35"/>
      <c r="R319" s="35"/>
      <c r="S319" s="35"/>
      <c r="T319" s="35"/>
      <c r="U319" s="35"/>
      <c r="V319" s="35"/>
      <c r="W319" s="35"/>
      <c r="X319" s="35"/>
      <c r="Y319" s="35"/>
      <c r="Z319" s="35"/>
      <c r="AA319" s="35"/>
      <c r="AB319" s="35"/>
      <c r="AC319" s="35"/>
      <c r="AD319" s="35"/>
      <c r="AE319" s="267"/>
    </row>
    <row r="320" spans="2:31" x14ac:dyDescent="0.2">
      <c r="B320" s="35"/>
      <c r="C320" s="35"/>
      <c r="D320" s="35"/>
      <c r="E320" s="35"/>
      <c r="F320" s="35"/>
      <c r="G320" s="35"/>
      <c r="H320" s="35"/>
      <c r="I320" s="35"/>
      <c r="J320" s="35"/>
      <c r="K320" s="35"/>
      <c r="L320" s="35"/>
      <c r="M320" s="35"/>
      <c r="N320" s="35"/>
      <c r="O320" s="35"/>
      <c r="P320" s="35"/>
      <c r="Q320" s="35"/>
      <c r="R320" s="35"/>
      <c r="S320" s="35"/>
      <c r="T320" s="35"/>
      <c r="U320" s="35"/>
      <c r="V320" s="35"/>
      <c r="W320" s="35"/>
      <c r="X320" s="35"/>
      <c r="Y320" s="35"/>
      <c r="Z320" s="35"/>
      <c r="AA320" s="35"/>
      <c r="AB320" s="35"/>
      <c r="AC320" s="35"/>
      <c r="AD320" s="35"/>
      <c r="AE320" s="267"/>
    </row>
    <row r="321" spans="2:31" x14ac:dyDescent="0.2">
      <c r="B321" s="35"/>
      <c r="C321" s="35"/>
      <c r="D321" s="35"/>
      <c r="E321" s="35"/>
      <c r="F321" s="35"/>
      <c r="G321" s="35"/>
      <c r="H321" s="35"/>
      <c r="I321" s="35"/>
      <c r="J321" s="35"/>
      <c r="K321" s="35"/>
      <c r="L321" s="35"/>
      <c r="M321" s="35"/>
      <c r="N321" s="35"/>
      <c r="O321" s="35"/>
      <c r="P321" s="35"/>
      <c r="Q321" s="35"/>
      <c r="R321" s="35"/>
      <c r="S321" s="35"/>
      <c r="T321" s="35"/>
      <c r="U321" s="35"/>
      <c r="V321" s="35"/>
      <c r="W321" s="35"/>
      <c r="X321" s="35"/>
      <c r="Y321" s="35"/>
      <c r="Z321" s="35"/>
      <c r="AA321" s="35"/>
      <c r="AB321" s="35"/>
      <c r="AC321" s="35"/>
      <c r="AD321" s="35"/>
      <c r="AE321" s="267"/>
    </row>
    <row r="322" spans="2:31" x14ac:dyDescent="0.2">
      <c r="B322" s="35"/>
      <c r="C322" s="35"/>
      <c r="D322" s="35"/>
      <c r="E322" s="35"/>
      <c r="F322" s="35"/>
      <c r="G322" s="35"/>
      <c r="H322" s="35"/>
      <c r="I322" s="35"/>
      <c r="J322" s="35"/>
      <c r="K322" s="35"/>
      <c r="L322" s="35"/>
      <c r="M322" s="35"/>
      <c r="N322" s="35"/>
      <c r="O322" s="35"/>
      <c r="P322" s="35"/>
      <c r="Q322" s="35"/>
      <c r="R322" s="35"/>
      <c r="S322" s="35"/>
      <c r="T322" s="35"/>
      <c r="U322" s="35"/>
      <c r="V322" s="35"/>
      <c r="W322" s="35"/>
      <c r="X322" s="35"/>
      <c r="Y322" s="35"/>
      <c r="Z322" s="35"/>
      <c r="AA322" s="35"/>
      <c r="AB322" s="35"/>
      <c r="AC322" s="35"/>
      <c r="AD322" s="35"/>
      <c r="AE322" s="267"/>
    </row>
    <row r="323" spans="2:31" x14ac:dyDescent="0.2">
      <c r="B323" s="35"/>
      <c r="C323" s="35"/>
      <c r="D323" s="35"/>
      <c r="E323" s="35"/>
      <c r="F323" s="35"/>
      <c r="G323" s="35"/>
      <c r="H323" s="35"/>
      <c r="I323" s="35"/>
      <c r="J323" s="35"/>
      <c r="K323" s="35"/>
      <c r="L323" s="35"/>
      <c r="M323" s="35"/>
      <c r="N323" s="35"/>
      <c r="O323" s="35"/>
      <c r="P323" s="35"/>
      <c r="Q323" s="35"/>
      <c r="R323" s="35"/>
      <c r="S323" s="35"/>
      <c r="T323" s="35"/>
      <c r="U323" s="35"/>
      <c r="V323" s="35"/>
      <c r="W323" s="35"/>
      <c r="X323" s="35"/>
      <c r="Y323" s="35"/>
      <c r="Z323" s="35"/>
      <c r="AA323" s="35"/>
      <c r="AB323" s="35"/>
      <c r="AC323" s="35"/>
      <c r="AD323" s="35"/>
      <c r="AE323" s="267"/>
    </row>
    <row r="324" spans="2:31" x14ac:dyDescent="0.2">
      <c r="B324" s="35"/>
      <c r="C324" s="35"/>
      <c r="D324" s="35"/>
      <c r="E324" s="35"/>
      <c r="F324" s="35"/>
      <c r="G324" s="35"/>
      <c r="H324" s="35"/>
      <c r="I324" s="35"/>
      <c r="J324" s="35"/>
      <c r="K324" s="35"/>
      <c r="L324" s="35"/>
      <c r="M324" s="35"/>
      <c r="N324" s="35"/>
      <c r="O324" s="35"/>
      <c r="P324" s="35"/>
      <c r="Q324" s="35"/>
      <c r="R324" s="35"/>
      <c r="S324" s="35"/>
      <c r="T324" s="35"/>
      <c r="U324" s="35"/>
      <c r="V324" s="35"/>
      <c r="W324" s="35"/>
      <c r="X324" s="35"/>
      <c r="Y324" s="35"/>
      <c r="Z324" s="35"/>
      <c r="AA324" s="35"/>
      <c r="AB324" s="35"/>
      <c r="AC324" s="35"/>
      <c r="AD324" s="35"/>
      <c r="AE324" s="267"/>
    </row>
    <row r="325" spans="2:31" x14ac:dyDescent="0.2">
      <c r="B325" s="35"/>
      <c r="C325" s="35"/>
      <c r="D325" s="35"/>
      <c r="E325" s="35"/>
      <c r="F325" s="35"/>
      <c r="G325" s="35"/>
      <c r="H325" s="35"/>
      <c r="I325" s="35"/>
      <c r="J325" s="35"/>
      <c r="K325" s="35"/>
      <c r="L325" s="35"/>
      <c r="M325" s="35"/>
      <c r="N325" s="35"/>
      <c r="O325" s="35"/>
      <c r="P325" s="35"/>
      <c r="Q325" s="35"/>
      <c r="R325" s="35"/>
      <c r="S325" s="35"/>
      <c r="T325" s="35"/>
      <c r="U325" s="35"/>
      <c r="V325" s="35"/>
      <c r="W325" s="35"/>
      <c r="X325" s="35"/>
      <c r="Y325" s="35"/>
      <c r="Z325" s="35"/>
      <c r="AA325" s="35"/>
      <c r="AB325" s="35"/>
      <c r="AC325" s="35"/>
      <c r="AD325" s="35"/>
      <c r="AE325" s="267"/>
    </row>
    <row r="326" spans="2:31" x14ac:dyDescent="0.2">
      <c r="B326" s="35"/>
      <c r="C326" s="35"/>
      <c r="D326" s="35"/>
      <c r="E326" s="35"/>
      <c r="F326" s="35"/>
      <c r="G326" s="35"/>
      <c r="H326" s="35"/>
      <c r="I326" s="35"/>
      <c r="J326" s="35"/>
      <c r="K326" s="35"/>
      <c r="L326" s="35"/>
      <c r="M326" s="35"/>
      <c r="N326" s="35"/>
      <c r="O326" s="35"/>
      <c r="P326" s="35"/>
      <c r="Q326" s="35"/>
      <c r="R326" s="35"/>
      <c r="S326" s="35"/>
      <c r="T326" s="35"/>
      <c r="U326" s="35"/>
      <c r="V326" s="35"/>
      <c r="W326" s="35"/>
      <c r="X326" s="35"/>
      <c r="Y326" s="35"/>
      <c r="Z326" s="35"/>
      <c r="AA326" s="35"/>
      <c r="AB326" s="35"/>
      <c r="AC326" s="35"/>
      <c r="AD326" s="35"/>
      <c r="AE326" s="267"/>
    </row>
    <row r="327" spans="2:31" x14ac:dyDescent="0.2">
      <c r="B327" s="35"/>
      <c r="C327" s="35"/>
      <c r="D327" s="35"/>
      <c r="E327" s="35"/>
      <c r="F327" s="35"/>
      <c r="G327" s="35"/>
      <c r="H327" s="35"/>
      <c r="I327" s="35"/>
      <c r="J327" s="35"/>
      <c r="K327" s="35"/>
      <c r="L327" s="35"/>
      <c r="M327" s="35"/>
      <c r="N327" s="35"/>
      <c r="O327" s="35"/>
      <c r="P327" s="35"/>
      <c r="Q327" s="35"/>
      <c r="R327" s="35"/>
      <c r="S327" s="35"/>
      <c r="T327" s="35"/>
      <c r="U327" s="35"/>
      <c r="V327" s="35"/>
      <c r="W327" s="35"/>
      <c r="X327" s="35"/>
      <c r="Y327" s="35"/>
      <c r="Z327" s="35"/>
      <c r="AA327" s="35"/>
      <c r="AB327" s="35"/>
      <c r="AC327" s="35"/>
      <c r="AD327" s="35"/>
      <c r="AE327" s="267"/>
    </row>
    <row r="328" spans="2:31" x14ac:dyDescent="0.2">
      <c r="B328" s="35"/>
      <c r="C328" s="35"/>
      <c r="D328" s="35"/>
      <c r="E328" s="35"/>
      <c r="F328" s="35"/>
      <c r="G328" s="35"/>
      <c r="H328" s="35"/>
      <c r="I328" s="35"/>
      <c r="J328" s="35"/>
      <c r="K328" s="35"/>
      <c r="L328" s="35"/>
      <c r="M328" s="35"/>
      <c r="N328" s="35"/>
      <c r="O328" s="35"/>
      <c r="P328" s="35"/>
      <c r="Q328" s="35"/>
      <c r="R328" s="35"/>
      <c r="S328" s="35"/>
      <c r="T328" s="35"/>
      <c r="U328" s="35"/>
      <c r="V328" s="35"/>
      <c r="W328" s="35"/>
      <c r="X328" s="35"/>
      <c r="Y328" s="35"/>
      <c r="Z328" s="35"/>
      <c r="AA328" s="35"/>
      <c r="AB328" s="35"/>
      <c r="AC328" s="35"/>
      <c r="AD328" s="35"/>
      <c r="AE328" s="267"/>
    </row>
    <row r="329" spans="2:31" x14ac:dyDescent="0.2">
      <c r="B329" s="35"/>
      <c r="C329" s="35"/>
      <c r="D329" s="35"/>
      <c r="E329" s="35"/>
      <c r="F329" s="35"/>
      <c r="G329" s="35"/>
      <c r="H329" s="35"/>
      <c r="I329" s="35"/>
      <c r="J329" s="35"/>
      <c r="K329" s="35"/>
      <c r="L329" s="35"/>
      <c r="M329" s="35"/>
      <c r="N329" s="35"/>
      <c r="O329" s="35"/>
      <c r="P329" s="35"/>
      <c r="Q329" s="35"/>
      <c r="R329" s="35"/>
      <c r="S329" s="35"/>
      <c r="T329" s="35"/>
      <c r="U329" s="35"/>
      <c r="V329" s="35"/>
      <c r="W329" s="35"/>
      <c r="X329" s="35"/>
      <c r="Y329" s="35"/>
      <c r="Z329" s="35"/>
      <c r="AA329" s="35"/>
      <c r="AB329" s="35"/>
      <c r="AC329" s="35"/>
      <c r="AD329" s="35"/>
      <c r="AE329" s="267"/>
    </row>
    <row r="330" spans="2:31" x14ac:dyDescent="0.2">
      <c r="B330" s="35"/>
      <c r="C330" s="35"/>
      <c r="D330" s="35"/>
      <c r="E330" s="35"/>
      <c r="F330" s="35"/>
      <c r="G330" s="35"/>
      <c r="H330" s="35"/>
      <c r="I330" s="35"/>
      <c r="J330" s="35"/>
      <c r="K330" s="35"/>
      <c r="L330" s="35"/>
      <c r="M330" s="35"/>
      <c r="N330" s="35"/>
      <c r="O330" s="35"/>
      <c r="P330" s="35"/>
      <c r="Q330" s="35"/>
      <c r="R330" s="35"/>
      <c r="S330" s="35"/>
      <c r="T330" s="35"/>
      <c r="U330" s="35"/>
      <c r="V330" s="35"/>
      <c r="W330" s="35"/>
      <c r="X330" s="35"/>
      <c r="Y330" s="35"/>
      <c r="Z330" s="35"/>
      <c r="AA330" s="35"/>
      <c r="AB330" s="35"/>
      <c r="AC330" s="35"/>
      <c r="AD330" s="35"/>
      <c r="AE330" s="267"/>
    </row>
    <row r="331" spans="2:31" x14ac:dyDescent="0.2">
      <c r="B331" s="35"/>
      <c r="C331" s="35"/>
      <c r="D331" s="35"/>
      <c r="E331" s="35"/>
      <c r="F331" s="35"/>
      <c r="G331" s="35"/>
      <c r="H331" s="35"/>
      <c r="I331" s="35"/>
      <c r="J331" s="35"/>
      <c r="K331" s="35"/>
      <c r="L331" s="35"/>
      <c r="M331" s="35"/>
      <c r="N331" s="35"/>
      <c r="O331" s="35"/>
      <c r="P331" s="35"/>
      <c r="Q331" s="35"/>
      <c r="R331" s="35"/>
      <c r="S331" s="35"/>
      <c r="T331" s="35"/>
      <c r="U331" s="35"/>
      <c r="V331" s="35"/>
      <c r="W331" s="35"/>
      <c r="X331" s="35"/>
      <c r="Y331" s="35"/>
      <c r="Z331" s="35"/>
      <c r="AA331" s="35"/>
      <c r="AB331" s="35"/>
      <c r="AC331" s="35"/>
      <c r="AD331" s="35"/>
      <c r="AE331" s="267"/>
    </row>
    <row r="332" spans="2:31" x14ac:dyDescent="0.2">
      <c r="B332" s="35"/>
      <c r="C332" s="35"/>
      <c r="D332" s="35"/>
      <c r="E332" s="35"/>
      <c r="F332" s="35"/>
      <c r="G332" s="35"/>
      <c r="H332" s="35"/>
      <c r="I332" s="35"/>
      <c r="J332" s="35"/>
      <c r="K332" s="35"/>
      <c r="L332" s="35"/>
      <c r="M332" s="35"/>
      <c r="N332" s="35"/>
      <c r="O332" s="35"/>
      <c r="P332" s="35"/>
      <c r="Q332" s="35"/>
      <c r="R332" s="35"/>
      <c r="S332" s="35"/>
      <c r="T332" s="35"/>
      <c r="U332" s="35"/>
      <c r="V332" s="35"/>
      <c r="W332" s="35"/>
      <c r="X332" s="35"/>
      <c r="Y332" s="35"/>
      <c r="Z332" s="35"/>
      <c r="AA332" s="35"/>
      <c r="AB332" s="35"/>
      <c r="AC332" s="35"/>
      <c r="AD332" s="35"/>
      <c r="AE332" s="267"/>
    </row>
    <row r="333" spans="2:31" x14ac:dyDescent="0.2">
      <c r="B333" s="35"/>
      <c r="C333" s="35"/>
      <c r="D333" s="35"/>
      <c r="E333" s="35"/>
      <c r="F333" s="35"/>
      <c r="G333" s="35"/>
      <c r="H333" s="35"/>
      <c r="I333" s="35"/>
      <c r="J333" s="35"/>
      <c r="K333" s="35"/>
      <c r="L333" s="35"/>
      <c r="M333" s="35"/>
      <c r="N333" s="35"/>
      <c r="O333" s="35"/>
      <c r="P333" s="35"/>
      <c r="Q333" s="35"/>
      <c r="R333" s="35"/>
      <c r="S333" s="35"/>
      <c r="T333" s="35"/>
      <c r="U333" s="35"/>
      <c r="V333" s="35"/>
      <c r="W333" s="35"/>
      <c r="X333" s="35"/>
      <c r="Y333" s="35"/>
      <c r="Z333" s="35"/>
      <c r="AA333" s="35"/>
      <c r="AB333" s="35"/>
      <c r="AC333" s="35"/>
      <c r="AD333" s="35"/>
      <c r="AE333" s="267"/>
    </row>
    <row r="334" spans="2:31" x14ac:dyDescent="0.2">
      <c r="B334" s="35"/>
      <c r="C334" s="35"/>
      <c r="D334" s="35"/>
      <c r="E334" s="35"/>
      <c r="F334" s="35"/>
      <c r="G334" s="35"/>
      <c r="H334" s="35"/>
      <c r="I334" s="35"/>
      <c r="J334" s="35"/>
      <c r="K334" s="35"/>
      <c r="L334" s="35"/>
      <c r="M334" s="35"/>
      <c r="N334" s="35"/>
      <c r="O334" s="35"/>
      <c r="P334" s="35"/>
      <c r="Q334" s="35"/>
      <c r="R334" s="35"/>
      <c r="S334" s="35"/>
      <c r="T334" s="35"/>
      <c r="U334" s="35"/>
      <c r="V334" s="35"/>
      <c r="W334" s="35"/>
      <c r="X334" s="35"/>
      <c r="Y334" s="35"/>
      <c r="Z334" s="35"/>
      <c r="AA334" s="35"/>
      <c r="AB334" s="35"/>
      <c r="AC334" s="35"/>
      <c r="AD334" s="35"/>
      <c r="AE334" s="267"/>
    </row>
    <row r="335" spans="2:31" x14ac:dyDescent="0.2">
      <c r="B335" s="35"/>
      <c r="C335" s="35"/>
      <c r="D335" s="35"/>
      <c r="E335" s="35"/>
      <c r="F335" s="35"/>
      <c r="G335" s="35"/>
      <c r="H335" s="35"/>
      <c r="I335" s="35"/>
      <c r="J335" s="35"/>
      <c r="K335" s="35"/>
      <c r="L335" s="35"/>
      <c r="M335" s="35"/>
      <c r="N335" s="35"/>
      <c r="O335" s="35"/>
      <c r="P335" s="35"/>
      <c r="Q335" s="35"/>
      <c r="R335" s="35"/>
      <c r="S335" s="35"/>
      <c r="T335" s="35"/>
      <c r="U335" s="35"/>
      <c r="V335" s="35"/>
      <c r="W335" s="35"/>
      <c r="X335" s="35"/>
      <c r="Y335" s="35"/>
      <c r="Z335" s="35"/>
      <c r="AA335" s="35"/>
      <c r="AB335" s="35"/>
      <c r="AC335" s="35"/>
      <c r="AD335" s="35"/>
      <c r="AE335" s="267"/>
    </row>
    <row r="336" spans="2:31" x14ac:dyDescent="0.2">
      <c r="B336" s="35"/>
      <c r="C336" s="35"/>
      <c r="D336" s="35"/>
      <c r="E336" s="35"/>
      <c r="F336" s="35"/>
      <c r="G336" s="35"/>
      <c r="H336" s="35"/>
      <c r="I336" s="35"/>
      <c r="J336" s="35"/>
      <c r="K336" s="35"/>
      <c r="L336" s="35"/>
      <c r="M336" s="35"/>
      <c r="N336" s="35"/>
      <c r="O336" s="35"/>
      <c r="P336" s="35"/>
      <c r="Q336" s="35"/>
      <c r="R336" s="35"/>
      <c r="S336" s="35"/>
      <c r="T336" s="35"/>
      <c r="U336" s="35"/>
      <c r="V336" s="35"/>
      <c r="W336" s="35"/>
      <c r="X336" s="35"/>
      <c r="Y336" s="35"/>
      <c r="Z336" s="35"/>
      <c r="AA336" s="35"/>
      <c r="AB336" s="35"/>
      <c r="AC336" s="35"/>
      <c r="AD336" s="35"/>
      <c r="AE336" s="267"/>
    </row>
    <row r="337" spans="2:31" x14ac:dyDescent="0.2">
      <c r="B337" s="35"/>
      <c r="C337" s="35"/>
      <c r="D337" s="35"/>
      <c r="E337" s="35"/>
      <c r="F337" s="35"/>
      <c r="G337" s="35"/>
      <c r="H337" s="35"/>
      <c r="I337" s="35"/>
      <c r="J337" s="35"/>
      <c r="K337" s="35"/>
      <c r="L337" s="35"/>
      <c r="M337" s="35"/>
      <c r="N337" s="35"/>
      <c r="O337" s="35"/>
      <c r="P337" s="35"/>
      <c r="Q337" s="35"/>
      <c r="R337" s="35"/>
      <c r="S337" s="35"/>
      <c r="T337" s="35"/>
      <c r="U337" s="35"/>
      <c r="V337" s="35"/>
      <c r="W337" s="35"/>
      <c r="X337" s="35"/>
      <c r="Y337" s="35"/>
      <c r="Z337" s="35"/>
      <c r="AA337" s="35"/>
      <c r="AB337" s="35"/>
      <c r="AC337" s="35"/>
      <c r="AD337" s="35"/>
      <c r="AE337" s="267"/>
    </row>
    <row r="338" spans="2:31" x14ac:dyDescent="0.2">
      <c r="B338" s="35"/>
      <c r="C338" s="35"/>
      <c r="D338" s="35"/>
      <c r="E338" s="35"/>
      <c r="F338" s="35"/>
      <c r="G338" s="35"/>
      <c r="H338" s="35"/>
      <c r="I338" s="35"/>
      <c r="J338" s="35"/>
      <c r="K338" s="35"/>
      <c r="L338" s="35"/>
      <c r="M338" s="35"/>
      <c r="N338" s="35"/>
      <c r="O338" s="35"/>
      <c r="P338" s="35"/>
      <c r="Q338" s="35"/>
      <c r="R338" s="35"/>
      <c r="S338" s="35"/>
      <c r="T338" s="35"/>
      <c r="U338" s="35"/>
      <c r="V338" s="35"/>
      <c r="W338" s="35"/>
      <c r="X338" s="35"/>
      <c r="Y338" s="35"/>
      <c r="Z338" s="35"/>
      <c r="AA338" s="35"/>
      <c r="AB338" s="35"/>
      <c r="AC338" s="35"/>
      <c r="AD338" s="35"/>
      <c r="AE338" s="267"/>
    </row>
    <row r="339" spans="2:31" x14ac:dyDescent="0.2">
      <c r="B339" s="35"/>
      <c r="C339" s="35"/>
      <c r="D339" s="35"/>
      <c r="E339" s="35"/>
      <c r="F339" s="35"/>
      <c r="G339" s="35"/>
      <c r="H339" s="35"/>
      <c r="I339" s="35"/>
      <c r="J339" s="35"/>
      <c r="K339" s="35"/>
      <c r="L339" s="35"/>
      <c r="M339" s="35"/>
      <c r="N339" s="35"/>
      <c r="O339" s="35"/>
      <c r="P339" s="35"/>
      <c r="Q339" s="35"/>
      <c r="R339" s="35"/>
      <c r="S339" s="35"/>
      <c r="T339" s="35"/>
      <c r="U339" s="35"/>
      <c r="V339" s="35"/>
      <c r="W339" s="35"/>
      <c r="X339" s="35"/>
      <c r="Y339" s="35"/>
      <c r="Z339" s="35"/>
      <c r="AA339" s="35"/>
      <c r="AB339" s="35"/>
      <c r="AC339" s="35"/>
      <c r="AD339" s="35"/>
      <c r="AE339" s="267"/>
    </row>
    <row r="340" spans="2:31" x14ac:dyDescent="0.2">
      <c r="B340" s="35"/>
      <c r="C340" s="35"/>
      <c r="D340" s="35"/>
      <c r="E340" s="35"/>
      <c r="F340" s="35"/>
      <c r="G340" s="35"/>
      <c r="H340" s="35"/>
      <c r="I340" s="35"/>
      <c r="J340" s="35"/>
      <c r="K340" s="35"/>
      <c r="L340" s="35"/>
      <c r="M340" s="35"/>
      <c r="N340" s="35"/>
      <c r="O340" s="35"/>
      <c r="P340" s="35"/>
      <c r="Q340" s="35"/>
      <c r="R340" s="35"/>
      <c r="S340" s="35"/>
      <c r="T340" s="35"/>
      <c r="U340" s="35"/>
      <c r="V340" s="35"/>
      <c r="W340" s="35"/>
      <c r="X340" s="35"/>
      <c r="Y340" s="35"/>
      <c r="Z340" s="35"/>
      <c r="AA340" s="35"/>
      <c r="AB340" s="35"/>
      <c r="AC340" s="35"/>
      <c r="AD340" s="35"/>
      <c r="AE340" s="267"/>
    </row>
    <row r="341" spans="2:31" x14ac:dyDescent="0.2">
      <c r="B341" s="35"/>
      <c r="C341" s="35"/>
      <c r="D341" s="35"/>
      <c r="E341" s="35"/>
      <c r="F341" s="35"/>
      <c r="G341" s="35"/>
      <c r="H341" s="35"/>
      <c r="I341" s="35"/>
      <c r="J341" s="35"/>
      <c r="K341" s="35"/>
      <c r="L341" s="35"/>
      <c r="M341" s="35"/>
      <c r="N341" s="35"/>
      <c r="O341" s="35"/>
      <c r="P341" s="35"/>
      <c r="Q341" s="35"/>
      <c r="R341" s="35"/>
      <c r="S341" s="35"/>
      <c r="T341" s="35"/>
      <c r="U341" s="35"/>
      <c r="V341" s="35"/>
      <c r="W341" s="35"/>
      <c r="X341" s="35"/>
      <c r="Y341" s="35"/>
      <c r="Z341" s="35"/>
      <c r="AA341" s="35"/>
      <c r="AB341" s="35"/>
      <c r="AC341" s="35"/>
      <c r="AD341" s="35"/>
      <c r="AE341" s="267"/>
    </row>
    <row r="342" spans="2:31" x14ac:dyDescent="0.2">
      <c r="B342" s="35"/>
      <c r="C342" s="35"/>
      <c r="D342" s="35"/>
      <c r="E342" s="35"/>
      <c r="F342" s="35"/>
      <c r="G342" s="35"/>
      <c r="H342" s="35"/>
      <c r="I342" s="35"/>
      <c r="J342" s="35"/>
      <c r="K342" s="35"/>
      <c r="L342" s="35"/>
      <c r="M342" s="35"/>
      <c r="N342" s="35"/>
      <c r="O342" s="35"/>
      <c r="P342" s="35"/>
      <c r="Q342" s="35"/>
      <c r="R342" s="35"/>
      <c r="S342" s="35"/>
      <c r="T342" s="35"/>
      <c r="U342" s="35"/>
      <c r="V342" s="35"/>
      <c r="W342" s="35"/>
      <c r="X342" s="35"/>
      <c r="Y342" s="35"/>
      <c r="Z342" s="35"/>
      <c r="AA342" s="35"/>
      <c r="AB342" s="35"/>
      <c r="AC342" s="35"/>
      <c r="AD342" s="35"/>
      <c r="AE342" s="267"/>
    </row>
    <row r="343" spans="2:31" x14ac:dyDescent="0.2">
      <c r="B343" s="35"/>
      <c r="C343" s="35"/>
      <c r="D343" s="35"/>
      <c r="E343" s="35"/>
      <c r="F343" s="35"/>
      <c r="G343" s="35"/>
      <c r="H343" s="35"/>
      <c r="I343" s="35"/>
      <c r="J343" s="35"/>
      <c r="K343" s="35"/>
      <c r="L343" s="35"/>
      <c r="M343" s="35"/>
      <c r="N343" s="35"/>
      <c r="O343" s="35"/>
      <c r="P343" s="35"/>
      <c r="Q343" s="35"/>
      <c r="R343" s="35"/>
      <c r="S343" s="35"/>
      <c r="T343" s="35"/>
      <c r="U343" s="35"/>
      <c r="V343" s="35"/>
      <c r="W343" s="35"/>
      <c r="X343" s="35"/>
      <c r="Y343" s="35"/>
      <c r="Z343" s="35"/>
      <c r="AA343" s="35"/>
      <c r="AB343" s="35"/>
      <c r="AC343" s="35"/>
      <c r="AD343" s="35"/>
      <c r="AE343" s="267"/>
    </row>
    <row r="344" spans="2:31" x14ac:dyDescent="0.2">
      <c r="B344" s="35"/>
      <c r="C344" s="35"/>
      <c r="D344" s="35"/>
      <c r="E344" s="35"/>
      <c r="F344" s="35"/>
      <c r="G344" s="35"/>
      <c r="H344" s="35"/>
      <c r="I344" s="35"/>
      <c r="J344" s="35"/>
      <c r="K344" s="35"/>
      <c r="L344" s="35"/>
      <c r="M344" s="35"/>
      <c r="N344" s="35"/>
      <c r="O344" s="35"/>
      <c r="P344" s="35"/>
      <c r="Q344" s="35"/>
      <c r="R344" s="35"/>
      <c r="S344" s="35"/>
      <c r="T344" s="35"/>
      <c r="U344" s="35"/>
      <c r="V344" s="35"/>
      <c r="W344" s="35"/>
      <c r="X344" s="35"/>
      <c r="Y344" s="35"/>
      <c r="Z344" s="35"/>
      <c r="AA344" s="35"/>
      <c r="AB344" s="35"/>
      <c r="AC344" s="35"/>
      <c r="AD344" s="35"/>
      <c r="AE344" s="267"/>
    </row>
    <row r="345" spans="2:31" x14ac:dyDescent="0.2">
      <c r="B345" s="35"/>
      <c r="C345" s="35"/>
      <c r="D345" s="35"/>
      <c r="E345" s="35"/>
      <c r="F345" s="35"/>
      <c r="G345" s="35"/>
      <c r="H345" s="35"/>
      <c r="I345" s="35"/>
      <c r="J345" s="35"/>
      <c r="K345" s="35"/>
      <c r="L345" s="35"/>
      <c r="M345" s="35"/>
      <c r="N345" s="35"/>
      <c r="O345" s="35"/>
      <c r="P345" s="35"/>
      <c r="Q345" s="35"/>
      <c r="R345" s="35"/>
      <c r="S345" s="35"/>
      <c r="T345" s="35"/>
      <c r="U345" s="35"/>
      <c r="V345" s="35"/>
      <c r="W345" s="35"/>
      <c r="X345" s="35"/>
      <c r="Y345" s="35"/>
      <c r="Z345" s="35"/>
      <c r="AA345" s="35"/>
      <c r="AB345" s="35"/>
      <c r="AC345" s="35"/>
      <c r="AD345" s="35"/>
      <c r="AE345" s="267"/>
    </row>
    <row r="346" spans="2:31" x14ac:dyDescent="0.2">
      <c r="B346" s="35"/>
      <c r="C346" s="35"/>
      <c r="D346" s="35"/>
      <c r="E346" s="35"/>
      <c r="F346" s="35"/>
      <c r="G346" s="35"/>
      <c r="H346" s="35"/>
      <c r="I346" s="35"/>
      <c r="J346" s="35"/>
      <c r="K346" s="35"/>
      <c r="L346" s="35"/>
      <c r="M346" s="35"/>
      <c r="N346" s="35"/>
      <c r="O346" s="35"/>
      <c r="P346" s="35"/>
      <c r="Q346" s="35"/>
      <c r="R346" s="35"/>
      <c r="S346" s="35"/>
      <c r="T346" s="35"/>
      <c r="U346" s="35"/>
      <c r="V346" s="35"/>
      <c r="W346" s="35"/>
      <c r="X346" s="35"/>
      <c r="Y346" s="35"/>
      <c r="Z346" s="35"/>
      <c r="AA346" s="35"/>
      <c r="AB346" s="35"/>
      <c r="AC346" s="35"/>
      <c r="AD346" s="35"/>
      <c r="AE346" s="267"/>
    </row>
    <row r="347" spans="2:31" x14ac:dyDescent="0.2">
      <c r="B347" s="35"/>
      <c r="C347" s="35"/>
      <c r="D347" s="35"/>
      <c r="E347" s="35"/>
      <c r="F347" s="35"/>
      <c r="G347" s="35"/>
      <c r="H347" s="35"/>
      <c r="I347" s="35"/>
      <c r="J347" s="35"/>
      <c r="K347" s="35"/>
      <c r="L347" s="35"/>
      <c r="M347" s="35"/>
      <c r="N347" s="35"/>
      <c r="O347" s="35"/>
      <c r="P347" s="35"/>
      <c r="Q347" s="35"/>
      <c r="R347" s="35"/>
      <c r="S347" s="35"/>
      <c r="T347" s="35"/>
      <c r="U347" s="35"/>
      <c r="V347" s="35"/>
      <c r="W347" s="35"/>
      <c r="X347" s="35"/>
      <c r="Y347" s="35"/>
      <c r="Z347" s="35"/>
      <c r="AA347" s="35"/>
      <c r="AB347" s="35"/>
      <c r="AC347" s="35"/>
      <c r="AD347" s="35"/>
      <c r="AE347" s="267"/>
    </row>
    <row r="348" spans="2:31" x14ac:dyDescent="0.2">
      <c r="B348" s="35"/>
      <c r="C348" s="35"/>
      <c r="D348" s="35"/>
      <c r="E348" s="35"/>
      <c r="F348" s="35"/>
      <c r="G348" s="35"/>
      <c r="H348" s="35"/>
      <c r="I348" s="35"/>
      <c r="J348" s="35"/>
      <c r="K348" s="35"/>
      <c r="L348" s="35"/>
      <c r="M348" s="35"/>
      <c r="N348" s="35"/>
      <c r="O348" s="35"/>
      <c r="P348" s="35"/>
      <c r="Q348" s="35"/>
      <c r="R348" s="35"/>
      <c r="S348" s="35"/>
      <c r="T348" s="35"/>
      <c r="U348" s="35"/>
      <c r="V348" s="35"/>
      <c r="W348" s="35"/>
      <c r="X348" s="35"/>
      <c r="Y348" s="35"/>
      <c r="Z348" s="35"/>
      <c r="AA348" s="35"/>
      <c r="AB348" s="35"/>
      <c r="AC348" s="35"/>
      <c r="AD348" s="35"/>
      <c r="AE348" s="267"/>
    </row>
    <row r="349" spans="2:31" x14ac:dyDescent="0.2">
      <c r="B349" s="35"/>
      <c r="C349" s="35"/>
      <c r="D349" s="35"/>
      <c r="E349" s="35"/>
      <c r="F349" s="35"/>
      <c r="G349" s="35"/>
      <c r="H349" s="35"/>
      <c r="I349" s="35"/>
      <c r="J349" s="35"/>
      <c r="K349" s="35"/>
      <c r="L349" s="35"/>
      <c r="M349" s="35"/>
      <c r="N349" s="35"/>
      <c r="O349" s="35"/>
      <c r="P349" s="35"/>
      <c r="Q349" s="35"/>
      <c r="R349" s="35"/>
      <c r="S349" s="35"/>
      <c r="T349" s="35"/>
      <c r="U349" s="35"/>
      <c r="V349" s="35"/>
      <c r="W349" s="35"/>
      <c r="X349" s="35"/>
      <c r="Y349" s="35"/>
      <c r="Z349" s="35"/>
      <c r="AA349" s="35"/>
      <c r="AB349" s="35"/>
      <c r="AC349" s="35"/>
      <c r="AD349" s="35"/>
      <c r="AE349" s="267"/>
    </row>
    <row r="350" spans="2:31" x14ac:dyDescent="0.2">
      <c r="B350" s="35"/>
      <c r="C350" s="35"/>
      <c r="D350" s="35"/>
      <c r="E350" s="35"/>
      <c r="F350" s="35"/>
      <c r="G350" s="35"/>
      <c r="H350" s="35"/>
      <c r="I350" s="35"/>
      <c r="J350" s="35"/>
      <c r="K350" s="35"/>
      <c r="L350" s="35"/>
      <c r="M350" s="35"/>
      <c r="N350" s="35"/>
      <c r="O350" s="35"/>
      <c r="P350" s="35"/>
      <c r="Q350" s="35"/>
      <c r="R350" s="35"/>
      <c r="S350" s="35"/>
      <c r="T350" s="35"/>
      <c r="U350" s="35"/>
      <c r="V350" s="35"/>
      <c r="W350" s="35"/>
      <c r="X350" s="35"/>
      <c r="Y350" s="35"/>
      <c r="Z350" s="35"/>
      <c r="AA350" s="35"/>
      <c r="AB350" s="35"/>
      <c r="AC350" s="35"/>
      <c r="AD350" s="35"/>
      <c r="AE350" s="267"/>
    </row>
    <row r="351" spans="2:31" x14ac:dyDescent="0.2">
      <c r="B351" s="35"/>
      <c r="C351" s="35"/>
      <c r="D351" s="35"/>
      <c r="E351" s="35"/>
      <c r="F351" s="35"/>
      <c r="G351" s="35"/>
      <c r="H351" s="35"/>
      <c r="I351" s="35"/>
      <c r="J351" s="35"/>
      <c r="K351" s="35"/>
      <c r="L351" s="35"/>
      <c r="M351" s="35"/>
      <c r="N351" s="35"/>
      <c r="O351" s="35"/>
      <c r="P351" s="35"/>
      <c r="Q351" s="35"/>
      <c r="R351" s="35"/>
      <c r="S351" s="35"/>
      <c r="T351" s="35"/>
      <c r="U351" s="35"/>
      <c r="V351" s="35"/>
      <c r="W351" s="35"/>
      <c r="X351" s="35"/>
      <c r="Y351" s="35"/>
      <c r="Z351" s="35"/>
      <c r="AA351" s="35"/>
      <c r="AB351" s="35"/>
      <c r="AC351" s="35"/>
      <c r="AD351" s="35"/>
      <c r="AE351" s="267"/>
    </row>
    <row r="352" spans="2:31" x14ac:dyDescent="0.2">
      <c r="B352" s="35"/>
      <c r="C352" s="35"/>
      <c r="D352" s="35"/>
      <c r="E352" s="35"/>
      <c r="F352" s="35"/>
      <c r="G352" s="35"/>
      <c r="H352" s="35"/>
      <c r="I352" s="35"/>
      <c r="J352" s="35"/>
      <c r="K352" s="35"/>
      <c r="L352" s="35"/>
      <c r="M352" s="35"/>
      <c r="N352" s="35"/>
      <c r="O352" s="35"/>
      <c r="P352" s="35"/>
      <c r="Q352" s="35"/>
      <c r="R352" s="35"/>
      <c r="S352" s="35"/>
      <c r="T352" s="35"/>
      <c r="U352" s="35"/>
      <c r="V352" s="35"/>
      <c r="W352" s="35"/>
      <c r="X352" s="35"/>
      <c r="Y352" s="35"/>
      <c r="Z352" s="35"/>
      <c r="AA352" s="35"/>
      <c r="AB352" s="35"/>
      <c r="AC352" s="35"/>
      <c r="AD352" s="35"/>
      <c r="AE352" s="267"/>
    </row>
    <row r="353" spans="2:31" x14ac:dyDescent="0.2">
      <c r="B353" s="35"/>
      <c r="C353" s="35"/>
      <c r="D353" s="35"/>
      <c r="E353" s="35"/>
      <c r="F353" s="35"/>
      <c r="G353" s="35"/>
      <c r="H353" s="35"/>
      <c r="I353" s="35"/>
      <c r="J353" s="35"/>
      <c r="K353" s="35"/>
      <c r="L353" s="35"/>
      <c r="M353" s="35"/>
      <c r="N353" s="35"/>
      <c r="O353" s="35"/>
      <c r="P353" s="35"/>
      <c r="Q353" s="35"/>
      <c r="R353" s="35"/>
      <c r="S353" s="35"/>
      <c r="T353" s="35"/>
      <c r="U353" s="35"/>
      <c r="V353" s="35"/>
      <c r="W353" s="35"/>
      <c r="X353" s="35"/>
      <c r="Y353" s="35"/>
      <c r="Z353" s="35"/>
      <c r="AA353" s="35"/>
      <c r="AB353" s="35"/>
      <c r="AC353" s="35"/>
      <c r="AD353" s="35"/>
      <c r="AE353" s="267"/>
    </row>
    <row r="354" spans="2:31" x14ac:dyDescent="0.2">
      <c r="B354" s="35"/>
      <c r="C354" s="35"/>
      <c r="D354" s="35"/>
      <c r="E354" s="35"/>
      <c r="F354" s="35"/>
      <c r="G354" s="35"/>
      <c r="H354" s="35"/>
      <c r="I354" s="35"/>
      <c r="J354" s="35"/>
      <c r="K354" s="35"/>
      <c r="L354" s="35"/>
      <c r="M354" s="35"/>
      <c r="N354" s="35"/>
      <c r="O354" s="35"/>
      <c r="P354" s="35"/>
      <c r="Q354" s="35"/>
      <c r="R354" s="35"/>
      <c r="S354" s="35"/>
      <c r="T354" s="35"/>
      <c r="U354" s="35"/>
      <c r="V354" s="35"/>
      <c r="W354" s="35"/>
      <c r="X354" s="35"/>
      <c r="Y354" s="35"/>
      <c r="Z354" s="35"/>
      <c r="AA354" s="35"/>
      <c r="AB354" s="35"/>
      <c r="AC354" s="35"/>
      <c r="AD354" s="35"/>
      <c r="AE354" s="267"/>
    </row>
    <row r="355" spans="2:31" x14ac:dyDescent="0.2">
      <c r="B355" s="35"/>
      <c r="C355" s="35"/>
      <c r="D355" s="35"/>
      <c r="E355" s="35"/>
      <c r="F355" s="35"/>
      <c r="G355" s="35"/>
      <c r="H355" s="35"/>
      <c r="I355" s="35"/>
      <c r="J355" s="35"/>
      <c r="K355" s="35"/>
      <c r="L355" s="35"/>
      <c r="M355" s="35"/>
      <c r="N355" s="35"/>
      <c r="O355" s="35"/>
      <c r="P355" s="35"/>
      <c r="Q355" s="35"/>
      <c r="R355" s="35"/>
      <c r="S355" s="35"/>
      <c r="T355" s="35"/>
      <c r="U355" s="35"/>
      <c r="V355" s="35"/>
      <c r="W355" s="35"/>
      <c r="X355" s="35"/>
      <c r="Y355" s="35"/>
      <c r="Z355" s="35"/>
      <c r="AA355" s="35"/>
      <c r="AB355" s="35"/>
      <c r="AC355" s="35"/>
      <c r="AD355" s="35"/>
      <c r="AE355" s="267"/>
    </row>
    <row r="356" spans="2:31" x14ac:dyDescent="0.2">
      <c r="B356" s="35"/>
      <c r="C356" s="35"/>
      <c r="D356" s="35"/>
      <c r="E356" s="35"/>
      <c r="F356" s="35"/>
      <c r="G356" s="35"/>
      <c r="H356" s="35"/>
      <c r="I356" s="35"/>
      <c r="J356" s="35"/>
      <c r="K356" s="35"/>
      <c r="L356" s="35"/>
      <c r="M356" s="35"/>
      <c r="N356" s="35"/>
      <c r="O356" s="35"/>
      <c r="P356" s="35"/>
      <c r="Q356" s="35"/>
      <c r="R356" s="35"/>
      <c r="S356" s="35"/>
      <c r="T356" s="35"/>
      <c r="U356" s="35"/>
      <c r="V356" s="35"/>
      <c r="W356" s="35"/>
      <c r="X356" s="35"/>
      <c r="Y356" s="35"/>
      <c r="Z356" s="35"/>
      <c r="AA356" s="35"/>
      <c r="AB356" s="35"/>
      <c r="AC356" s="35"/>
      <c r="AD356" s="35"/>
      <c r="AE356" s="267"/>
    </row>
    <row r="357" spans="2:31" x14ac:dyDescent="0.2">
      <c r="B357" s="35"/>
      <c r="C357" s="35"/>
      <c r="D357" s="35"/>
      <c r="E357" s="35"/>
      <c r="F357" s="35"/>
      <c r="G357" s="35"/>
      <c r="H357" s="35"/>
      <c r="I357" s="35"/>
      <c r="J357" s="35"/>
      <c r="K357" s="35"/>
      <c r="L357" s="35"/>
      <c r="M357" s="35"/>
      <c r="N357" s="35"/>
      <c r="O357" s="35"/>
      <c r="P357" s="35"/>
      <c r="Q357" s="35"/>
      <c r="R357" s="35"/>
      <c r="S357" s="35"/>
      <c r="T357" s="35"/>
      <c r="U357" s="35"/>
      <c r="V357" s="35"/>
      <c r="W357" s="35"/>
      <c r="X357" s="35"/>
      <c r="Y357" s="35"/>
      <c r="Z357" s="35"/>
      <c r="AA357" s="35"/>
      <c r="AB357" s="35"/>
      <c r="AC357" s="35"/>
      <c r="AD357" s="35"/>
      <c r="AE357" s="267"/>
    </row>
    <row r="358" spans="2:31" x14ac:dyDescent="0.2">
      <c r="B358" s="35"/>
      <c r="C358" s="35"/>
      <c r="D358" s="35"/>
      <c r="E358" s="35"/>
      <c r="F358" s="35"/>
      <c r="G358" s="35"/>
      <c r="H358" s="35"/>
      <c r="I358" s="35"/>
      <c r="J358" s="35"/>
      <c r="K358" s="35"/>
      <c r="L358" s="35"/>
      <c r="M358" s="35"/>
      <c r="N358" s="35"/>
      <c r="O358" s="35"/>
      <c r="P358" s="35"/>
      <c r="Q358" s="35"/>
      <c r="R358" s="35"/>
      <c r="S358" s="35"/>
      <c r="T358" s="35"/>
      <c r="U358" s="35"/>
      <c r="V358" s="35"/>
      <c r="W358" s="35"/>
      <c r="X358" s="35"/>
      <c r="Y358" s="35"/>
      <c r="Z358" s="35"/>
      <c r="AA358" s="35"/>
      <c r="AB358" s="35"/>
      <c r="AC358" s="35"/>
      <c r="AD358" s="35"/>
      <c r="AE358" s="267"/>
    </row>
    <row r="359" spans="2:31" x14ac:dyDescent="0.2">
      <c r="B359" s="35"/>
      <c r="C359" s="35"/>
      <c r="D359" s="35"/>
      <c r="E359" s="35"/>
      <c r="F359" s="35"/>
      <c r="G359" s="35"/>
      <c r="H359" s="35"/>
      <c r="I359" s="35"/>
      <c r="J359" s="35"/>
      <c r="K359" s="35"/>
      <c r="L359" s="35"/>
      <c r="M359" s="35"/>
      <c r="N359" s="35"/>
      <c r="O359" s="35"/>
      <c r="P359" s="35"/>
      <c r="Q359" s="35"/>
      <c r="R359" s="35"/>
      <c r="S359" s="35"/>
      <c r="T359" s="35"/>
      <c r="U359" s="35"/>
      <c r="V359" s="35"/>
      <c r="W359" s="35"/>
      <c r="X359" s="35"/>
      <c r="Y359" s="35"/>
      <c r="Z359" s="35"/>
      <c r="AA359" s="35"/>
      <c r="AB359" s="35"/>
      <c r="AC359" s="35"/>
      <c r="AD359" s="35"/>
      <c r="AE359" s="267"/>
    </row>
    <row r="360" spans="2:31" x14ac:dyDescent="0.2">
      <c r="B360" s="35"/>
      <c r="C360" s="35"/>
      <c r="D360" s="35"/>
      <c r="E360" s="35"/>
      <c r="F360" s="35"/>
      <c r="G360" s="35"/>
      <c r="H360" s="35"/>
      <c r="I360" s="35"/>
      <c r="J360" s="35"/>
      <c r="K360" s="35"/>
      <c r="L360" s="35"/>
      <c r="M360" s="35"/>
      <c r="N360" s="35"/>
      <c r="O360" s="35"/>
      <c r="P360" s="35"/>
      <c r="Q360" s="35"/>
      <c r="R360" s="35"/>
      <c r="S360" s="35"/>
      <c r="T360" s="35"/>
      <c r="U360" s="35"/>
      <c r="V360" s="35"/>
      <c r="W360" s="35"/>
      <c r="X360" s="35"/>
      <c r="Y360" s="35"/>
      <c r="Z360" s="35"/>
      <c r="AA360" s="35"/>
      <c r="AB360" s="35"/>
      <c r="AC360" s="35"/>
      <c r="AD360" s="35"/>
      <c r="AE360" s="267"/>
    </row>
    <row r="361" spans="2:31" x14ac:dyDescent="0.2">
      <c r="B361" s="35"/>
      <c r="C361" s="35"/>
      <c r="D361" s="35"/>
      <c r="E361" s="35"/>
      <c r="F361" s="35"/>
      <c r="G361" s="35"/>
      <c r="H361" s="35"/>
      <c r="I361" s="35"/>
      <c r="J361" s="35"/>
      <c r="K361" s="35"/>
      <c r="L361" s="35"/>
      <c r="M361" s="35"/>
      <c r="N361" s="35"/>
      <c r="O361" s="35"/>
      <c r="P361" s="35"/>
      <c r="Q361" s="35"/>
      <c r="R361" s="35"/>
      <c r="S361" s="35"/>
      <c r="T361" s="35"/>
      <c r="U361" s="35"/>
      <c r="V361" s="35"/>
      <c r="W361" s="35"/>
      <c r="X361" s="35"/>
      <c r="Y361" s="35"/>
      <c r="Z361" s="35"/>
      <c r="AA361" s="35"/>
      <c r="AB361" s="35"/>
      <c r="AC361" s="35"/>
      <c r="AD361" s="35"/>
      <c r="AE361" s="267"/>
    </row>
    <row r="362" spans="2:31" x14ac:dyDescent="0.2">
      <c r="B362" s="35"/>
      <c r="C362" s="35"/>
      <c r="D362" s="35"/>
      <c r="E362" s="35"/>
      <c r="F362" s="35"/>
      <c r="G362" s="35"/>
      <c r="H362" s="35"/>
      <c r="I362" s="35"/>
      <c r="J362" s="35"/>
      <c r="K362" s="35"/>
      <c r="L362" s="35"/>
      <c r="M362" s="35"/>
      <c r="N362" s="35"/>
      <c r="O362" s="35"/>
      <c r="P362" s="35"/>
      <c r="Q362" s="35"/>
      <c r="R362" s="35"/>
      <c r="S362" s="35"/>
      <c r="T362" s="35"/>
      <c r="U362" s="35"/>
      <c r="V362" s="35"/>
      <c r="W362" s="35"/>
      <c r="X362" s="35"/>
      <c r="Y362" s="35"/>
      <c r="Z362" s="35"/>
      <c r="AA362" s="35"/>
      <c r="AB362" s="35"/>
      <c r="AC362" s="35"/>
      <c r="AD362" s="35"/>
      <c r="AE362" s="267"/>
    </row>
    <row r="363" spans="2:31" x14ac:dyDescent="0.2">
      <c r="B363" s="35"/>
      <c r="C363" s="35"/>
      <c r="D363" s="35"/>
      <c r="E363" s="35"/>
      <c r="F363" s="35"/>
      <c r="G363" s="35"/>
      <c r="H363" s="35"/>
      <c r="I363" s="35"/>
      <c r="J363" s="35"/>
      <c r="K363" s="35"/>
      <c r="L363" s="35"/>
      <c r="M363" s="35"/>
      <c r="N363" s="35"/>
      <c r="O363" s="35"/>
      <c r="P363" s="35"/>
      <c r="Q363" s="35"/>
      <c r="R363" s="35"/>
      <c r="S363" s="35"/>
      <c r="T363" s="35"/>
      <c r="U363" s="35"/>
      <c r="V363" s="35"/>
      <c r="W363" s="35"/>
      <c r="X363" s="35"/>
      <c r="Y363" s="35"/>
      <c r="Z363" s="35"/>
      <c r="AA363" s="35"/>
      <c r="AB363" s="35"/>
      <c r="AC363" s="35"/>
      <c r="AD363" s="35"/>
      <c r="AE363" s="267"/>
    </row>
    <row r="364" spans="2:31" x14ac:dyDescent="0.2">
      <c r="B364" s="35"/>
      <c r="C364" s="35"/>
      <c r="D364" s="35"/>
      <c r="E364" s="35"/>
      <c r="F364" s="35"/>
      <c r="G364" s="35"/>
      <c r="H364" s="35"/>
      <c r="I364" s="35"/>
      <c r="J364" s="35"/>
      <c r="K364" s="35"/>
      <c r="L364" s="35"/>
      <c r="M364" s="35"/>
      <c r="N364" s="35"/>
      <c r="O364" s="35"/>
      <c r="P364" s="35"/>
      <c r="Q364" s="35"/>
      <c r="R364" s="35"/>
      <c r="S364" s="35"/>
      <c r="T364" s="35"/>
      <c r="U364" s="35"/>
      <c r="V364" s="35"/>
      <c r="W364" s="35"/>
      <c r="X364" s="35"/>
      <c r="Y364" s="35"/>
      <c r="Z364" s="35"/>
      <c r="AA364" s="35"/>
      <c r="AB364" s="35"/>
      <c r="AC364" s="35"/>
      <c r="AD364" s="35"/>
      <c r="AE364" s="267"/>
    </row>
    <row r="365" spans="2:31" x14ac:dyDescent="0.2">
      <c r="B365" s="35"/>
      <c r="C365" s="35"/>
      <c r="D365" s="35"/>
      <c r="E365" s="35"/>
      <c r="F365" s="35"/>
      <c r="G365" s="35"/>
      <c r="H365" s="35"/>
      <c r="I365" s="35"/>
      <c r="J365" s="35"/>
      <c r="K365" s="35"/>
      <c r="L365" s="35"/>
      <c r="M365" s="35"/>
      <c r="N365" s="35"/>
      <c r="O365" s="35"/>
      <c r="P365" s="35"/>
      <c r="Q365" s="35"/>
      <c r="R365" s="35"/>
      <c r="S365" s="35"/>
      <c r="T365" s="35"/>
      <c r="U365" s="35"/>
      <c r="V365" s="35"/>
      <c r="W365" s="35"/>
      <c r="X365" s="35"/>
      <c r="Y365" s="35"/>
      <c r="Z365" s="35"/>
      <c r="AA365" s="35"/>
      <c r="AB365" s="35"/>
      <c r="AC365" s="35"/>
      <c r="AD365" s="35"/>
      <c r="AE365" s="267"/>
    </row>
    <row r="366" spans="2:31" x14ac:dyDescent="0.2">
      <c r="B366" s="35"/>
      <c r="C366" s="35"/>
      <c r="D366" s="35"/>
      <c r="E366" s="35"/>
      <c r="F366" s="35"/>
      <c r="G366" s="35"/>
      <c r="H366" s="35"/>
      <c r="I366" s="35"/>
      <c r="J366" s="35"/>
      <c r="K366" s="35"/>
      <c r="L366" s="35"/>
      <c r="M366" s="35"/>
      <c r="N366" s="35"/>
      <c r="O366" s="35"/>
      <c r="P366" s="35"/>
      <c r="Q366" s="35"/>
      <c r="R366" s="35"/>
      <c r="S366" s="35"/>
      <c r="T366" s="35"/>
      <c r="U366" s="35"/>
      <c r="V366" s="35"/>
      <c r="W366" s="35"/>
      <c r="X366" s="35"/>
      <c r="Y366" s="35"/>
      <c r="Z366" s="35"/>
      <c r="AA366" s="35"/>
      <c r="AB366" s="35"/>
      <c r="AC366" s="35"/>
      <c r="AD366" s="35"/>
      <c r="AE366" s="267"/>
    </row>
    <row r="367" spans="2:31" x14ac:dyDescent="0.2">
      <c r="B367" s="35"/>
      <c r="C367" s="35"/>
      <c r="D367" s="35"/>
      <c r="E367" s="35"/>
      <c r="F367" s="35"/>
      <c r="G367" s="35"/>
      <c r="H367" s="35"/>
      <c r="I367" s="35"/>
      <c r="J367" s="35"/>
      <c r="K367" s="35"/>
      <c r="L367" s="35"/>
      <c r="M367" s="35"/>
      <c r="N367" s="35"/>
      <c r="O367" s="35"/>
      <c r="P367" s="35"/>
      <c r="Q367" s="35"/>
      <c r="R367" s="35"/>
      <c r="S367" s="35"/>
      <c r="T367" s="35"/>
      <c r="U367" s="35"/>
      <c r="V367" s="35"/>
      <c r="W367" s="35"/>
      <c r="X367" s="35"/>
      <c r="Y367" s="35"/>
      <c r="Z367" s="35"/>
      <c r="AA367" s="35"/>
      <c r="AB367" s="35"/>
      <c r="AC367" s="35"/>
      <c r="AD367" s="35"/>
      <c r="AE367" s="267"/>
    </row>
    <row r="368" spans="2:31" x14ac:dyDescent="0.2">
      <c r="B368" s="35"/>
      <c r="C368" s="35"/>
      <c r="D368" s="35"/>
      <c r="E368" s="35"/>
      <c r="F368" s="35"/>
      <c r="G368" s="35"/>
      <c r="H368" s="35"/>
      <c r="I368" s="35"/>
      <c r="J368" s="35"/>
      <c r="K368" s="35"/>
      <c r="L368" s="35"/>
      <c r="M368" s="35"/>
      <c r="N368" s="35"/>
      <c r="O368" s="35"/>
      <c r="P368" s="35"/>
      <c r="Q368" s="35"/>
      <c r="R368" s="35"/>
      <c r="S368" s="35"/>
      <c r="T368" s="35"/>
      <c r="U368" s="35"/>
      <c r="V368" s="35"/>
      <c r="W368" s="35"/>
      <c r="X368" s="35"/>
      <c r="Y368" s="35"/>
      <c r="Z368" s="35"/>
      <c r="AA368" s="35"/>
      <c r="AB368" s="35"/>
      <c r="AC368" s="35"/>
      <c r="AD368" s="35"/>
      <c r="AE368" s="267"/>
    </row>
    <row r="369" spans="2:31" x14ac:dyDescent="0.2">
      <c r="B369" s="35"/>
      <c r="C369" s="35"/>
      <c r="D369" s="35"/>
      <c r="E369" s="35"/>
      <c r="F369" s="35"/>
      <c r="G369" s="35"/>
      <c r="H369" s="35"/>
      <c r="I369" s="35"/>
      <c r="J369" s="35"/>
      <c r="K369" s="35"/>
      <c r="L369" s="35"/>
      <c r="M369" s="35"/>
      <c r="N369" s="35"/>
      <c r="O369" s="35"/>
      <c r="P369" s="35"/>
      <c r="Q369" s="35"/>
      <c r="R369" s="35"/>
      <c r="S369" s="35"/>
      <c r="T369" s="35"/>
      <c r="U369" s="35"/>
      <c r="V369" s="35"/>
      <c r="W369" s="35"/>
      <c r="X369" s="35"/>
      <c r="Y369" s="35"/>
      <c r="Z369" s="35"/>
      <c r="AA369" s="35"/>
      <c r="AB369" s="35"/>
      <c r="AC369" s="35"/>
      <c r="AD369" s="35"/>
      <c r="AE369" s="267"/>
    </row>
    <row r="370" spans="2:31" x14ac:dyDescent="0.2">
      <c r="B370" s="35"/>
      <c r="C370" s="35"/>
      <c r="D370" s="35"/>
      <c r="E370" s="35"/>
      <c r="F370" s="35"/>
      <c r="G370" s="35"/>
      <c r="H370" s="35"/>
      <c r="I370" s="35"/>
      <c r="J370" s="35"/>
      <c r="K370" s="35"/>
      <c r="L370" s="35"/>
      <c r="M370" s="35"/>
      <c r="N370" s="35"/>
      <c r="O370" s="35"/>
      <c r="P370" s="35"/>
      <c r="Q370" s="35"/>
      <c r="R370" s="35"/>
      <c r="S370" s="35"/>
      <c r="T370" s="35"/>
      <c r="U370" s="35"/>
      <c r="V370" s="35"/>
      <c r="W370" s="35"/>
      <c r="X370" s="35"/>
      <c r="Y370" s="35"/>
      <c r="Z370" s="35"/>
      <c r="AA370" s="35"/>
      <c r="AB370" s="35"/>
      <c r="AC370" s="35"/>
      <c r="AD370" s="35"/>
      <c r="AE370" s="267"/>
    </row>
    <row r="371" spans="2:31" x14ac:dyDescent="0.2">
      <c r="B371" s="35"/>
      <c r="C371" s="35"/>
      <c r="D371" s="35"/>
      <c r="E371" s="35"/>
      <c r="F371" s="35"/>
      <c r="G371" s="35"/>
      <c r="H371" s="35"/>
      <c r="I371" s="35"/>
      <c r="J371" s="35"/>
      <c r="K371" s="35"/>
      <c r="L371" s="35"/>
      <c r="M371" s="35"/>
      <c r="N371" s="35"/>
      <c r="O371" s="35"/>
      <c r="P371" s="35"/>
      <c r="Q371" s="35"/>
      <c r="R371" s="35"/>
      <c r="S371" s="35"/>
      <c r="T371" s="35"/>
      <c r="U371" s="35"/>
      <c r="V371" s="35"/>
      <c r="W371" s="35"/>
      <c r="X371" s="35"/>
      <c r="Y371" s="35"/>
      <c r="Z371" s="35"/>
      <c r="AA371" s="35"/>
      <c r="AB371" s="35"/>
      <c r="AC371" s="35"/>
      <c r="AD371" s="35"/>
      <c r="AE371" s="267"/>
    </row>
    <row r="372" spans="2:31" x14ac:dyDescent="0.2">
      <c r="B372" s="35"/>
      <c r="C372" s="35"/>
      <c r="D372" s="35"/>
      <c r="E372" s="35"/>
      <c r="F372" s="35"/>
      <c r="G372" s="35"/>
      <c r="H372" s="35"/>
      <c r="I372" s="35"/>
      <c r="J372" s="35"/>
      <c r="K372" s="35"/>
      <c r="L372" s="35"/>
      <c r="M372" s="35"/>
      <c r="N372" s="35"/>
      <c r="O372" s="35"/>
      <c r="P372" s="35"/>
      <c r="Q372" s="35"/>
      <c r="R372" s="35"/>
      <c r="S372" s="35"/>
      <c r="T372" s="35"/>
      <c r="U372" s="35"/>
      <c r="V372" s="35"/>
      <c r="W372" s="35"/>
      <c r="X372" s="35"/>
      <c r="Y372" s="35"/>
      <c r="Z372" s="35"/>
      <c r="AA372" s="35"/>
      <c r="AB372" s="35"/>
      <c r="AC372" s="35"/>
      <c r="AD372" s="35"/>
      <c r="AE372" s="267"/>
    </row>
    <row r="373" spans="2:31" x14ac:dyDescent="0.2">
      <c r="B373" s="35"/>
      <c r="C373" s="35"/>
      <c r="D373" s="35"/>
      <c r="E373" s="35"/>
      <c r="F373" s="35"/>
      <c r="G373" s="35"/>
      <c r="H373" s="35"/>
      <c r="I373" s="35"/>
      <c r="J373" s="35"/>
      <c r="K373" s="35"/>
      <c r="L373" s="35"/>
      <c r="M373" s="35"/>
      <c r="N373" s="35"/>
      <c r="O373" s="35"/>
      <c r="P373" s="35"/>
      <c r="Q373" s="35"/>
      <c r="R373" s="35"/>
      <c r="S373" s="35"/>
      <c r="T373" s="35"/>
      <c r="U373" s="35"/>
      <c r="V373" s="35"/>
      <c r="W373" s="35"/>
      <c r="X373" s="35"/>
      <c r="Y373" s="35"/>
      <c r="Z373" s="35"/>
      <c r="AA373" s="35"/>
      <c r="AB373" s="35"/>
      <c r="AC373" s="35"/>
      <c r="AD373" s="35"/>
      <c r="AE373" s="267"/>
    </row>
    <row r="374" spans="2:31" x14ac:dyDescent="0.2">
      <c r="B374" s="35"/>
      <c r="C374" s="35"/>
      <c r="D374" s="35"/>
      <c r="E374" s="35"/>
      <c r="F374" s="35"/>
      <c r="G374" s="35"/>
      <c r="H374" s="35"/>
      <c r="I374" s="35"/>
      <c r="J374" s="35"/>
      <c r="K374" s="35"/>
      <c r="L374" s="35"/>
      <c r="M374" s="35"/>
      <c r="N374" s="35"/>
      <c r="O374" s="35"/>
      <c r="P374" s="35"/>
      <c r="Q374" s="35"/>
      <c r="R374" s="35"/>
      <c r="S374" s="35"/>
      <c r="T374" s="35"/>
      <c r="U374" s="35"/>
      <c r="V374" s="35"/>
      <c r="W374" s="35"/>
      <c r="X374" s="35"/>
      <c r="Y374" s="35"/>
      <c r="Z374" s="35"/>
      <c r="AA374" s="35"/>
      <c r="AB374" s="35"/>
      <c r="AC374" s="35"/>
      <c r="AD374" s="35"/>
      <c r="AE374" s="267"/>
    </row>
    <row r="375" spans="2:31" x14ac:dyDescent="0.2">
      <c r="B375" s="35"/>
      <c r="C375" s="35"/>
      <c r="D375" s="35"/>
      <c r="E375" s="35"/>
      <c r="F375" s="35"/>
      <c r="G375" s="35"/>
      <c r="H375" s="35"/>
      <c r="I375" s="35"/>
      <c r="J375" s="35"/>
      <c r="K375" s="35"/>
      <c r="L375" s="35"/>
      <c r="M375" s="35"/>
      <c r="N375" s="35"/>
      <c r="O375" s="35"/>
      <c r="P375" s="35"/>
      <c r="Q375" s="35"/>
      <c r="R375" s="35"/>
      <c r="S375" s="35"/>
      <c r="T375" s="35"/>
      <c r="U375" s="35"/>
      <c r="V375" s="35"/>
      <c r="W375" s="35"/>
      <c r="X375" s="35"/>
      <c r="Y375" s="35"/>
      <c r="Z375" s="35"/>
      <c r="AA375" s="35"/>
      <c r="AB375" s="35"/>
      <c r="AC375" s="35"/>
      <c r="AD375" s="35"/>
      <c r="AE375" s="267"/>
    </row>
    <row r="376" spans="2:31" x14ac:dyDescent="0.2">
      <c r="B376" s="35"/>
      <c r="C376" s="35"/>
      <c r="D376" s="35"/>
      <c r="E376" s="35"/>
      <c r="F376" s="35"/>
      <c r="G376" s="35"/>
      <c r="H376" s="35"/>
      <c r="I376" s="35"/>
      <c r="J376" s="35"/>
      <c r="K376" s="35"/>
      <c r="L376" s="35"/>
      <c r="M376" s="35"/>
      <c r="N376" s="35"/>
      <c r="O376" s="35"/>
      <c r="P376" s="35"/>
      <c r="Q376" s="35"/>
      <c r="R376" s="35"/>
      <c r="S376" s="35"/>
      <c r="T376" s="35"/>
      <c r="U376" s="35"/>
      <c r="V376" s="35"/>
      <c r="W376" s="35"/>
      <c r="X376" s="35"/>
      <c r="Y376" s="35"/>
      <c r="Z376" s="35"/>
      <c r="AA376" s="35"/>
      <c r="AB376" s="35"/>
      <c r="AC376" s="35"/>
      <c r="AD376" s="35"/>
      <c r="AE376" s="267"/>
    </row>
    <row r="377" spans="2:31" x14ac:dyDescent="0.2">
      <c r="B377" s="35"/>
      <c r="C377" s="35"/>
      <c r="D377" s="35"/>
      <c r="E377" s="35"/>
      <c r="F377" s="35"/>
      <c r="G377" s="35"/>
      <c r="H377" s="35"/>
      <c r="I377" s="35"/>
      <c r="J377" s="35"/>
      <c r="K377" s="35"/>
      <c r="L377" s="35"/>
      <c r="M377" s="35"/>
      <c r="N377" s="35"/>
      <c r="O377" s="35"/>
      <c r="P377" s="35"/>
      <c r="Q377" s="35"/>
      <c r="R377" s="35"/>
      <c r="S377" s="35"/>
      <c r="T377" s="35"/>
      <c r="U377" s="35"/>
      <c r="V377" s="35"/>
      <c r="W377" s="35"/>
      <c r="X377" s="35"/>
      <c r="Y377" s="35"/>
      <c r="Z377" s="35"/>
      <c r="AA377" s="35"/>
      <c r="AB377" s="35"/>
      <c r="AC377" s="35"/>
      <c r="AD377" s="35"/>
      <c r="AE377" s="267"/>
    </row>
    <row r="378" spans="2:31" x14ac:dyDescent="0.2">
      <c r="B378" s="35"/>
      <c r="C378" s="35"/>
      <c r="D378" s="35"/>
      <c r="E378" s="35"/>
      <c r="F378" s="35"/>
      <c r="G378" s="35"/>
      <c r="H378" s="35"/>
      <c r="I378" s="35"/>
      <c r="J378" s="35"/>
      <c r="K378" s="35"/>
      <c r="L378" s="35"/>
      <c r="M378" s="35"/>
      <c r="N378" s="35"/>
      <c r="O378" s="35"/>
      <c r="P378" s="35"/>
      <c r="Q378" s="35"/>
      <c r="R378" s="35"/>
      <c r="S378" s="35"/>
      <c r="T378" s="35"/>
      <c r="U378" s="35"/>
      <c r="V378" s="35"/>
      <c r="W378" s="35"/>
      <c r="X378" s="35"/>
      <c r="Y378" s="35"/>
      <c r="Z378" s="35"/>
      <c r="AA378" s="35"/>
      <c r="AB378" s="35"/>
      <c r="AC378" s="35"/>
      <c r="AD378" s="35"/>
      <c r="AE378" s="267"/>
    </row>
    <row r="379" spans="2:31" x14ac:dyDescent="0.2">
      <c r="B379" s="35"/>
      <c r="C379" s="35"/>
      <c r="D379" s="35"/>
      <c r="E379" s="35"/>
      <c r="F379" s="35"/>
      <c r="G379" s="35"/>
      <c r="H379" s="35"/>
      <c r="I379" s="35"/>
      <c r="J379" s="35"/>
      <c r="K379" s="35"/>
      <c r="L379" s="35"/>
      <c r="M379" s="35"/>
      <c r="N379" s="35"/>
      <c r="O379" s="35"/>
      <c r="P379" s="35"/>
      <c r="Q379" s="35"/>
      <c r="R379" s="35"/>
      <c r="S379" s="35"/>
      <c r="T379" s="35"/>
      <c r="U379" s="35"/>
      <c r="V379" s="35"/>
      <c r="W379" s="35"/>
      <c r="X379" s="35"/>
      <c r="Y379" s="35"/>
      <c r="Z379" s="35"/>
      <c r="AA379" s="35"/>
      <c r="AB379" s="35"/>
      <c r="AC379" s="35"/>
      <c r="AD379" s="35"/>
      <c r="AE379" s="267"/>
    </row>
    <row r="380" spans="2:31" x14ac:dyDescent="0.2">
      <c r="B380" s="35"/>
      <c r="C380" s="35"/>
      <c r="D380" s="35"/>
      <c r="E380" s="35"/>
      <c r="F380" s="35"/>
      <c r="G380" s="35"/>
      <c r="H380" s="35"/>
      <c r="I380" s="35"/>
      <c r="J380" s="35"/>
      <c r="K380" s="35"/>
      <c r="L380" s="35"/>
      <c r="M380" s="35"/>
      <c r="N380" s="35"/>
      <c r="O380" s="35"/>
      <c r="P380" s="35"/>
      <c r="Q380" s="35"/>
      <c r="R380" s="35"/>
      <c r="S380" s="35"/>
      <c r="T380" s="35"/>
      <c r="U380" s="35"/>
      <c r="V380" s="35"/>
      <c r="W380" s="35"/>
      <c r="X380" s="35"/>
      <c r="Y380" s="35"/>
      <c r="Z380" s="35"/>
      <c r="AA380" s="35"/>
      <c r="AB380" s="35"/>
      <c r="AC380" s="35"/>
      <c r="AD380" s="35"/>
      <c r="AE380" s="267"/>
    </row>
    <row r="381" spans="2:31" x14ac:dyDescent="0.2">
      <c r="B381" s="35"/>
      <c r="C381" s="35"/>
      <c r="D381" s="35"/>
      <c r="E381" s="35"/>
      <c r="F381" s="35"/>
      <c r="G381" s="35"/>
      <c r="H381" s="35"/>
      <c r="I381" s="35"/>
      <c r="J381" s="35"/>
      <c r="K381" s="35"/>
      <c r="L381" s="35"/>
      <c r="M381" s="35"/>
      <c r="N381" s="35"/>
      <c r="O381" s="35"/>
      <c r="P381" s="35"/>
      <c r="Q381" s="35"/>
      <c r="R381" s="35"/>
      <c r="S381" s="35"/>
      <c r="T381" s="35"/>
      <c r="U381" s="35"/>
      <c r="V381" s="35"/>
      <c r="W381" s="35"/>
      <c r="X381" s="35"/>
      <c r="Y381" s="35"/>
      <c r="Z381" s="35"/>
      <c r="AA381" s="35"/>
      <c r="AB381" s="35"/>
      <c r="AC381" s="35"/>
      <c r="AD381" s="35"/>
      <c r="AE381" s="267"/>
    </row>
    <row r="382" spans="2:31" x14ac:dyDescent="0.2">
      <c r="B382" s="35"/>
      <c r="C382" s="35"/>
      <c r="D382" s="35"/>
      <c r="E382" s="35"/>
      <c r="F382" s="35"/>
      <c r="G382" s="35"/>
      <c r="H382" s="35"/>
      <c r="I382" s="35"/>
      <c r="J382" s="35"/>
      <c r="K382" s="35"/>
      <c r="L382" s="35"/>
      <c r="M382" s="35"/>
      <c r="N382" s="35"/>
      <c r="O382" s="35"/>
      <c r="P382" s="35"/>
      <c r="Q382" s="35"/>
      <c r="R382" s="35"/>
      <c r="S382" s="35"/>
      <c r="T382" s="35"/>
      <c r="U382" s="35"/>
      <c r="V382" s="35"/>
      <c r="W382" s="35"/>
      <c r="X382" s="35"/>
      <c r="Y382" s="35"/>
      <c r="Z382" s="35"/>
      <c r="AA382" s="35"/>
      <c r="AB382" s="35"/>
      <c r="AC382" s="35"/>
      <c r="AD382" s="35"/>
      <c r="AE382" s="267"/>
    </row>
    <row r="383" spans="2:31" x14ac:dyDescent="0.2">
      <c r="B383" s="35"/>
      <c r="C383" s="35"/>
      <c r="D383" s="35"/>
      <c r="E383" s="35"/>
      <c r="F383" s="35"/>
      <c r="G383" s="35"/>
      <c r="H383" s="35"/>
      <c r="I383" s="35"/>
      <c r="J383" s="35"/>
      <c r="K383" s="35"/>
      <c r="L383" s="35"/>
      <c r="M383" s="35"/>
      <c r="N383" s="35"/>
      <c r="O383" s="35"/>
      <c r="P383" s="35"/>
      <c r="Q383" s="35"/>
      <c r="R383" s="35"/>
      <c r="S383" s="35"/>
      <c r="T383" s="35"/>
      <c r="U383" s="35"/>
      <c r="V383" s="35"/>
      <c r="W383" s="35"/>
      <c r="X383" s="35"/>
      <c r="Y383" s="35"/>
      <c r="Z383" s="35"/>
      <c r="AA383" s="35"/>
      <c r="AB383" s="35"/>
      <c r="AC383" s="35"/>
      <c r="AD383" s="35"/>
      <c r="AE383" s="267"/>
    </row>
    <row r="384" spans="2:31" x14ac:dyDescent="0.2">
      <c r="B384" s="35"/>
      <c r="C384" s="35"/>
      <c r="D384" s="35"/>
      <c r="E384" s="35"/>
      <c r="F384" s="35"/>
      <c r="G384" s="35"/>
      <c r="H384" s="35"/>
      <c r="I384" s="35"/>
      <c r="J384" s="35"/>
      <c r="K384" s="35"/>
      <c r="L384" s="35"/>
      <c r="M384" s="35"/>
      <c r="N384" s="35"/>
      <c r="O384" s="35"/>
      <c r="P384" s="35"/>
      <c r="Q384" s="35"/>
      <c r="R384" s="35"/>
      <c r="S384" s="35"/>
      <c r="T384" s="35"/>
      <c r="U384" s="35"/>
      <c r="V384" s="35"/>
      <c r="W384" s="35"/>
      <c r="X384" s="35"/>
      <c r="Y384" s="35"/>
      <c r="Z384" s="35"/>
      <c r="AA384" s="35"/>
      <c r="AB384" s="35"/>
      <c r="AC384" s="35"/>
      <c r="AD384" s="35"/>
      <c r="AE384" s="267"/>
    </row>
    <row r="385" spans="2:31" x14ac:dyDescent="0.2">
      <c r="B385" s="35"/>
      <c r="C385" s="35"/>
      <c r="D385" s="35"/>
      <c r="E385" s="35"/>
      <c r="F385" s="35"/>
      <c r="G385" s="35"/>
      <c r="H385" s="35"/>
      <c r="I385" s="35"/>
      <c r="J385" s="35"/>
      <c r="K385" s="35"/>
      <c r="L385" s="35"/>
      <c r="M385" s="35"/>
      <c r="N385" s="35"/>
      <c r="O385" s="35"/>
      <c r="P385" s="35"/>
      <c r="Q385" s="35"/>
      <c r="R385" s="35"/>
      <c r="S385" s="35"/>
      <c r="T385" s="35"/>
      <c r="U385" s="35"/>
      <c r="V385" s="35"/>
      <c r="W385" s="35"/>
      <c r="X385" s="35"/>
      <c r="Y385" s="35"/>
      <c r="Z385" s="35"/>
      <c r="AA385" s="35"/>
      <c r="AB385" s="35"/>
      <c r="AC385" s="35"/>
      <c r="AD385" s="35"/>
      <c r="AE385" s="267"/>
    </row>
    <row r="386" spans="2:31" x14ac:dyDescent="0.2">
      <c r="B386" s="35"/>
      <c r="C386" s="35"/>
      <c r="D386" s="35"/>
      <c r="E386" s="35"/>
      <c r="F386" s="35"/>
      <c r="G386" s="35"/>
      <c r="H386" s="35"/>
      <c r="I386" s="35"/>
      <c r="J386" s="35"/>
      <c r="K386" s="35"/>
      <c r="L386" s="35"/>
      <c r="M386" s="35"/>
      <c r="N386" s="35"/>
      <c r="O386" s="35"/>
      <c r="P386" s="35"/>
      <c r="Q386" s="35"/>
      <c r="R386" s="35"/>
      <c r="S386" s="35"/>
      <c r="T386" s="35"/>
      <c r="U386" s="35"/>
      <c r="V386" s="35"/>
      <c r="W386" s="35"/>
      <c r="X386" s="35"/>
      <c r="Y386" s="35"/>
      <c r="Z386" s="35"/>
      <c r="AA386" s="35"/>
      <c r="AB386" s="35"/>
      <c r="AC386" s="35"/>
      <c r="AD386" s="35"/>
      <c r="AE386" s="267"/>
    </row>
    <row r="387" spans="2:31" x14ac:dyDescent="0.2">
      <c r="B387" s="35"/>
      <c r="C387" s="35"/>
      <c r="D387" s="35"/>
      <c r="E387" s="35"/>
      <c r="F387" s="35"/>
      <c r="G387" s="35"/>
      <c r="H387" s="35"/>
      <c r="I387" s="35"/>
      <c r="J387" s="35"/>
      <c r="K387" s="35"/>
      <c r="L387" s="35"/>
      <c r="M387" s="35"/>
      <c r="N387" s="35"/>
      <c r="O387" s="35"/>
      <c r="P387" s="35"/>
      <c r="Q387" s="35"/>
      <c r="R387" s="35"/>
      <c r="S387" s="35"/>
      <c r="T387" s="35"/>
      <c r="U387" s="35"/>
      <c r="V387" s="35"/>
      <c r="W387" s="35"/>
      <c r="X387" s="35"/>
      <c r="Y387" s="35"/>
      <c r="Z387" s="35"/>
      <c r="AA387" s="35"/>
      <c r="AB387" s="35"/>
      <c r="AC387" s="35"/>
      <c r="AD387" s="35"/>
      <c r="AE387" s="267"/>
    </row>
    <row r="388" spans="2:31" x14ac:dyDescent="0.2">
      <c r="B388" s="35"/>
      <c r="C388" s="35"/>
      <c r="D388" s="35"/>
      <c r="E388" s="35"/>
      <c r="F388" s="35"/>
      <c r="G388" s="35"/>
      <c r="H388" s="35"/>
      <c r="I388" s="35"/>
      <c r="J388" s="35"/>
      <c r="K388" s="35"/>
      <c r="L388" s="35"/>
      <c r="M388" s="35"/>
      <c r="N388" s="35"/>
      <c r="O388" s="35"/>
      <c r="P388" s="35"/>
      <c r="Q388" s="35"/>
      <c r="R388" s="35"/>
      <c r="S388" s="35"/>
      <c r="T388" s="35"/>
      <c r="U388" s="35"/>
      <c r="V388" s="35"/>
      <c r="W388" s="35"/>
      <c r="X388" s="35"/>
      <c r="Y388" s="35"/>
      <c r="Z388" s="35"/>
      <c r="AA388" s="35"/>
      <c r="AB388" s="35"/>
      <c r="AC388" s="35"/>
      <c r="AD388" s="35"/>
      <c r="AE388" s="267"/>
    </row>
    <row r="389" spans="2:31" x14ac:dyDescent="0.2">
      <c r="B389" s="35"/>
      <c r="C389" s="35"/>
      <c r="D389" s="35"/>
      <c r="E389" s="35"/>
      <c r="F389" s="35"/>
      <c r="G389" s="35"/>
      <c r="H389" s="35"/>
      <c r="I389" s="35"/>
      <c r="J389" s="35"/>
      <c r="K389" s="35"/>
      <c r="L389" s="35"/>
      <c r="M389" s="35"/>
      <c r="N389" s="35"/>
      <c r="O389" s="35"/>
      <c r="P389" s="35"/>
      <c r="Q389" s="35"/>
      <c r="R389" s="35"/>
      <c r="S389" s="35"/>
      <c r="T389" s="35"/>
      <c r="U389" s="35"/>
      <c r="V389" s="35"/>
      <c r="W389" s="35"/>
      <c r="X389" s="35"/>
      <c r="Y389" s="35"/>
      <c r="Z389" s="35"/>
      <c r="AA389" s="35"/>
      <c r="AB389" s="35"/>
      <c r="AC389" s="35"/>
      <c r="AD389" s="35"/>
      <c r="AE389" s="267"/>
    </row>
    <row r="390" spans="2:31" x14ac:dyDescent="0.2">
      <c r="B390" s="35"/>
      <c r="C390" s="35"/>
      <c r="D390" s="35"/>
      <c r="E390" s="35"/>
      <c r="F390" s="35"/>
      <c r="G390" s="35"/>
      <c r="H390" s="35"/>
      <c r="I390" s="35"/>
      <c r="J390" s="35"/>
      <c r="K390" s="35"/>
      <c r="L390" s="35"/>
      <c r="M390" s="35"/>
      <c r="N390" s="35"/>
      <c r="O390" s="35"/>
      <c r="P390" s="35"/>
      <c r="Q390" s="35"/>
      <c r="R390" s="35"/>
      <c r="S390" s="35"/>
      <c r="T390" s="35"/>
      <c r="U390" s="35"/>
      <c r="V390" s="35"/>
      <c r="W390" s="35"/>
      <c r="X390" s="35"/>
      <c r="Y390" s="35"/>
      <c r="Z390" s="35"/>
      <c r="AA390" s="35"/>
      <c r="AB390" s="35"/>
      <c r="AC390" s="35"/>
      <c r="AD390" s="35"/>
      <c r="AE390" s="267"/>
    </row>
    <row r="391" spans="2:31" x14ac:dyDescent="0.2">
      <c r="B391" s="35"/>
      <c r="C391" s="35"/>
      <c r="D391" s="35"/>
      <c r="E391" s="35"/>
      <c r="F391" s="35"/>
      <c r="G391" s="35"/>
      <c r="H391" s="35"/>
      <c r="I391" s="35"/>
      <c r="J391" s="35"/>
      <c r="K391" s="35"/>
      <c r="L391" s="35"/>
      <c r="M391" s="35"/>
      <c r="N391" s="35"/>
      <c r="O391" s="35"/>
      <c r="P391" s="35"/>
      <c r="Q391" s="35"/>
      <c r="R391" s="35"/>
      <c r="S391" s="35"/>
      <c r="T391" s="35"/>
      <c r="U391" s="35"/>
      <c r="V391" s="35"/>
      <c r="W391" s="35"/>
      <c r="X391" s="35"/>
      <c r="Y391" s="35"/>
      <c r="Z391" s="35"/>
      <c r="AA391" s="35"/>
      <c r="AB391" s="35"/>
      <c r="AC391" s="35"/>
      <c r="AD391" s="35"/>
      <c r="AE391" s="267"/>
    </row>
    <row r="392" spans="2:31" x14ac:dyDescent="0.2">
      <c r="B392" s="35"/>
      <c r="C392" s="35"/>
      <c r="D392" s="35"/>
      <c r="E392" s="35"/>
      <c r="F392" s="35"/>
      <c r="G392" s="35"/>
      <c r="H392" s="35"/>
      <c r="I392" s="35"/>
      <c r="J392" s="35"/>
      <c r="K392" s="35"/>
      <c r="L392" s="35"/>
      <c r="M392" s="35"/>
      <c r="N392" s="35"/>
      <c r="O392" s="35"/>
      <c r="P392" s="35"/>
      <c r="Q392" s="35"/>
      <c r="R392" s="35"/>
      <c r="S392" s="35"/>
      <c r="T392" s="35"/>
      <c r="U392" s="35"/>
      <c r="V392" s="35"/>
      <c r="W392" s="35"/>
      <c r="X392" s="35"/>
      <c r="Y392" s="35"/>
      <c r="Z392" s="35"/>
      <c r="AA392" s="35"/>
      <c r="AB392" s="35"/>
      <c r="AC392" s="35"/>
      <c r="AD392" s="35"/>
      <c r="AE392" s="267"/>
    </row>
    <row r="393" spans="2:31" x14ac:dyDescent="0.2">
      <c r="B393" s="35"/>
      <c r="C393" s="35"/>
      <c r="D393" s="35"/>
      <c r="E393" s="35"/>
      <c r="F393" s="35"/>
      <c r="G393" s="35"/>
      <c r="H393" s="35"/>
      <c r="I393" s="35"/>
      <c r="J393" s="35"/>
      <c r="K393" s="35"/>
      <c r="L393" s="35"/>
      <c r="M393" s="35"/>
      <c r="N393" s="35"/>
      <c r="O393" s="35"/>
      <c r="P393" s="35"/>
      <c r="Q393" s="35"/>
      <c r="R393" s="35"/>
      <c r="S393" s="35"/>
      <c r="T393" s="35"/>
      <c r="U393" s="35"/>
      <c r="V393" s="35"/>
      <c r="W393" s="35"/>
      <c r="X393" s="35"/>
      <c r="Y393" s="35"/>
      <c r="Z393" s="35"/>
      <c r="AA393" s="35"/>
      <c r="AB393" s="35"/>
      <c r="AC393" s="35"/>
      <c r="AD393" s="35"/>
      <c r="AE393" s="267"/>
    </row>
    <row r="394" spans="2:31" x14ac:dyDescent="0.2">
      <c r="B394" s="35"/>
      <c r="C394" s="35"/>
      <c r="D394" s="35"/>
      <c r="E394" s="35"/>
      <c r="F394" s="35"/>
      <c r="G394" s="35"/>
      <c r="H394" s="35"/>
      <c r="I394" s="35"/>
      <c r="J394" s="35"/>
      <c r="K394" s="35"/>
      <c r="L394" s="35"/>
      <c r="M394" s="35"/>
      <c r="N394" s="35"/>
      <c r="O394" s="35"/>
      <c r="P394" s="35"/>
      <c r="Q394" s="35"/>
      <c r="R394" s="35"/>
      <c r="S394" s="35"/>
      <c r="T394" s="35"/>
      <c r="U394" s="35"/>
      <c r="V394" s="35"/>
      <c r="W394" s="35"/>
      <c r="X394" s="35"/>
      <c r="Y394" s="35"/>
      <c r="Z394" s="35"/>
      <c r="AA394" s="35"/>
      <c r="AB394" s="35"/>
      <c r="AC394" s="35"/>
      <c r="AD394" s="35"/>
      <c r="AE394" s="267"/>
    </row>
    <row r="395" spans="2:31" x14ac:dyDescent="0.2">
      <c r="B395" s="35"/>
      <c r="C395" s="35"/>
      <c r="D395" s="35"/>
      <c r="E395" s="35"/>
      <c r="F395" s="35"/>
      <c r="G395" s="35"/>
      <c r="H395" s="35"/>
      <c r="I395" s="35"/>
      <c r="J395" s="35"/>
      <c r="K395" s="35"/>
      <c r="L395" s="35"/>
      <c r="M395" s="35"/>
      <c r="N395" s="35"/>
      <c r="O395" s="35"/>
      <c r="P395" s="35"/>
      <c r="Q395" s="35"/>
      <c r="R395" s="35"/>
      <c r="S395" s="35"/>
      <c r="T395" s="35"/>
      <c r="U395" s="35"/>
      <c r="V395" s="35"/>
      <c r="W395" s="35"/>
      <c r="X395" s="35"/>
      <c r="Y395" s="35"/>
      <c r="Z395" s="35"/>
      <c r="AA395" s="35"/>
      <c r="AB395" s="35"/>
      <c r="AC395" s="35"/>
      <c r="AD395" s="35"/>
      <c r="AE395" s="267"/>
    </row>
    <row r="396" spans="2:31" x14ac:dyDescent="0.2">
      <c r="B396" s="35"/>
      <c r="C396" s="35"/>
      <c r="D396" s="35"/>
      <c r="E396" s="35"/>
      <c r="F396" s="35"/>
      <c r="G396" s="35"/>
      <c r="H396" s="35"/>
      <c r="I396" s="35"/>
      <c r="J396" s="35"/>
      <c r="K396" s="35"/>
      <c r="L396" s="35"/>
      <c r="M396" s="35"/>
      <c r="N396" s="35"/>
      <c r="O396" s="35"/>
      <c r="P396" s="35"/>
      <c r="Q396" s="35"/>
      <c r="R396" s="35"/>
      <c r="S396" s="35"/>
      <c r="T396" s="35"/>
      <c r="U396" s="35"/>
      <c r="V396" s="35"/>
      <c r="W396" s="35"/>
      <c r="X396" s="35"/>
      <c r="Y396" s="35"/>
      <c r="Z396" s="35"/>
      <c r="AA396" s="35"/>
      <c r="AB396" s="35"/>
      <c r="AC396" s="35"/>
      <c r="AD396" s="35"/>
      <c r="AE396" s="267"/>
    </row>
    <row r="397" spans="2:31" x14ac:dyDescent="0.2">
      <c r="B397" s="35"/>
      <c r="C397" s="35"/>
      <c r="D397" s="35"/>
      <c r="E397" s="35"/>
      <c r="F397" s="35"/>
      <c r="G397" s="35"/>
      <c r="H397" s="35"/>
      <c r="I397" s="35"/>
      <c r="J397" s="35"/>
      <c r="K397" s="35"/>
      <c r="L397" s="35"/>
      <c r="M397" s="35"/>
      <c r="N397" s="35"/>
      <c r="O397" s="35"/>
      <c r="P397" s="35"/>
      <c r="Q397" s="35"/>
      <c r="R397" s="35"/>
      <c r="S397" s="35"/>
      <c r="T397" s="35"/>
      <c r="U397" s="35"/>
      <c r="V397" s="35"/>
      <c r="W397" s="35"/>
      <c r="X397" s="35"/>
      <c r="Y397" s="35"/>
      <c r="Z397" s="35"/>
      <c r="AA397" s="35"/>
      <c r="AB397" s="35"/>
      <c r="AC397" s="35"/>
      <c r="AD397" s="35"/>
      <c r="AE397" s="267"/>
    </row>
    <row r="398" spans="2:31" x14ac:dyDescent="0.2">
      <c r="B398" s="35"/>
      <c r="C398" s="35"/>
      <c r="D398" s="35"/>
      <c r="E398" s="35"/>
      <c r="F398" s="35"/>
      <c r="G398" s="35"/>
      <c r="H398" s="35"/>
      <c r="I398" s="35"/>
      <c r="J398" s="35"/>
      <c r="K398" s="35"/>
      <c r="L398" s="35"/>
      <c r="M398" s="35"/>
      <c r="N398" s="35"/>
      <c r="O398" s="35"/>
      <c r="P398" s="35"/>
      <c r="Q398" s="35"/>
      <c r="R398" s="35"/>
      <c r="S398" s="35"/>
      <c r="T398" s="35"/>
      <c r="U398" s="35"/>
      <c r="V398" s="35"/>
      <c r="W398" s="35"/>
      <c r="X398" s="35"/>
      <c r="Y398" s="35"/>
      <c r="Z398" s="35"/>
      <c r="AA398" s="35"/>
      <c r="AB398" s="35"/>
      <c r="AC398" s="35"/>
      <c r="AD398" s="35"/>
      <c r="AE398" s="267"/>
    </row>
    <row r="399" spans="2:31" x14ac:dyDescent="0.2">
      <c r="B399" s="35"/>
      <c r="C399" s="35"/>
      <c r="D399" s="35"/>
      <c r="E399" s="35"/>
      <c r="F399" s="35"/>
      <c r="G399" s="35"/>
      <c r="H399" s="35"/>
      <c r="I399" s="35"/>
      <c r="J399" s="35"/>
      <c r="K399" s="35"/>
      <c r="L399" s="35"/>
      <c r="M399" s="35"/>
      <c r="N399" s="35"/>
      <c r="O399" s="35"/>
      <c r="P399" s="35"/>
      <c r="Q399" s="35"/>
      <c r="R399" s="35"/>
      <c r="S399" s="35"/>
      <c r="T399" s="35"/>
      <c r="U399" s="35"/>
      <c r="V399" s="35"/>
      <c r="W399" s="35"/>
      <c r="X399" s="35"/>
      <c r="Y399" s="35"/>
      <c r="Z399" s="35"/>
      <c r="AA399" s="35"/>
      <c r="AB399" s="35"/>
      <c r="AC399" s="35"/>
      <c r="AD399" s="35"/>
      <c r="AE399" s="267"/>
    </row>
    <row r="400" spans="2:31" x14ac:dyDescent="0.2">
      <c r="B400" s="35"/>
      <c r="C400" s="35"/>
      <c r="D400" s="35"/>
      <c r="E400" s="35"/>
      <c r="F400" s="35"/>
      <c r="G400" s="35"/>
      <c r="H400" s="35"/>
      <c r="I400" s="35"/>
      <c r="J400" s="35"/>
      <c r="K400" s="35"/>
      <c r="L400" s="35"/>
      <c r="M400" s="35"/>
      <c r="N400" s="35"/>
      <c r="O400" s="35"/>
      <c r="P400" s="35"/>
      <c r="Q400" s="35"/>
      <c r="R400" s="35"/>
      <c r="S400" s="35"/>
      <c r="T400" s="35"/>
      <c r="U400" s="35"/>
      <c r="V400" s="35"/>
      <c r="W400" s="35"/>
      <c r="X400" s="35"/>
      <c r="Y400" s="35"/>
      <c r="Z400" s="35"/>
      <c r="AA400" s="35"/>
      <c r="AB400" s="35"/>
      <c r="AC400" s="35"/>
      <c r="AD400" s="35"/>
      <c r="AE400" s="267"/>
    </row>
    <row r="401" spans="2:31" x14ac:dyDescent="0.2">
      <c r="B401" s="35"/>
      <c r="C401" s="35"/>
      <c r="D401" s="35"/>
      <c r="E401" s="35"/>
      <c r="F401" s="35"/>
      <c r="G401" s="35"/>
      <c r="H401" s="35"/>
      <c r="I401" s="35"/>
      <c r="J401" s="35"/>
      <c r="K401" s="35"/>
      <c r="L401" s="35"/>
      <c r="M401" s="35"/>
      <c r="N401" s="35"/>
      <c r="O401" s="35"/>
      <c r="P401" s="35"/>
      <c r="Q401" s="35"/>
      <c r="R401" s="35"/>
      <c r="S401" s="35"/>
      <c r="T401" s="35"/>
      <c r="U401" s="35"/>
      <c r="V401" s="35"/>
      <c r="W401" s="35"/>
      <c r="X401" s="35"/>
      <c r="Y401" s="35"/>
      <c r="Z401" s="35"/>
      <c r="AA401" s="35"/>
      <c r="AB401" s="35"/>
      <c r="AC401" s="35"/>
      <c r="AD401" s="35"/>
      <c r="AE401" s="267"/>
    </row>
    <row r="402" spans="2:31" x14ac:dyDescent="0.2">
      <c r="B402" s="35"/>
      <c r="C402" s="35"/>
      <c r="D402" s="35"/>
      <c r="E402" s="35"/>
      <c r="F402" s="35"/>
      <c r="G402" s="35"/>
      <c r="H402" s="35"/>
      <c r="I402" s="35"/>
      <c r="J402" s="35"/>
      <c r="K402" s="35"/>
      <c r="L402" s="35"/>
      <c r="M402" s="35"/>
      <c r="N402" s="35"/>
      <c r="O402" s="35"/>
      <c r="P402" s="35"/>
      <c r="Q402" s="35"/>
      <c r="R402" s="35"/>
      <c r="S402" s="35"/>
      <c r="T402" s="35"/>
      <c r="U402" s="35"/>
      <c r="V402" s="35"/>
      <c r="W402" s="35"/>
      <c r="X402" s="35"/>
      <c r="Y402" s="35"/>
      <c r="Z402" s="35"/>
      <c r="AA402" s="35"/>
      <c r="AB402" s="35"/>
      <c r="AC402" s="35"/>
      <c r="AD402" s="35"/>
      <c r="AE402" s="267"/>
    </row>
    <row r="403" spans="2:31" x14ac:dyDescent="0.2">
      <c r="B403" s="35"/>
      <c r="C403" s="35"/>
      <c r="D403" s="35"/>
      <c r="E403" s="35"/>
      <c r="F403" s="35"/>
      <c r="G403" s="35"/>
      <c r="H403" s="35"/>
      <c r="I403" s="35"/>
      <c r="J403" s="35"/>
      <c r="K403" s="35"/>
      <c r="L403" s="35"/>
      <c r="M403" s="35"/>
      <c r="N403" s="35"/>
      <c r="O403" s="35"/>
      <c r="P403" s="35"/>
      <c r="Q403" s="35"/>
      <c r="R403" s="35"/>
      <c r="S403" s="35"/>
      <c r="T403" s="35"/>
      <c r="U403" s="35"/>
      <c r="V403" s="35"/>
      <c r="W403" s="35"/>
      <c r="X403" s="35"/>
      <c r="Y403" s="35"/>
      <c r="Z403" s="35"/>
      <c r="AA403" s="35"/>
      <c r="AB403" s="35"/>
      <c r="AC403" s="35"/>
      <c r="AD403" s="35"/>
      <c r="AE403" s="267"/>
    </row>
    <row r="404" spans="2:31" x14ac:dyDescent="0.2">
      <c r="B404" s="35"/>
      <c r="C404" s="35"/>
      <c r="D404" s="35"/>
      <c r="E404" s="35"/>
      <c r="F404" s="35"/>
      <c r="G404" s="35"/>
      <c r="H404" s="35"/>
      <c r="I404" s="35"/>
      <c r="J404" s="35"/>
      <c r="K404" s="35"/>
      <c r="L404" s="35"/>
      <c r="M404" s="35"/>
      <c r="N404" s="35"/>
      <c r="O404" s="35"/>
      <c r="P404" s="35"/>
      <c r="Q404" s="35"/>
      <c r="R404" s="35"/>
      <c r="S404" s="35"/>
      <c r="T404" s="35"/>
      <c r="U404" s="35"/>
      <c r="V404" s="35"/>
      <c r="W404" s="35"/>
      <c r="X404" s="35"/>
      <c r="Y404" s="35"/>
      <c r="Z404" s="35"/>
      <c r="AA404" s="35"/>
      <c r="AB404" s="35"/>
      <c r="AC404" s="35"/>
      <c r="AD404" s="35"/>
      <c r="AE404" s="267"/>
    </row>
    <row r="405" spans="2:31" x14ac:dyDescent="0.2">
      <c r="B405" s="35"/>
      <c r="C405" s="35"/>
      <c r="D405" s="35"/>
      <c r="E405" s="35"/>
      <c r="F405" s="35"/>
      <c r="G405" s="35"/>
      <c r="H405" s="35"/>
      <c r="I405" s="35"/>
      <c r="J405" s="35"/>
      <c r="K405" s="35"/>
      <c r="L405" s="35"/>
      <c r="M405" s="35"/>
      <c r="N405" s="35"/>
      <c r="O405" s="35"/>
      <c r="P405" s="35"/>
      <c r="Q405" s="35"/>
      <c r="R405" s="35"/>
      <c r="S405" s="35"/>
      <c r="T405" s="35"/>
      <c r="U405" s="35"/>
      <c r="V405" s="35"/>
      <c r="W405" s="35"/>
      <c r="X405" s="35"/>
      <c r="Y405" s="35"/>
      <c r="Z405" s="35"/>
      <c r="AA405" s="35"/>
      <c r="AB405" s="35"/>
      <c r="AC405" s="35"/>
      <c r="AD405" s="35"/>
      <c r="AE405" s="267"/>
    </row>
    <row r="406" spans="2:31" x14ac:dyDescent="0.2">
      <c r="B406" s="35"/>
      <c r="C406" s="35"/>
      <c r="D406" s="35"/>
      <c r="E406" s="35"/>
      <c r="F406" s="35"/>
      <c r="G406" s="35"/>
      <c r="H406" s="35"/>
      <c r="I406" s="35"/>
      <c r="J406" s="35"/>
      <c r="K406" s="35"/>
      <c r="L406" s="35"/>
      <c r="M406" s="35"/>
      <c r="N406" s="35"/>
      <c r="O406" s="35"/>
      <c r="P406" s="35"/>
      <c r="Q406" s="35"/>
      <c r="R406" s="35"/>
      <c r="S406" s="35"/>
      <c r="T406" s="35"/>
      <c r="U406" s="35"/>
      <c r="V406" s="35"/>
      <c r="W406" s="35"/>
      <c r="X406" s="35"/>
      <c r="Y406" s="35"/>
      <c r="Z406" s="35"/>
      <c r="AA406" s="35"/>
      <c r="AB406" s="35"/>
      <c r="AC406" s="35"/>
      <c r="AD406" s="35"/>
      <c r="AE406" s="267"/>
    </row>
  </sheetData>
  <mergeCells count="2">
    <mergeCell ref="A60:A61"/>
    <mergeCell ref="A72:A76"/>
  </mergeCells>
  <phoneticPr fontId="0" type="noConversion"/>
  <pageMargins left="0.75" right="0.75" top="1" bottom="1" header="0.5" footer="0.5"/>
  <pageSetup paperSize="9" orientation="portrait" horizontalDpi="4294967295" verticalDpi="4294967295"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D625"/>
  <sheetViews>
    <sheetView workbookViewId="0">
      <selection activeCell="B1" sqref="B1:C1048576"/>
    </sheetView>
  </sheetViews>
  <sheetFormatPr defaultColWidth="9.85546875" defaultRowHeight="12.75" x14ac:dyDescent="0.2"/>
  <cols>
    <col min="1" max="1" width="36.85546875" style="32" customWidth="1"/>
    <col min="2" max="16384" width="9.85546875" style="32"/>
  </cols>
  <sheetData>
    <row r="1" spans="1:4" x14ac:dyDescent="0.2">
      <c r="A1" s="63" t="s">
        <v>61</v>
      </c>
    </row>
    <row r="2" spans="1:4" x14ac:dyDescent="0.2">
      <c r="A2" s="11" t="s">
        <v>412</v>
      </c>
    </row>
    <row r="3" spans="1:4" x14ac:dyDescent="0.2">
      <c r="A3" s="11" t="s">
        <v>413</v>
      </c>
    </row>
    <row r="4" spans="1:4" s="33" customFormat="1" ht="24.75" customHeight="1" x14ac:dyDescent="0.2">
      <c r="A4" s="88" t="s">
        <v>62</v>
      </c>
      <c r="B4" s="115" t="e">
        <f>'BAR BB| Open rates'!#REF!</f>
        <v>#REF!</v>
      </c>
      <c r="C4" s="115" t="e">
        <f>'BAR BB| Open rates'!#REF!</f>
        <v>#REF!</v>
      </c>
      <c r="D4" s="115" t="e">
        <f>'BAR BB| Open rates'!#REF!</f>
        <v>#REF!</v>
      </c>
    </row>
    <row r="5" spans="1:4" s="33" customFormat="1" ht="24.75" customHeight="1" x14ac:dyDescent="0.2">
      <c r="A5" s="104"/>
      <c r="B5" s="115" t="e">
        <f>'BAR BB| Open rates'!#REF!</f>
        <v>#REF!</v>
      </c>
      <c r="C5" s="115" t="e">
        <f>'BAR BB| Open rates'!#REF!</f>
        <v>#REF!</v>
      </c>
      <c r="D5" s="115" t="e">
        <f>'BAR BB| Open rates'!#REF!</f>
        <v>#REF!</v>
      </c>
    </row>
    <row r="6" spans="1:4" s="36" customFormat="1" ht="12" customHeight="1" x14ac:dyDescent="0.2">
      <c r="A6" s="184" t="s">
        <v>63</v>
      </c>
    </row>
    <row r="7" spans="1:4" s="36" customFormat="1" ht="12" customHeight="1" x14ac:dyDescent="0.2">
      <c r="A7" s="183">
        <v>1</v>
      </c>
      <c r="B7" s="57" t="e">
        <f>('BAR BB| Open rates'!#REF!*0.9)*0.85</f>
        <v>#REF!</v>
      </c>
      <c r="C7" s="57" t="e">
        <f>('BAR BB| Open rates'!#REF!*0.9)*0.85</f>
        <v>#REF!</v>
      </c>
      <c r="D7" s="57" t="e">
        <f>('BAR BB| Open rates'!#REF!*0.9)*0.85</f>
        <v>#REF!</v>
      </c>
    </row>
    <row r="8" spans="1:4" s="36" customFormat="1" ht="12" customHeight="1" x14ac:dyDescent="0.2">
      <c r="A8" s="183">
        <v>2</v>
      </c>
      <c r="B8" s="57" t="e">
        <f>('BAR BB| Open rates'!#REF!*0.9)*0.85</f>
        <v>#REF!</v>
      </c>
      <c r="C8" s="57" t="e">
        <f>('BAR BB| Open rates'!#REF!*0.9)*0.85</f>
        <v>#REF!</v>
      </c>
      <c r="D8" s="57" t="e">
        <f>('BAR BB| Open rates'!#REF!*0.9)*0.85</f>
        <v>#REF!</v>
      </c>
    </row>
    <row r="9" spans="1:4" s="36" customFormat="1" ht="12" customHeight="1" x14ac:dyDescent="0.2">
      <c r="A9" s="236" t="s">
        <v>175</v>
      </c>
      <c r="B9" s="43"/>
      <c r="C9" s="43"/>
      <c r="D9" s="43"/>
    </row>
    <row r="10" spans="1:4" s="36" customFormat="1" ht="12" customHeight="1" x14ac:dyDescent="0.2">
      <c r="A10" s="237">
        <v>1</v>
      </c>
      <c r="B10" s="57" t="e">
        <f>('BAR BB| Open rates'!#REF!*0.9)*0.85</f>
        <v>#REF!</v>
      </c>
      <c r="C10" s="57" t="e">
        <f>('BAR BB| Open rates'!#REF!*0.9)*0.85</f>
        <v>#REF!</v>
      </c>
      <c r="D10" s="57" t="e">
        <f>('BAR BB| Open rates'!#REF!*0.9)*0.85</f>
        <v>#REF!</v>
      </c>
    </row>
    <row r="11" spans="1:4" s="36" customFormat="1" ht="12" customHeight="1" x14ac:dyDescent="0.2">
      <c r="A11" s="237">
        <v>2</v>
      </c>
      <c r="B11" s="57" t="e">
        <f>('BAR BB| Open rates'!#REF!*0.9)*0.85</f>
        <v>#REF!</v>
      </c>
      <c r="C11" s="57" t="e">
        <f>('BAR BB| Open rates'!#REF!*0.9)*0.85</f>
        <v>#REF!</v>
      </c>
      <c r="D11" s="57" t="e">
        <f>('BAR BB| Open rates'!#REF!*0.9)*0.85</f>
        <v>#REF!</v>
      </c>
    </row>
    <row r="12" spans="1:4" s="36" customFormat="1" ht="12" customHeight="1" x14ac:dyDescent="0.2">
      <c r="A12" s="236" t="s">
        <v>176</v>
      </c>
      <c r="B12" s="43"/>
      <c r="C12" s="43"/>
      <c r="D12" s="43"/>
    </row>
    <row r="13" spans="1:4" s="36" customFormat="1" ht="12" customHeight="1" x14ac:dyDescent="0.2">
      <c r="A13" s="237">
        <v>1</v>
      </c>
      <c r="B13" s="57" t="e">
        <f>('BAR BB| Open rates'!#REF!*0.9)*0.85</f>
        <v>#REF!</v>
      </c>
      <c r="C13" s="57" t="e">
        <f>('BAR BB| Open rates'!#REF!*0.9)*0.85</f>
        <v>#REF!</v>
      </c>
      <c r="D13" s="57" t="e">
        <f>('BAR BB| Open rates'!#REF!*0.9)*0.85</f>
        <v>#REF!</v>
      </c>
    </row>
    <row r="14" spans="1:4" s="36" customFormat="1" ht="12" customHeight="1" x14ac:dyDescent="0.2">
      <c r="A14" s="237">
        <v>2</v>
      </c>
      <c r="B14" s="57" t="e">
        <f>('BAR BB| Open rates'!#REF!*0.9)*0.85</f>
        <v>#REF!</v>
      </c>
      <c r="C14" s="57" t="e">
        <f>('BAR BB| Open rates'!#REF!*0.9)*0.85</f>
        <v>#REF!</v>
      </c>
      <c r="D14" s="57" t="e">
        <f>('BAR BB| Open rates'!#REF!*0.9)*0.85</f>
        <v>#REF!</v>
      </c>
    </row>
    <row r="15" spans="1:4" s="33" customFormat="1" x14ac:dyDescent="0.2">
      <c r="A15" s="89"/>
    </row>
    <row r="16" spans="1:4" s="33" customFormat="1" ht="12.75" customHeight="1" x14ac:dyDescent="0.2">
      <c r="A16" s="340" t="s">
        <v>172</v>
      </c>
    </row>
    <row r="17" spans="1:1" s="33" customFormat="1" x14ac:dyDescent="0.2">
      <c r="A17" s="340"/>
    </row>
    <row r="18" spans="1:1" s="33" customFormat="1" ht="13.5" customHeight="1" x14ac:dyDescent="0.2">
      <c r="A18" s="278"/>
    </row>
    <row r="19" spans="1:1" s="33" customFormat="1" ht="59.25" customHeight="1" x14ac:dyDescent="0.2">
      <c r="A19" s="361" t="s">
        <v>277</v>
      </c>
    </row>
    <row r="20" spans="1:1" s="33" customFormat="1" ht="41.25" customHeight="1" x14ac:dyDescent="0.2">
      <c r="A20" s="361"/>
    </row>
    <row r="21" spans="1:1" s="33" customFormat="1" ht="42" customHeight="1" x14ac:dyDescent="0.2">
      <c r="A21" s="361"/>
    </row>
    <row r="22" spans="1:1" s="33" customFormat="1" ht="61.5" customHeight="1" x14ac:dyDescent="0.2">
      <c r="A22" s="361"/>
    </row>
    <row r="23" spans="1:1" s="33" customFormat="1" x14ac:dyDescent="0.2">
      <c r="A23" s="280"/>
    </row>
    <row r="24" spans="1:1" s="33" customFormat="1" x14ac:dyDescent="0.2">
      <c r="A24" s="278"/>
    </row>
    <row r="25" spans="1:1" s="6" customFormat="1" ht="12" x14ac:dyDescent="0.2">
      <c r="A25" s="174" t="s">
        <v>74</v>
      </c>
    </row>
    <row r="26" spans="1:1" s="6" customFormat="1" ht="12" x14ac:dyDescent="0.2">
      <c r="A26" s="172" t="s">
        <v>75</v>
      </c>
    </row>
    <row r="27" spans="1:1" s="6" customFormat="1" ht="12" x14ac:dyDescent="0.2">
      <c r="A27" s="172" t="s">
        <v>383</v>
      </c>
    </row>
    <row r="28" spans="1:1" s="6" customFormat="1" ht="24" x14ac:dyDescent="0.2">
      <c r="A28" s="173" t="s">
        <v>76</v>
      </c>
    </row>
    <row r="29" spans="1:1" s="6" customFormat="1" ht="24" x14ac:dyDescent="0.2">
      <c r="A29" s="173" t="s">
        <v>77</v>
      </c>
    </row>
    <row r="30" spans="1:1" s="6" customFormat="1" ht="24" x14ac:dyDescent="0.2">
      <c r="A30" s="173" t="s">
        <v>78</v>
      </c>
    </row>
    <row r="31" spans="1:1" s="36" customFormat="1" ht="36" x14ac:dyDescent="0.2">
      <c r="A31" s="175" t="s">
        <v>79</v>
      </c>
    </row>
    <row r="32" spans="1:1" s="36" customFormat="1" ht="24" x14ac:dyDescent="0.2">
      <c r="A32" s="175" t="s">
        <v>187</v>
      </c>
    </row>
    <row r="33" spans="1:1" s="33" customFormat="1" ht="26.25" customHeight="1" x14ac:dyDescent="0.2">
      <c r="A33" s="277"/>
    </row>
    <row r="34" spans="1:1" s="33" customFormat="1" x14ac:dyDescent="0.2">
      <c r="A34" s="171" t="s">
        <v>81</v>
      </c>
    </row>
    <row r="35" spans="1:1" s="33" customFormat="1" x14ac:dyDescent="0.2">
      <c r="A35" s="15" t="s">
        <v>396</v>
      </c>
    </row>
    <row r="36" spans="1:1" s="33" customFormat="1" ht="140.25" x14ac:dyDescent="0.2">
      <c r="A36" s="275" t="s">
        <v>406</v>
      </c>
    </row>
    <row r="37" spans="1:1" s="33" customFormat="1" x14ac:dyDescent="0.2">
      <c r="A37" s="171" t="s">
        <v>83</v>
      </c>
    </row>
    <row r="38" spans="1:1" s="33" customFormat="1" ht="24" x14ac:dyDescent="0.2">
      <c r="A38" s="282" t="s">
        <v>407</v>
      </c>
    </row>
    <row r="39" spans="1:1" s="33" customFormat="1" ht="24" x14ac:dyDescent="0.2">
      <c r="A39" s="283" t="s">
        <v>408</v>
      </c>
    </row>
    <row r="40" spans="1:1" s="33" customFormat="1" ht="30" x14ac:dyDescent="0.2">
      <c r="A40" s="284" t="s">
        <v>397</v>
      </c>
    </row>
    <row r="41" spans="1:1" s="33" customFormat="1" ht="45" x14ac:dyDescent="0.2">
      <c r="A41" s="285" t="s">
        <v>398</v>
      </c>
    </row>
    <row r="42" spans="1:1" s="33" customFormat="1" ht="45" x14ac:dyDescent="0.2">
      <c r="A42" s="285" t="s">
        <v>421</v>
      </c>
    </row>
    <row r="43" spans="1:1" s="33" customFormat="1" ht="60" x14ac:dyDescent="0.2">
      <c r="A43" s="285" t="s">
        <v>422</v>
      </c>
    </row>
    <row r="44" spans="1:1" s="33" customFormat="1" ht="45" x14ac:dyDescent="0.2">
      <c r="A44" s="285" t="s">
        <v>423</v>
      </c>
    </row>
    <row r="45" spans="1:1" s="33" customFormat="1" ht="30" x14ac:dyDescent="0.2">
      <c r="A45" s="285" t="s">
        <v>424</v>
      </c>
    </row>
    <row r="46" spans="1:1" s="33" customFormat="1" ht="75" x14ac:dyDescent="0.2">
      <c r="A46" s="285" t="s">
        <v>399</v>
      </c>
    </row>
    <row r="47" spans="1:1" s="33" customFormat="1" ht="75" x14ac:dyDescent="0.2">
      <c r="A47" s="285" t="s">
        <v>400</v>
      </c>
    </row>
    <row r="48" spans="1:1" s="33" customFormat="1" ht="30" x14ac:dyDescent="0.2">
      <c r="A48" s="285" t="s">
        <v>401</v>
      </c>
    </row>
    <row r="49" spans="1:1" s="33" customFormat="1" ht="15" x14ac:dyDescent="0.2">
      <c r="A49" s="285"/>
    </row>
    <row r="50" spans="1:1" s="33" customFormat="1" ht="75" x14ac:dyDescent="0.2">
      <c r="A50" s="285" t="s">
        <v>402</v>
      </c>
    </row>
    <row r="51" spans="1:1" s="33" customFormat="1" ht="30" x14ac:dyDescent="0.2">
      <c r="A51" s="285" t="s">
        <v>403</v>
      </c>
    </row>
    <row r="52" spans="1:1" s="33" customFormat="1" ht="75" x14ac:dyDescent="0.2">
      <c r="A52" s="276" t="s">
        <v>404</v>
      </c>
    </row>
    <row r="53" spans="1:1" s="33" customFormat="1" ht="60" x14ac:dyDescent="0.2">
      <c r="A53" s="276" t="s">
        <v>405</v>
      </c>
    </row>
    <row r="54" spans="1:1" s="33" customFormat="1" ht="30" x14ac:dyDescent="0.2">
      <c r="A54" s="276" t="s">
        <v>425</v>
      </c>
    </row>
    <row r="55" spans="1:1" s="33" customFormat="1" ht="75" x14ac:dyDescent="0.2">
      <c r="A55" s="276" t="s">
        <v>409</v>
      </c>
    </row>
    <row r="56" spans="1:1" s="33" customFormat="1" ht="15" x14ac:dyDescent="0.2">
      <c r="A56" s="276"/>
    </row>
    <row r="57" spans="1:1" s="33" customFormat="1" x14ac:dyDescent="0.2"/>
    <row r="58" spans="1:1" s="33" customFormat="1" x14ac:dyDescent="0.2"/>
    <row r="59" spans="1:1" s="33" customFormat="1" x14ac:dyDescent="0.2"/>
    <row r="60" spans="1:1" s="33" customFormat="1" x14ac:dyDescent="0.2"/>
    <row r="61" spans="1:1" s="33" customFormat="1" x14ac:dyDescent="0.2"/>
    <row r="62" spans="1:1" s="33" customFormat="1" x14ac:dyDescent="0.2"/>
    <row r="63" spans="1:1" s="33" customFormat="1" x14ac:dyDescent="0.2"/>
    <row r="64" spans="1:1" s="33" customFormat="1" x14ac:dyDescent="0.2"/>
    <row r="65" s="33" customFormat="1" x14ac:dyDescent="0.2"/>
    <row r="66" s="33" customFormat="1" x14ac:dyDescent="0.2"/>
    <row r="67" s="33" customFormat="1" x14ac:dyDescent="0.2"/>
    <row r="68" s="33" customFormat="1" x14ac:dyDescent="0.2"/>
    <row r="69" s="33" customFormat="1" x14ac:dyDescent="0.2"/>
    <row r="70" s="33" customFormat="1" x14ac:dyDescent="0.2"/>
    <row r="71" s="33" customFormat="1" x14ac:dyDescent="0.2"/>
    <row r="72" s="33" customFormat="1" x14ac:dyDescent="0.2"/>
    <row r="73" s="33" customFormat="1" x14ac:dyDescent="0.2"/>
    <row r="74" s="33" customFormat="1" x14ac:dyDescent="0.2"/>
    <row r="75" s="33" customFormat="1" x14ac:dyDescent="0.2"/>
    <row r="76" s="33" customFormat="1" x14ac:dyDescent="0.2"/>
    <row r="77" s="33" customFormat="1" x14ac:dyDescent="0.2"/>
    <row r="78" s="33" customFormat="1" x14ac:dyDescent="0.2"/>
    <row r="79" s="33" customFormat="1" x14ac:dyDescent="0.2"/>
    <row r="80" s="33" customFormat="1" x14ac:dyDescent="0.2"/>
    <row r="81" s="33" customFormat="1" x14ac:dyDescent="0.2"/>
    <row r="82" s="33" customFormat="1" x14ac:dyDescent="0.2"/>
    <row r="83" s="33" customFormat="1" x14ac:dyDescent="0.2"/>
    <row r="84" s="33" customFormat="1" x14ac:dyDescent="0.2"/>
    <row r="85" s="33" customFormat="1" x14ac:dyDescent="0.2"/>
    <row r="86" s="33" customFormat="1" x14ac:dyDescent="0.2"/>
    <row r="87" s="33" customFormat="1" x14ac:dyDescent="0.2"/>
    <row r="88" s="33" customFormat="1" x14ac:dyDescent="0.2"/>
    <row r="89" s="33" customFormat="1" x14ac:dyDescent="0.2"/>
    <row r="90" s="33" customFormat="1" x14ac:dyDescent="0.2"/>
    <row r="91" s="33" customFormat="1" x14ac:dyDescent="0.2"/>
    <row r="92" s="33" customFormat="1" x14ac:dyDescent="0.2"/>
    <row r="93" s="33" customFormat="1" x14ac:dyDescent="0.2"/>
    <row r="94" s="33" customFormat="1" x14ac:dyDescent="0.2"/>
    <row r="95" s="33" customFormat="1" x14ac:dyDescent="0.2"/>
    <row r="96" s="33" customFormat="1" x14ac:dyDescent="0.2"/>
    <row r="97" s="33" customFormat="1" x14ac:dyDescent="0.2"/>
    <row r="98" s="33" customFormat="1" x14ac:dyDescent="0.2"/>
    <row r="99" s="33" customFormat="1" x14ac:dyDescent="0.2"/>
    <row r="100" s="33" customFormat="1" x14ac:dyDescent="0.2"/>
    <row r="101" s="33" customFormat="1" x14ac:dyDescent="0.2"/>
    <row r="102" s="33" customFormat="1" x14ac:dyDescent="0.2"/>
    <row r="103" s="33" customFormat="1" x14ac:dyDescent="0.2"/>
    <row r="104" s="33" customFormat="1" x14ac:dyDescent="0.2"/>
    <row r="105" s="33" customFormat="1" x14ac:dyDescent="0.2"/>
    <row r="106" s="33" customFormat="1" x14ac:dyDescent="0.2"/>
    <row r="107" s="33" customFormat="1" x14ac:dyDescent="0.2"/>
    <row r="108" s="33" customFormat="1" x14ac:dyDescent="0.2"/>
    <row r="109" s="33" customFormat="1" x14ac:dyDescent="0.2"/>
    <row r="110" s="33" customFormat="1" x14ac:dyDescent="0.2"/>
    <row r="111" s="33" customFormat="1" x14ac:dyDescent="0.2"/>
    <row r="112" s="33" customFormat="1" x14ac:dyDescent="0.2"/>
    <row r="113" s="33" customFormat="1" x14ac:dyDescent="0.2"/>
    <row r="114" s="33" customFormat="1" x14ac:dyDescent="0.2"/>
    <row r="115" s="33" customFormat="1" x14ac:dyDescent="0.2"/>
    <row r="116" s="33" customFormat="1" x14ac:dyDescent="0.2"/>
    <row r="117" s="33" customFormat="1" x14ac:dyDescent="0.2"/>
    <row r="118" s="33" customFormat="1" x14ac:dyDescent="0.2"/>
    <row r="119" s="33" customFormat="1" x14ac:dyDescent="0.2"/>
    <row r="120" s="33" customFormat="1" x14ac:dyDescent="0.2"/>
    <row r="121" s="33" customFormat="1" x14ac:dyDescent="0.2"/>
    <row r="122" s="33" customFormat="1" x14ac:dyDescent="0.2"/>
    <row r="123" s="33" customFormat="1" x14ac:dyDescent="0.2"/>
    <row r="124" s="33" customFormat="1" x14ac:dyDescent="0.2"/>
    <row r="125" s="33" customFormat="1" x14ac:dyDescent="0.2"/>
    <row r="126" s="33" customFormat="1" x14ac:dyDescent="0.2"/>
    <row r="127" s="33" customFormat="1" x14ac:dyDescent="0.2"/>
    <row r="128" s="33" customFormat="1" x14ac:dyDescent="0.2"/>
    <row r="129" s="33" customFormat="1" x14ac:dyDescent="0.2"/>
    <row r="130" s="33" customFormat="1" x14ac:dyDescent="0.2"/>
    <row r="131" s="33" customFormat="1" x14ac:dyDescent="0.2"/>
    <row r="132" s="33" customFormat="1" x14ac:dyDescent="0.2"/>
    <row r="133" s="33" customFormat="1" x14ac:dyDescent="0.2"/>
    <row r="134" s="33" customFormat="1" x14ac:dyDescent="0.2"/>
    <row r="135" s="33" customFormat="1" x14ac:dyDescent="0.2"/>
    <row r="136" s="33" customFormat="1" x14ac:dyDescent="0.2"/>
    <row r="137" s="33" customFormat="1" x14ac:dyDescent="0.2"/>
    <row r="138" s="33" customFormat="1" x14ac:dyDescent="0.2"/>
    <row r="139" s="33" customFormat="1" x14ac:dyDescent="0.2"/>
    <row r="140" s="33" customFormat="1" x14ac:dyDescent="0.2"/>
    <row r="141" s="33" customFormat="1" x14ac:dyDescent="0.2"/>
    <row r="142" s="33" customFormat="1" x14ac:dyDescent="0.2"/>
    <row r="143" s="33" customFormat="1" x14ac:dyDescent="0.2"/>
    <row r="144" s="33" customFormat="1" x14ac:dyDescent="0.2"/>
    <row r="145" s="33" customFormat="1" x14ac:dyDescent="0.2"/>
    <row r="146" s="33" customFormat="1" x14ac:dyDescent="0.2"/>
    <row r="147" s="33" customFormat="1" x14ac:dyDescent="0.2"/>
    <row r="148" s="33" customFormat="1" x14ac:dyDescent="0.2"/>
    <row r="149" s="33" customFormat="1" x14ac:dyDescent="0.2"/>
    <row r="150" s="33" customFormat="1" x14ac:dyDescent="0.2"/>
    <row r="151" s="33" customFormat="1" x14ac:dyDescent="0.2"/>
    <row r="152" s="33" customFormat="1" x14ac:dyDescent="0.2"/>
    <row r="153" s="33" customFormat="1" x14ac:dyDescent="0.2"/>
    <row r="154" s="33" customFormat="1" x14ac:dyDescent="0.2"/>
    <row r="155" s="33" customFormat="1" x14ac:dyDescent="0.2"/>
    <row r="156" s="33" customFormat="1" x14ac:dyDescent="0.2"/>
    <row r="157" s="33" customFormat="1" x14ac:dyDescent="0.2"/>
    <row r="158" s="33" customFormat="1" x14ac:dyDescent="0.2"/>
    <row r="159" s="33" customFormat="1" x14ac:dyDescent="0.2"/>
    <row r="160" s="33" customFormat="1" x14ac:dyDescent="0.2"/>
    <row r="161" s="33" customFormat="1" x14ac:dyDescent="0.2"/>
    <row r="162" s="33" customFormat="1" x14ac:dyDescent="0.2"/>
    <row r="163" s="33" customFormat="1" x14ac:dyDescent="0.2"/>
    <row r="164" s="33" customFormat="1" x14ac:dyDescent="0.2"/>
    <row r="165" s="33" customFormat="1" x14ac:dyDescent="0.2"/>
    <row r="166" s="33" customFormat="1" x14ac:dyDescent="0.2"/>
    <row r="167" s="33" customFormat="1" x14ac:dyDescent="0.2"/>
    <row r="168" s="33" customFormat="1" x14ac:dyDescent="0.2"/>
    <row r="169" s="33" customFormat="1" x14ac:dyDescent="0.2"/>
    <row r="170" s="33" customFormat="1" x14ac:dyDescent="0.2"/>
    <row r="171" s="33" customFormat="1" x14ac:dyDescent="0.2"/>
    <row r="172" s="33" customFormat="1" x14ac:dyDescent="0.2"/>
    <row r="173" s="33" customFormat="1" x14ac:dyDescent="0.2"/>
    <row r="174" s="33" customFormat="1" x14ac:dyDescent="0.2"/>
    <row r="175" s="33" customFormat="1" x14ac:dyDescent="0.2"/>
    <row r="176" s="33" customFormat="1" x14ac:dyDescent="0.2"/>
    <row r="177" s="33" customFormat="1" x14ac:dyDescent="0.2"/>
    <row r="178" s="33" customFormat="1" x14ac:dyDescent="0.2"/>
    <row r="179" s="33" customFormat="1" x14ac:dyDescent="0.2"/>
    <row r="180" s="33" customFormat="1" x14ac:dyDescent="0.2"/>
    <row r="181" s="33" customFormat="1" x14ac:dyDescent="0.2"/>
    <row r="182" s="33" customFormat="1" x14ac:dyDescent="0.2"/>
    <row r="183" s="33" customFormat="1" x14ac:dyDescent="0.2"/>
    <row r="184" s="33" customFormat="1" x14ac:dyDescent="0.2"/>
    <row r="185" s="33" customFormat="1" x14ac:dyDescent="0.2"/>
    <row r="186" s="33" customFormat="1" x14ac:dyDescent="0.2"/>
    <row r="187" s="33" customFormat="1" x14ac:dyDescent="0.2"/>
    <row r="188" s="33" customFormat="1" x14ac:dyDescent="0.2"/>
    <row r="189" s="33" customFormat="1" x14ac:dyDescent="0.2"/>
    <row r="190" s="33" customFormat="1" x14ac:dyDescent="0.2"/>
    <row r="191" s="33" customFormat="1" x14ac:dyDescent="0.2"/>
    <row r="192" s="33" customFormat="1" x14ac:dyDescent="0.2"/>
    <row r="193" s="33" customFormat="1" x14ac:dyDescent="0.2"/>
    <row r="194" s="33" customFormat="1" x14ac:dyDescent="0.2"/>
    <row r="195" s="33" customFormat="1" x14ac:dyDescent="0.2"/>
    <row r="196" s="33" customFormat="1" x14ac:dyDescent="0.2"/>
    <row r="197" s="33" customFormat="1" x14ac:dyDescent="0.2"/>
    <row r="198" s="33" customFormat="1" x14ac:dyDescent="0.2"/>
    <row r="199" s="33" customFormat="1" x14ac:dyDescent="0.2"/>
    <row r="200" s="33" customFormat="1" x14ac:dyDescent="0.2"/>
    <row r="201" s="33" customFormat="1" x14ac:dyDescent="0.2"/>
    <row r="202" s="33" customFormat="1" x14ac:dyDescent="0.2"/>
    <row r="203" s="33" customFormat="1" x14ac:dyDescent="0.2"/>
    <row r="204" s="33" customFormat="1" x14ac:dyDescent="0.2"/>
    <row r="205" s="33" customFormat="1" x14ac:dyDescent="0.2"/>
    <row r="206" s="33" customFormat="1" x14ac:dyDescent="0.2"/>
    <row r="207" s="33" customFormat="1" x14ac:dyDescent="0.2"/>
    <row r="208" s="33" customFormat="1" x14ac:dyDescent="0.2"/>
    <row r="209" s="33" customFormat="1" x14ac:dyDescent="0.2"/>
    <row r="210" s="33" customFormat="1" x14ac:dyDescent="0.2"/>
    <row r="211" s="33" customFormat="1" x14ac:dyDescent="0.2"/>
    <row r="212" s="33" customFormat="1" x14ac:dyDescent="0.2"/>
    <row r="213" s="33" customFormat="1" x14ac:dyDescent="0.2"/>
    <row r="214" s="33" customFormat="1" x14ac:dyDescent="0.2"/>
    <row r="215" s="33" customFormat="1" x14ac:dyDescent="0.2"/>
    <row r="216" s="33" customFormat="1" x14ac:dyDescent="0.2"/>
    <row r="217" s="33" customFormat="1" x14ac:dyDescent="0.2"/>
    <row r="218" s="33" customFormat="1" x14ac:dyDescent="0.2"/>
    <row r="219" s="33" customFormat="1" x14ac:dyDescent="0.2"/>
    <row r="220" s="33" customFormat="1" x14ac:dyDescent="0.2"/>
    <row r="221" s="33" customFormat="1" x14ac:dyDescent="0.2"/>
    <row r="222" s="33" customFormat="1" x14ac:dyDescent="0.2"/>
    <row r="223" s="33" customFormat="1" x14ac:dyDescent="0.2"/>
    <row r="224" s="33" customFormat="1" x14ac:dyDescent="0.2"/>
    <row r="225" s="33" customFormat="1" x14ac:dyDescent="0.2"/>
    <row r="226" s="33" customFormat="1" x14ac:dyDescent="0.2"/>
    <row r="227" s="33" customFormat="1" x14ac:dyDescent="0.2"/>
    <row r="228" s="33" customFormat="1" x14ac:dyDescent="0.2"/>
    <row r="229" s="33" customFormat="1" x14ac:dyDescent="0.2"/>
    <row r="230" s="33" customFormat="1" x14ac:dyDescent="0.2"/>
    <row r="231" s="33" customFormat="1" x14ac:dyDescent="0.2"/>
    <row r="232" s="33" customFormat="1" x14ac:dyDescent="0.2"/>
    <row r="233" s="33" customFormat="1" x14ac:dyDescent="0.2"/>
    <row r="234" s="33" customFormat="1" x14ac:dyDescent="0.2"/>
    <row r="235" s="33" customFormat="1" x14ac:dyDescent="0.2"/>
    <row r="236" s="33" customFormat="1" x14ac:dyDescent="0.2"/>
    <row r="237" s="33" customFormat="1" x14ac:dyDescent="0.2"/>
    <row r="238" s="33" customFormat="1" x14ac:dyDescent="0.2"/>
    <row r="239" s="33" customFormat="1" x14ac:dyDescent="0.2"/>
    <row r="240" s="33" customFormat="1" x14ac:dyDescent="0.2"/>
    <row r="241" s="33" customFormat="1" x14ac:dyDescent="0.2"/>
    <row r="242" s="33" customFormat="1" x14ac:dyDescent="0.2"/>
    <row r="243" s="33" customFormat="1" x14ac:dyDescent="0.2"/>
    <row r="244" s="33" customFormat="1" x14ac:dyDescent="0.2"/>
    <row r="245" s="33" customFormat="1" x14ac:dyDescent="0.2"/>
    <row r="246" s="33" customFormat="1" x14ac:dyDescent="0.2"/>
    <row r="247" s="33" customFormat="1" x14ac:dyDescent="0.2"/>
    <row r="248" s="33" customFormat="1" x14ac:dyDescent="0.2"/>
    <row r="249" s="33" customFormat="1" x14ac:dyDescent="0.2"/>
    <row r="250" s="33" customFormat="1" x14ac:dyDescent="0.2"/>
    <row r="251" s="33" customFormat="1" x14ac:dyDescent="0.2"/>
    <row r="252" s="33" customFormat="1" x14ac:dyDescent="0.2"/>
    <row r="253" s="33" customFormat="1" x14ac:dyDescent="0.2"/>
    <row r="254" s="33" customFormat="1" x14ac:dyDescent="0.2"/>
    <row r="255" s="33" customFormat="1" x14ac:dyDescent="0.2"/>
    <row r="256" s="33" customFormat="1" x14ac:dyDescent="0.2"/>
    <row r="257" s="33" customFormat="1" x14ac:dyDescent="0.2"/>
    <row r="258" s="33" customFormat="1" x14ac:dyDescent="0.2"/>
    <row r="259" s="33" customFormat="1" x14ac:dyDescent="0.2"/>
    <row r="260" s="33" customFormat="1" x14ac:dyDescent="0.2"/>
    <row r="261" s="33" customFormat="1" x14ac:dyDescent="0.2"/>
    <row r="262" s="33" customFormat="1" x14ac:dyDescent="0.2"/>
    <row r="263" s="33" customFormat="1" x14ac:dyDescent="0.2"/>
    <row r="264" s="33" customFormat="1" x14ac:dyDescent="0.2"/>
    <row r="265" s="33" customFormat="1" x14ac:dyDescent="0.2"/>
    <row r="266" s="33" customFormat="1" x14ac:dyDescent="0.2"/>
    <row r="267" s="33" customFormat="1" x14ac:dyDescent="0.2"/>
    <row r="268" s="33" customFormat="1" x14ac:dyDescent="0.2"/>
    <row r="269" s="33" customFormat="1" x14ac:dyDescent="0.2"/>
    <row r="270" s="33" customFormat="1" x14ac:dyDescent="0.2"/>
    <row r="271" s="33" customFormat="1" x14ac:dyDescent="0.2"/>
    <row r="272" s="33" customFormat="1" x14ac:dyDescent="0.2"/>
    <row r="273" s="33" customFormat="1" x14ac:dyDescent="0.2"/>
    <row r="274" s="33" customFormat="1" x14ac:dyDescent="0.2"/>
    <row r="275" s="33" customFormat="1" x14ac:dyDescent="0.2"/>
    <row r="276" s="33" customFormat="1" x14ac:dyDescent="0.2"/>
    <row r="277" s="33" customFormat="1" x14ac:dyDescent="0.2"/>
    <row r="278" s="33" customFormat="1" x14ac:dyDescent="0.2"/>
    <row r="279" s="33" customFormat="1" x14ac:dyDescent="0.2"/>
    <row r="280" s="33" customFormat="1" x14ac:dyDescent="0.2"/>
    <row r="281" s="33" customFormat="1" x14ac:dyDescent="0.2"/>
    <row r="282" s="33" customFormat="1" x14ac:dyDescent="0.2"/>
    <row r="283" s="33" customFormat="1" x14ac:dyDescent="0.2"/>
    <row r="284" s="33" customFormat="1" x14ac:dyDescent="0.2"/>
    <row r="285" s="33" customFormat="1" x14ac:dyDescent="0.2"/>
    <row r="286" s="33" customFormat="1" x14ac:dyDescent="0.2"/>
    <row r="287" s="33" customFormat="1" x14ac:dyDescent="0.2"/>
    <row r="288" s="33" customFormat="1" x14ac:dyDescent="0.2"/>
    <row r="289" s="33" customFormat="1" x14ac:dyDescent="0.2"/>
    <row r="290" s="33" customFormat="1" x14ac:dyDescent="0.2"/>
    <row r="291" s="33" customFormat="1" x14ac:dyDescent="0.2"/>
    <row r="292" s="33" customFormat="1" x14ac:dyDescent="0.2"/>
    <row r="293" s="33" customFormat="1" x14ac:dyDescent="0.2"/>
    <row r="294" s="33" customFormat="1" x14ac:dyDescent="0.2"/>
    <row r="295" s="33" customFormat="1" x14ac:dyDescent="0.2"/>
    <row r="296" s="33" customFormat="1" x14ac:dyDescent="0.2"/>
    <row r="297" s="33" customFormat="1" x14ac:dyDescent="0.2"/>
    <row r="298" s="33" customFormat="1" x14ac:dyDescent="0.2"/>
    <row r="299" s="33" customFormat="1" x14ac:dyDescent="0.2"/>
    <row r="300" s="33" customFormat="1" x14ac:dyDescent="0.2"/>
    <row r="301" s="33" customFormat="1" x14ac:dyDescent="0.2"/>
    <row r="302" s="33" customFormat="1" x14ac:dyDescent="0.2"/>
    <row r="303" s="33" customFormat="1" x14ac:dyDescent="0.2"/>
    <row r="304" s="33" customFormat="1" x14ac:dyDescent="0.2"/>
    <row r="305" s="33" customFormat="1" x14ac:dyDescent="0.2"/>
    <row r="306" s="33" customFormat="1" x14ac:dyDescent="0.2"/>
    <row r="307" s="33" customFormat="1" x14ac:dyDescent="0.2"/>
    <row r="308" s="33" customFormat="1" x14ac:dyDescent="0.2"/>
    <row r="309" s="33" customFormat="1" x14ac:dyDescent="0.2"/>
    <row r="310" s="33" customFormat="1" x14ac:dyDescent="0.2"/>
    <row r="311" s="33" customFormat="1" x14ac:dyDescent="0.2"/>
    <row r="312" s="33" customFormat="1" x14ac:dyDescent="0.2"/>
    <row r="313" s="33" customFormat="1" x14ac:dyDescent="0.2"/>
    <row r="314" s="33" customFormat="1" x14ac:dyDescent="0.2"/>
    <row r="315" s="33" customFormat="1" x14ac:dyDescent="0.2"/>
    <row r="316" s="33" customFormat="1" x14ac:dyDescent="0.2"/>
    <row r="317" s="33" customFormat="1" x14ac:dyDescent="0.2"/>
    <row r="318" s="33" customFormat="1" x14ac:dyDescent="0.2"/>
    <row r="319" s="33" customFormat="1" x14ac:dyDescent="0.2"/>
    <row r="320" s="33" customFormat="1" x14ac:dyDescent="0.2"/>
    <row r="321" s="33" customFormat="1" x14ac:dyDescent="0.2"/>
    <row r="322" s="33" customFormat="1" x14ac:dyDescent="0.2"/>
    <row r="323" s="33" customFormat="1" x14ac:dyDescent="0.2"/>
    <row r="324" s="33" customFormat="1" x14ac:dyDescent="0.2"/>
    <row r="325" s="33" customFormat="1" x14ac:dyDescent="0.2"/>
    <row r="326" s="33" customFormat="1" x14ac:dyDescent="0.2"/>
    <row r="327" s="33" customFormat="1" x14ac:dyDescent="0.2"/>
    <row r="328" s="33" customFormat="1" x14ac:dyDescent="0.2"/>
    <row r="329" s="33" customFormat="1" x14ac:dyDescent="0.2"/>
    <row r="330" s="33" customFormat="1" x14ac:dyDescent="0.2"/>
    <row r="331" s="33" customFormat="1" x14ac:dyDescent="0.2"/>
    <row r="332" s="33" customFormat="1" x14ac:dyDescent="0.2"/>
    <row r="333" s="33" customFormat="1" x14ac:dyDescent="0.2"/>
    <row r="334" s="33" customFormat="1" x14ac:dyDescent="0.2"/>
    <row r="335" s="33" customFormat="1" x14ac:dyDescent="0.2"/>
    <row r="336" s="33" customFormat="1" x14ac:dyDescent="0.2"/>
    <row r="337" s="33" customFormat="1" x14ac:dyDescent="0.2"/>
    <row r="338" s="33" customFormat="1" x14ac:dyDescent="0.2"/>
    <row r="339" s="33" customFormat="1" x14ac:dyDescent="0.2"/>
    <row r="340" s="33" customFormat="1" x14ac:dyDescent="0.2"/>
    <row r="341" s="33" customFormat="1" x14ac:dyDescent="0.2"/>
    <row r="342" s="33" customFormat="1" x14ac:dyDescent="0.2"/>
    <row r="343" s="33" customFormat="1" x14ac:dyDescent="0.2"/>
    <row r="344" s="33" customFormat="1" x14ac:dyDescent="0.2"/>
    <row r="345" s="33" customFormat="1" x14ac:dyDescent="0.2"/>
    <row r="346" s="33" customFormat="1" x14ac:dyDescent="0.2"/>
    <row r="347" s="33" customFormat="1" x14ac:dyDescent="0.2"/>
    <row r="348" s="33" customFormat="1" x14ac:dyDescent="0.2"/>
    <row r="349" s="33" customFormat="1" x14ac:dyDescent="0.2"/>
    <row r="350" s="33" customFormat="1" x14ac:dyDescent="0.2"/>
    <row r="351" s="33" customFormat="1" x14ac:dyDescent="0.2"/>
    <row r="352" s="33" customFormat="1" x14ac:dyDescent="0.2"/>
    <row r="353" s="33" customFormat="1" x14ac:dyDescent="0.2"/>
    <row r="354" s="33" customFormat="1" x14ac:dyDescent="0.2"/>
    <row r="355" s="33" customFormat="1" x14ac:dyDescent="0.2"/>
    <row r="356" s="33" customFormat="1" x14ac:dyDescent="0.2"/>
    <row r="357" s="33" customFormat="1" x14ac:dyDescent="0.2"/>
    <row r="358" s="33" customFormat="1" x14ac:dyDescent="0.2"/>
    <row r="359" s="33" customFormat="1" x14ac:dyDescent="0.2"/>
    <row r="360" s="33" customFormat="1" x14ac:dyDescent="0.2"/>
    <row r="361" s="33" customFormat="1" x14ac:dyDescent="0.2"/>
    <row r="362" s="33" customFormat="1" x14ac:dyDescent="0.2"/>
    <row r="363" s="33" customFormat="1" x14ac:dyDescent="0.2"/>
    <row r="364" s="33" customFormat="1" x14ac:dyDescent="0.2"/>
    <row r="365" s="33" customFormat="1" x14ac:dyDescent="0.2"/>
    <row r="366" s="33" customFormat="1" x14ac:dyDescent="0.2"/>
    <row r="367" s="33" customFormat="1" x14ac:dyDescent="0.2"/>
    <row r="368" s="33" customFormat="1" x14ac:dyDescent="0.2"/>
    <row r="369" s="33" customFormat="1" x14ac:dyDescent="0.2"/>
    <row r="370" s="33" customFormat="1" x14ac:dyDescent="0.2"/>
    <row r="371" s="33" customFormat="1" x14ac:dyDescent="0.2"/>
    <row r="372" s="33" customFormat="1" x14ac:dyDescent="0.2"/>
    <row r="373" s="33" customFormat="1" x14ac:dyDescent="0.2"/>
    <row r="374" s="33" customFormat="1" x14ac:dyDescent="0.2"/>
    <row r="375" s="33" customFormat="1" x14ac:dyDescent="0.2"/>
    <row r="376" s="33" customFormat="1" x14ac:dyDescent="0.2"/>
    <row r="377" s="33" customFormat="1" x14ac:dyDescent="0.2"/>
    <row r="378" s="33" customFormat="1" x14ac:dyDescent="0.2"/>
    <row r="379" s="33" customFormat="1" x14ac:dyDescent="0.2"/>
    <row r="380" s="33" customFormat="1" x14ac:dyDescent="0.2"/>
    <row r="381" s="33" customFormat="1" x14ac:dyDescent="0.2"/>
    <row r="382" s="33" customFormat="1" x14ac:dyDescent="0.2"/>
    <row r="383" s="33" customFormat="1" x14ac:dyDescent="0.2"/>
    <row r="384" s="33" customFormat="1" x14ac:dyDescent="0.2"/>
    <row r="385" s="33" customFormat="1" x14ac:dyDescent="0.2"/>
    <row r="386" s="33" customFormat="1" x14ac:dyDescent="0.2"/>
    <row r="387" s="33" customFormat="1" x14ac:dyDescent="0.2"/>
    <row r="388" s="33" customFormat="1" x14ac:dyDescent="0.2"/>
    <row r="389" s="33" customFormat="1" x14ac:dyDescent="0.2"/>
    <row r="390" s="33" customFormat="1" x14ac:dyDescent="0.2"/>
    <row r="391" s="33" customFormat="1" x14ac:dyDescent="0.2"/>
    <row r="392" s="33" customFormat="1" x14ac:dyDescent="0.2"/>
    <row r="393" s="33" customFormat="1" x14ac:dyDescent="0.2"/>
    <row r="394" s="33" customFormat="1" x14ac:dyDescent="0.2"/>
    <row r="395" s="33" customFormat="1" x14ac:dyDescent="0.2"/>
    <row r="396" s="33" customFormat="1" x14ac:dyDescent="0.2"/>
    <row r="397" s="33" customFormat="1" x14ac:dyDescent="0.2"/>
    <row r="398" s="33" customFormat="1" x14ac:dyDescent="0.2"/>
    <row r="399" s="33" customFormat="1" x14ac:dyDescent="0.2"/>
    <row r="400" s="33" customFormat="1" x14ac:dyDescent="0.2"/>
    <row r="401" s="33" customFormat="1" x14ac:dyDescent="0.2"/>
    <row r="402" s="33" customFormat="1" x14ac:dyDescent="0.2"/>
    <row r="403" s="33" customFormat="1" x14ac:dyDescent="0.2"/>
    <row r="404" s="33" customFormat="1" x14ac:dyDescent="0.2"/>
    <row r="405" s="33" customFormat="1" x14ac:dyDescent="0.2"/>
    <row r="406" s="33" customFormat="1" x14ac:dyDescent="0.2"/>
    <row r="407" s="33" customFormat="1" x14ac:dyDescent="0.2"/>
    <row r="408" s="33" customFormat="1" x14ac:dyDescent="0.2"/>
    <row r="409" s="33" customFormat="1" x14ac:dyDescent="0.2"/>
    <row r="410" s="33" customFormat="1" x14ac:dyDescent="0.2"/>
    <row r="411" s="33" customFormat="1" x14ac:dyDescent="0.2"/>
    <row r="412" s="33" customFormat="1" x14ac:dyDescent="0.2"/>
    <row r="413" s="33" customFormat="1" x14ac:dyDescent="0.2"/>
    <row r="414" s="33" customFormat="1" x14ac:dyDescent="0.2"/>
    <row r="415" s="33" customFormat="1" x14ac:dyDescent="0.2"/>
    <row r="416" s="33" customFormat="1" x14ac:dyDescent="0.2"/>
    <row r="417" s="33" customFormat="1" x14ac:dyDescent="0.2"/>
    <row r="418" s="33" customFormat="1" x14ac:dyDescent="0.2"/>
    <row r="419" s="33" customFormat="1" x14ac:dyDescent="0.2"/>
    <row r="420" s="33" customFormat="1" x14ac:dyDescent="0.2"/>
    <row r="421" s="33" customFormat="1" x14ac:dyDescent="0.2"/>
    <row r="422" s="33" customFormat="1" x14ac:dyDescent="0.2"/>
    <row r="423" s="33" customFormat="1" x14ac:dyDescent="0.2"/>
    <row r="424" s="33" customFormat="1" x14ac:dyDescent="0.2"/>
    <row r="425" s="33" customFormat="1" x14ac:dyDescent="0.2"/>
    <row r="426" s="33" customFormat="1" x14ac:dyDescent="0.2"/>
    <row r="427" s="33" customFormat="1" x14ac:dyDescent="0.2"/>
    <row r="428" s="33" customFormat="1" x14ac:dyDescent="0.2"/>
    <row r="429" s="33" customFormat="1" x14ac:dyDescent="0.2"/>
    <row r="430" s="33" customFormat="1" x14ac:dyDescent="0.2"/>
    <row r="431" s="33" customFormat="1" x14ac:dyDescent="0.2"/>
    <row r="432" s="33" customFormat="1" x14ac:dyDescent="0.2"/>
    <row r="433" s="33" customFormat="1" x14ac:dyDescent="0.2"/>
    <row r="434" s="33" customFormat="1" x14ac:dyDescent="0.2"/>
    <row r="435" s="33" customFormat="1" x14ac:dyDescent="0.2"/>
    <row r="436" s="33" customFormat="1" x14ac:dyDescent="0.2"/>
    <row r="437" s="33" customFormat="1" x14ac:dyDescent="0.2"/>
    <row r="438" s="33" customFormat="1" x14ac:dyDescent="0.2"/>
    <row r="439" s="33" customFormat="1" x14ac:dyDescent="0.2"/>
    <row r="440" s="33" customFormat="1" x14ac:dyDescent="0.2"/>
    <row r="441" s="33" customFormat="1" x14ac:dyDescent="0.2"/>
    <row r="442" s="33" customFormat="1" x14ac:dyDescent="0.2"/>
    <row r="443" s="33" customFormat="1" x14ac:dyDescent="0.2"/>
    <row r="444" s="33" customFormat="1" x14ac:dyDescent="0.2"/>
    <row r="445" s="33" customFormat="1" x14ac:dyDescent="0.2"/>
    <row r="446" s="33" customFormat="1" x14ac:dyDescent="0.2"/>
    <row r="447" s="33" customFormat="1" x14ac:dyDescent="0.2"/>
    <row r="448" s="33" customFormat="1" x14ac:dyDescent="0.2"/>
    <row r="449" s="33" customFormat="1" x14ac:dyDescent="0.2"/>
    <row r="450" s="33" customFormat="1" x14ac:dyDescent="0.2"/>
    <row r="451" s="33" customFormat="1" x14ac:dyDescent="0.2"/>
    <row r="452" s="33" customFormat="1" x14ac:dyDescent="0.2"/>
    <row r="453" s="33" customFormat="1" x14ac:dyDescent="0.2"/>
    <row r="454" s="33" customFormat="1" x14ac:dyDescent="0.2"/>
    <row r="455" s="33" customFormat="1" x14ac:dyDescent="0.2"/>
    <row r="456" s="33" customFormat="1" x14ac:dyDescent="0.2"/>
    <row r="457" s="33" customFormat="1" x14ac:dyDescent="0.2"/>
    <row r="458" s="33" customFormat="1" x14ac:dyDescent="0.2"/>
    <row r="459" s="33" customFormat="1" x14ac:dyDescent="0.2"/>
    <row r="460" s="33" customFormat="1" x14ac:dyDescent="0.2"/>
    <row r="461" s="33" customFormat="1" x14ac:dyDescent="0.2"/>
    <row r="462" s="33" customFormat="1" x14ac:dyDescent="0.2"/>
    <row r="463" s="33" customFormat="1" x14ac:dyDescent="0.2"/>
    <row r="464" s="33" customFormat="1" x14ac:dyDescent="0.2"/>
    <row r="465" s="33" customFormat="1" x14ac:dyDescent="0.2"/>
    <row r="466" s="33" customFormat="1" x14ac:dyDescent="0.2"/>
    <row r="467" s="33" customFormat="1" x14ac:dyDescent="0.2"/>
    <row r="468" s="33" customFormat="1" x14ac:dyDescent="0.2"/>
    <row r="469" s="33" customFormat="1" x14ac:dyDescent="0.2"/>
    <row r="470" s="33" customFormat="1" x14ac:dyDescent="0.2"/>
    <row r="471" s="33" customFormat="1" x14ac:dyDescent="0.2"/>
    <row r="472" s="33" customFormat="1" x14ac:dyDescent="0.2"/>
    <row r="473" s="33" customFormat="1" x14ac:dyDescent="0.2"/>
    <row r="474" s="33" customFormat="1" x14ac:dyDescent="0.2"/>
    <row r="475" s="33" customFormat="1" x14ac:dyDescent="0.2"/>
    <row r="476" s="33" customFormat="1" x14ac:dyDescent="0.2"/>
    <row r="477" s="33" customFormat="1" x14ac:dyDescent="0.2"/>
    <row r="478" s="33" customFormat="1" x14ac:dyDescent="0.2"/>
    <row r="479" s="33" customFormat="1" x14ac:dyDescent="0.2"/>
    <row r="480" s="33" customFormat="1" x14ac:dyDescent="0.2"/>
    <row r="481" s="33" customFormat="1" x14ac:dyDescent="0.2"/>
    <row r="482" s="33" customFormat="1" x14ac:dyDescent="0.2"/>
    <row r="483" s="33" customFormat="1" x14ac:dyDescent="0.2"/>
    <row r="484" s="33" customFormat="1" x14ac:dyDescent="0.2"/>
    <row r="485" s="33" customFormat="1" x14ac:dyDescent="0.2"/>
    <row r="486" s="33" customFormat="1" x14ac:dyDescent="0.2"/>
    <row r="487" s="33" customFormat="1" x14ac:dyDescent="0.2"/>
    <row r="488" s="33" customFormat="1" x14ac:dyDescent="0.2"/>
    <row r="489" s="33" customFormat="1" x14ac:dyDescent="0.2"/>
    <row r="490" s="33" customFormat="1" x14ac:dyDescent="0.2"/>
    <row r="491" s="33" customFormat="1" x14ac:dyDescent="0.2"/>
    <row r="492" s="33" customFormat="1" x14ac:dyDescent="0.2"/>
    <row r="493" s="33" customFormat="1" x14ac:dyDescent="0.2"/>
    <row r="494" s="33" customFormat="1" x14ac:dyDescent="0.2"/>
    <row r="495" s="33" customFormat="1" x14ac:dyDescent="0.2"/>
    <row r="496" s="33" customFormat="1" x14ac:dyDescent="0.2"/>
    <row r="497" s="33" customFormat="1" x14ac:dyDescent="0.2"/>
    <row r="498" s="33" customFormat="1" x14ac:dyDescent="0.2"/>
    <row r="499" s="33" customFormat="1" x14ac:dyDescent="0.2"/>
    <row r="500" s="33" customFormat="1" x14ac:dyDescent="0.2"/>
    <row r="501" s="33" customFormat="1" x14ac:dyDescent="0.2"/>
    <row r="502" s="33" customFormat="1" x14ac:dyDescent="0.2"/>
    <row r="503" s="33" customFormat="1" x14ac:dyDescent="0.2"/>
    <row r="504" s="33" customFormat="1" x14ac:dyDescent="0.2"/>
    <row r="505" s="33" customFormat="1" x14ac:dyDescent="0.2"/>
    <row r="506" s="33" customFormat="1" x14ac:dyDescent="0.2"/>
    <row r="507" s="33" customFormat="1" x14ac:dyDescent="0.2"/>
    <row r="508" s="33" customFormat="1" x14ac:dyDescent="0.2"/>
    <row r="509" s="33" customFormat="1" x14ac:dyDescent="0.2"/>
    <row r="510" s="33" customFormat="1" x14ac:dyDescent="0.2"/>
    <row r="511" s="33" customFormat="1" x14ac:dyDescent="0.2"/>
    <row r="512" s="33" customFormat="1" x14ac:dyDescent="0.2"/>
    <row r="513" s="33" customFormat="1" x14ac:dyDescent="0.2"/>
    <row r="514" s="33" customFormat="1" x14ac:dyDescent="0.2"/>
    <row r="515" s="33" customFormat="1" x14ac:dyDescent="0.2"/>
    <row r="516" s="33" customFormat="1" x14ac:dyDescent="0.2"/>
    <row r="517" s="33" customFormat="1" x14ac:dyDescent="0.2"/>
    <row r="518" s="33" customFormat="1" x14ac:dyDescent="0.2"/>
    <row r="519" s="33" customFormat="1" x14ac:dyDescent="0.2"/>
    <row r="520" s="33" customFormat="1" x14ac:dyDescent="0.2"/>
    <row r="521" s="33" customFormat="1" x14ac:dyDescent="0.2"/>
    <row r="522" s="33" customFormat="1" x14ac:dyDescent="0.2"/>
    <row r="523" s="33" customFormat="1" x14ac:dyDescent="0.2"/>
    <row r="524" s="33" customFormat="1" x14ac:dyDescent="0.2"/>
    <row r="525" s="33" customFormat="1" x14ac:dyDescent="0.2"/>
    <row r="526" s="33" customFormat="1" x14ac:dyDescent="0.2"/>
    <row r="527" s="33" customFormat="1" x14ac:dyDescent="0.2"/>
    <row r="528" s="33" customFormat="1" x14ac:dyDescent="0.2"/>
    <row r="529" s="33" customFormat="1" x14ac:dyDescent="0.2"/>
    <row r="530" s="33" customFormat="1" x14ac:dyDescent="0.2"/>
    <row r="531" s="33" customFormat="1" x14ac:dyDescent="0.2"/>
    <row r="532" s="33" customFormat="1" x14ac:dyDescent="0.2"/>
    <row r="533" s="33" customFormat="1" x14ac:dyDescent="0.2"/>
    <row r="534" s="33" customFormat="1" x14ac:dyDescent="0.2"/>
    <row r="535" s="33" customFormat="1" x14ac:dyDescent="0.2"/>
    <row r="536" s="33" customFormat="1" x14ac:dyDescent="0.2"/>
    <row r="537" s="33" customFormat="1" x14ac:dyDescent="0.2"/>
    <row r="538" s="33" customFormat="1" x14ac:dyDescent="0.2"/>
    <row r="539" s="33" customFormat="1" x14ac:dyDescent="0.2"/>
    <row r="540" s="33" customFormat="1" x14ac:dyDescent="0.2"/>
    <row r="541" s="33" customFormat="1" x14ac:dyDescent="0.2"/>
    <row r="542" s="33" customFormat="1" x14ac:dyDescent="0.2"/>
    <row r="543" s="33" customFormat="1" x14ac:dyDescent="0.2"/>
    <row r="544" s="33" customFormat="1" x14ac:dyDescent="0.2"/>
    <row r="545" s="33" customFormat="1" x14ac:dyDescent="0.2"/>
    <row r="546" s="33" customFormat="1" x14ac:dyDescent="0.2"/>
    <row r="547" s="33" customFormat="1" x14ac:dyDescent="0.2"/>
    <row r="548" s="33" customFormat="1" x14ac:dyDescent="0.2"/>
    <row r="549" s="33" customFormat="1" x14ac:dyDescent="0.2"/>
    <row r="550" s="33" customFormat="1" x14ac:dyDescent="0.2"/>
    <row r="551" s="33" customFormat="1" x14ac:dyDescent="0.2"/>
    <row r="552" s="33" customFormat="1" x14ac:dyDescent="0.2"/>
    <row r="553" s="33" customFormat="1" x14ac:dyDescent="0.2"/>
    <row r="554" s="33" customFormat="1" x14ac:dyDescent="0.2"/>
    <row r="555" s="33" customFormat="1" x14ac:dyDescent="0.2"/>
    <row r="556" s="33" customFormat="1" x14ac:dyDescent="0.2"/>
    <row r="557" s="33" customFormat="1" x14ac:dyDescent="0.2"/>
    <row r="558" s="33" customFormat="1" x14ac:dyDescent="0.2"/>
    <row r="559" s="33" customFormat="1" x14ac:dyDescent="0.2"/>
    <row r="560" s="33" customFormat="1" x14ac:dyDescent="0.2"/>
    <row r="561" s="33" customFormat="1" x14ac:dyDescent="0.2"/>
    <row r="562" s="33" customFormat="1" x14ac:dyDescent="0.2"/>
    <row r="563" s="33" customFormat="1" x14ac:dyDescent="0.2"/>
    <row r="564" s="33" customFormat="1" x14ac:dyDescent="0.2"/>
    <row r="565" s="33" customFormat="1" x14ac:dyDescent="0.2"/>
    <row r="566" s="33" customFormat="1" x14ac:dyDescent="0.2"/>
    <row r="567" s="33" customFormat="1" x14ac:dyDescent="0.2"/>
    <row r="568" s="33" customFormat="1" x14ac:dyDescent="0.2"/>
    <row r="569" s="33" customFormat="1" x14ac:dyDescent="0.2"/>
    <row r="570" s="33" customFormat="1" x14ac:dyDescent="0.2"/>
    <row r="571" s="33" customFormat="1" x14ac:dyDescent="0.2"/>
    <row r="572" s="33" customFormat="1" x14ac:dyDescent="0.2"/>
    <row r="573" s="33" customFormat="1" x14ac:dyDescent="0.2"/>
    <row r="574" s="33" customFormat="1" x14ac:dyDescent="0.2"/>
    <row r="575" s="33" customFormat="1" x14ac:dyDescent="0.2"/>
    <row r="576" s="33" customFormat="1" x14ac:dyDescent="0.2"/>
    <row r="577" s="33" customFormat="1" x14ac:dyDescent="0.2"/>
    <row r="578" s="33" customFormat="1" x14ac:dyDescent="0.2"/>
    <row r="579" s="33" customFormat="1" x14ac:dyDescent="0.2"/>
    <row r="580" s="33" customFormat="1" x14ac:dyDescent="0.2"/>
    <row r="581" s="33" customFormat="1" x14ac:dyDescent="0.2"/>
    <row r="582" s="33" customFormat="1" x14ac:dyDescent="0.2"/>
    <row r="583" s="33" customFormat="1" x14ac:dyDescent="0.2"/>
    <row r="584" s="33" customFormat="1" x14ac:dyDescent="0.2"/>
    <row r="585" s="33" customFormat="1" x14ac:dyDescent="0.2"/>
    <row r="586" s="33" customFormat="1" x14ac:dyDescent="0.2"/>
    <row r="587" s="33" customFormat="1" x14ac:dyDescent="0.2"/>
    <row r="588" s="33" customFormat="1" x14ac:dyDescent="0.2"/>
    <row r="589" s="33" customFormat="1" x14ac:dyDescent="0.2"/>
    <row r="590" s="33" customFormat="1" x14ac:dyDescent="0.2"/>
    <row r="591" s="33" customFormat="1" x14ac:dyDescent="0.2"/>
    <row r="592" s="33" customFormat="1" x14ac:dyDescent="0.2"/>
    <row r="593" s="33" customFormat="1" x14ac:dyDescent="0.2"/>
    <row r="594" s="33" customFormat="1" x14ac:dyDescent="0.2"/>
    <row r="595" s="33" customFormat="1" x14ac:dyDescent="0.2"/>
    <row r="596" s="33" customFormat="1" x14ac:dyDescent="0.2"/>
    <row r="597" s="33" customFormat="1" x14ac:dyDescent="0.2"/>
    <row r="598" s="33" customFormat="1" x14ac:dyDescent="0.2"/>
    <row r="599" s="33" customFormat="1" x14ac:dyDescent="0.2"/>
    <row r="600" s="33" customFormat="1" x14ac:dyDescent="0.2"/>
    <row r="601" s="33" customFormat="1" x14ac:dyDescent="0.2"/>
    <row r="602" s="33" customFormat="1" x14ac:dyDescent="0.2"/>
    <row r="603" s="33" customFormat="1" x14ac:dyDescent="0.2"/>
    <row r="604" s="33" customFormat="1" x14ac:dyDescent="0.2"/>
    <row r="605" s="33" customFormat="1" x14ac:dyDescent="0.2"/>
    <row r="606" s="33" customFormat="1" x14ac:dyDescent="0.2"/>
    <row r="607" s="33" customFormat="1" x14ac:dyDescent="0.2"/>
    <row r="608" s="33" customFormat="1" x14ac:dyDescent="0.2"/>
    <row r="609" s="33" customFormat="1" x14ac:dyDescent="0.2"/>
    <row r="610" s="33" customFormat="1" x14ac:dyDescent="0.2"/>
    <row r="611" s="33" customFormat="1" x14ac:dyDescent="0.2"/>
    <row r="612" s="33" customFormat="1" x14ac:dyDescent="0.2"/>
    <row r="613" s="33" customFormat="1" x14ac:dyDescent="0.2"/>
    <row r="614" s="33" customFormat="1" x14ac:dyDescent="0.2"/>
    <row r="615" s="33" customFormat="1" x14ac:dyDescent="0.2"/>
    <row r="616" s="33" customFormat="1" x14ac:dyDescent="0.2"/>
    <row r="617" s="33" customFormat="1" x14ac:dyDescent="0.2"/>
    <row r="618" s="33" customFormat="1" x14ac:dyDescent="0.2"/>
    <row r="619" s="33" customFormat="1" x14ac:dyDescent="0.2"/>
    <row r="620" s="33" customFormat="1" x14ac:dyDescent="0.2"/>
    <row r="621" s="33" customFormat="1" x14ac:dyDescent="0.2"/>
    <row r="622" s="33" customFormat="1" x14ac:dyDescent="0.2"/>
    <row r="623" s="33" customFormat="1" x14ac:dyDescent="0.2"/>
    <row r="624" s="33" customFormat="1" x14ac:dyDescent="0.2"/>
    <row r="625" s="33" customFormat="1" x14ac:dyDescent="0.2"/>
  </sheetData>
  <mergeCells count="2">
    <mergeCell ref="A16:A17"/>
    <mergeCell ref="A19:A22"/>
  </mergeCell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
  <sheetViews>
    <sheetView workbookViewId="0"/>
  </sheetViews>
  <sheetFormatPr defaultRowHeight="12.75" x14ac:dyDescent="0.2"/>
  <sheetData/>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rgb="FFFFFF00"/>
  </sheetPr>
  <dimension ref="A1:B341"/>
  <sheetViews>
    <sheetView workbookViewId="0">
      <pane xSplit="1" topLeftCell="B1" activePane="topRight" state="frozen"/>
      <selection activeCell="A10" sqref="A10"/>
      <selection pane="topRight" activeCell="H20" sqref="H20"/>
    </sheetView>
  </sheetViews>
  <sheetFormatPr defaultColWidth="10" defaultRowHeight="12.75" x14ac:dyDescent="0.2"/>
  <cols>
    <col min="1" max="1" width="46.5703125" style="32" customWidth="1"/>
    <col min="2" max="16384" width="10" style="31"/>
  </cols>
  <sheetData>
    <row r="1" spans="1:2" x14ac:dyDescent="0.2">
      <c r="A1" s="63" t="s">
        <v>61</v>
      </c>
    </row>
    <row r="2" spans="1:2" ht="21.75" customHeight="1" x14ac:dyDescent="0.2">
      <c r="A2" s="177" t="s">
        <v>301</v>
      </c>
    </row>
    <row r="3" spans="1:2" x14ac:dyDescent="0.2">
      <c r="A3" s="167" t="s">
        <v>276</v>
      </c>
    </row>
    <row r="4" spans="1:2" ht="21.75" customHeight="1" x14ac:dyDescent="0.2">
      <c r="A4" s="239" t="s">
        <v>62</v>
      </c>
      <c r="B4" s="115" t="e">
        <f>'BAR BB| Open rates'!#REF!</f>
        <v>#REF!</v>
      </c>
    </row>
    <row r="5" spans="1:2" ht="21.75" customHeight="1" x14ac:dyDescent="0.2">
      <c r="A5" s="240"/>
      <c r="B5" s="115" t="e">
        <f>'BAR BB| Open rates'!#REF!</f>
        <v>#REF!</v>
      </c>
    </row>
    <row r="6" spans="1:2" x14ac:dyDescent="0.2">
      <c r="A6" s="163" t="s">
        <v>63</v>
      </c>
      <c r="B6" s="115"/>
    </row>
    <row r="7" spans="1:2" x14ac:dyDescent="0.2">
      <c r="A7" s="163">
        <v>1</v>
      </c>
      <c r="B7" s="57" t="e">
        <f>'BAR BB| Open rates'!#REF!*0.9*0.87</f>
        <v>#REF!</v>
      </c>
    </row>
    <row r="8" spans="1:2" x14ac:dyDescent="0.2">
      <c r="A8" s="163">
        <v>2</v>
      </c>
      <c r="B8" s="57" t="e">
        <f>'BAR BB| Open rates'!#REF!*0.9*0.87</f>
        <v>#REF!</v>
      </c>
    </row>
    <row r="9" spans="1:2" x14ac:dyDescent="0.2">
      <c r="A9" s="163" t="s">
        <v>175</v>
      </c>
      <c r="B9" s="57"/>
    </row>
    <row r="10" spans="1:2" x14ac:dyDescent="0.2">
      <c r="A10" s="163">
        <v>1</v>
      </c>
      <c r="B10" s="57" t="e">
        <f>'BAR BB| Open rates'!#REF!*0.9*0.87</f>
        <v>#REF!</v>
      </c>
    </row>
    <row r="11" spans="1:2" x14ac:dyDescent="0.2">
      <c r="A11" s="163">
        <v>2</v>
      </c>
      <c r="B11" s="57" t="e">
        <f>'BAR BB| Open rates'!#REF!*0.9*0.87</f>
        <v>#REF!</v>
      </c>
    </row>
    <row r="12" spans="1:2" x14ac:dyDescent="0.2">
      <c r="A12" s="163" t="s">
        <v>176</v>
      </c>
      <c r="B12" s="57"/>
    </row>
    <row r="13" spans="1:2" x14ac:dyDescent="0.2">
      <c r="A13" s="163">
        <v>1</v>
      </c>
      <c r="B13" s="57" t="e">
        <f>'BAR BB| Open rates'!#REF!*0.9*0.87</f>
        <v>#REF!</v>
      </c>
    </row>
    <row r="14" spans="1:2" x14ac:dyDescent="0.2">
      <c r="A14" s="163">
        <v>2</v>
      </c>
      <c r="B14" s="57" t="e">
        <f>'BAR BB| Open rates'!#REF!*0.9*0.87</f>
        <v>#REF!</v>
      </c>
    </row>
    <row r="15" spans="1:2" x14ac:dyDescent="0.2">
      <c r="A15" s="89"/>
    </row>
    <row r="16" spans="1:2" x14ac:dyDescent="0.2">
      <c r="A16" s="340" t="s">
        <v>172</v>
      </c>
    </row>
    <row r="17" spans="1:1" x14ac:dyDescent="0.2">
      <c r="A17" s="340"/>
    </row>
    <row r="18" spans="1:1" x14ac:dyDescent="0.2">
      <c r="A18" s="89"/>
    </row>
    <row r="19" spans="1:1" x14ac:dyDescent="0.2">
      <c r="A19" s="89"/>
    </row>
    <row r="20" spans="1:1" s="154" customFormat="1" ht="164.25" customHeight="1" x14ac:dyDescent="0.2">
      <c r="A20" s="241" t="s">
        <v>277</v>
      </c>
    </row>
    <row r="21" spans="1:1" ht="12.75" customHeight="1" x14ac:dyDescent="0.2">
      <c r="A21" s="31"/>
    </row>
    <row r="22" spans="1:1" x14ac:dyDescent="0.2">
      <c r="A22" s="177" t="s">
        <v>83</v>
      </c>
    </row>
    <row r="23" spans="1:1" ht="25.5" customHeight="1" x14ac:dyDescent="0.2">
      <c r="A23" s="157" t="s">
        <v>337</v>
      </c>
    </row>
    <row r="24" spans="1:1" ht="24" x14ac:dyDescent="0.2">
      <c r="A24" s="157" t="s">
        <v>338</v>
      </c>
    </row>
    <row r="25" spans="1:1" x14ac:dyDescent="0.2">
      <c r="A25" s="33"/>
    </row>
    <row r="26" spans="1:1" x14ac:dyDescent="0.2">
      <c r="A26" s="174" t="s">
        <v>74</v>
      </c>
    </row>
    <row r="27" spans="1:1" ht="24" x14ac:dyDescent="0.2">
      <c r="A27" s="179" t="s">
        <v>202</v>
      </c>
    </row>
    <row r="28" spans="1:1" x14ac:dyDescent="0.2">
      <c r="A28" s="178" t="s">
        <v>75</v>
      </c>
    </row>
    <row r="29" spans="1:1" ht="24" x14ac:dyDescent="0.2">
      <c r="A29" s="175" t="s">
        <v>76</v>
      </c>
    </row>
    <row r="30" spans="1:1" ht="24" x14ac:dyDescent="0.2">
      <c r="A30" s="175" t="s">
        <v>89</v>
      </c>
    </row>
    <row r="31" spans="1:1" x14ac:dyDescent="0.2">
      <c r="A31" s="175" t="s">
        <v>78</v>
      </c>
    </row>
    <row r="32" spans="1:1" ht="24" x14ac:dyDescent="0.2">
      <c r="A32" s="175" t="s">
        <v>79</v>
      </c>
    </row>
    <row r="33" spans="1:1" ht="24" x14ac:dyDescent="0.2">
      <c r="A33" s="175" t="s">
        <v>187</v>
      </c>
    </row>
    <row r="34" spans="1:1" x14ac:dyDescent="0.2">
      <c r="A34" s="175" t="s">
        <v>105</v>
      </c>
    </row>
    <row r="35" spans="1:1" ht="24" x14ac:dyDescent="0.2">
      <c r="A35" s="175" t="s">
        <v>203</v>
      </c>
    </row>
    <row r="36" spans="1:1" ht="72" customHeight="1" x14ac:dyDescent="0.2">
      <c r="A36" s="203" t="s">
        <v>101</v>
      </c>
    </row>
    <row r="37" spans="1:1" x14ac:dyDescent="0.2">
      <c r="A37" s="69"/>
    </row>
    <row r="38" spans="1:1" ht="36" x14ac:dyDescent="0.2">
      <c r="A38" s="206" t="s">
        <v>204</v>
      </c>
    </row>
    <row r="39" spans="1:1" s="154" customFormat="1" ht="27.75" customHeight="1" x14ac:dyDescent="0.2">
      <c r="A39" s="204" t="s">
        <v>280</v>
      </c>
    </row>
    <row r="40" spans="1:1" x14ac:dyDescent="0.2">
      <c r="A40" s="6"/>
    </row>
    <row r="41" spans="1:1" x14ac:dyDescent="0.2">
      <c r="A41" s="171" t="s">
        <v>81</v>
      </c>
    </row>
    <row r="42" spans="1:1" ht="36" x14ac:dyDescent="0.2">
      <c r="A42" s="176" t="s">
        <v>102</v>
      </c>
    </row>
    <row r="43" spans="1:1" ht="36" x14ac:dyDescent="0.2">
      <c r="A43" s="176" t="s">
        <v>104</v>
      </c>
    </row>
    <row r="44" spans="1:1" x14ac:dyDescent="0.2">
      <c r="A44" s="168"/>
    </row>
    <row r="45" spans="1:1" ht="26.25" x14ac:dyDescent="0.2">
      <c r="A45" s="174" t="s">
        <v>302</v>
      </c>
    </row>
    <row r="46" spans="1:1" ht="13.5" thickBot="1" x14ac:dyDescent="0.25">
      <c r="A46" s="170"/>
    </row>
    <row r="47" spans="1:1" s="154" customFormat="1" ht="24" x14ac:dyDescent="0.2">
      <c r="A47" s="245" t="s">
        <v>345</v>
      </c>
    </row>
    <row r="48" spans="1:1" s="154" customFormat="1" ht="13.5" thickBot="1" x14ac:dyDescent="0.25">
      <c r="A48" s="246" t="s">
        <v>205</v>
      </c>
    </row>
    <row r="49" spans="1:1" s="154" customFormat="1" ht="13.5" customHeight="1" x14ac:dyDescent="0.2">
      <c r="A49" s="205"/>
    </row>
    <row r="50" spans="1:1" s="154" customFormat="1" x14ac:dyDescent="0.2">
      <c r="A50" s="247" t="s">
        <v>346</v>
      </c>
    </row>
    <row r="51" spans="1:1" s="154" customFormat="1" ht="13.5" thickBot="1" x14ac:dyDescent="0.25">
      <c r="A51" s="246" t="s">
        <v>332</v>
      </c>
    </row>
    <row r="52" spans="1:1" s="154" customFormat="1" ht="12.75" customHeight="1" x14ac:dyDescent="0.2">
      <c r="A52" s="176"/>
    </row>
    <row r="53" spans="1:1" s="154" customFormat="1" x14ac:dyDescent="0.2">
      <c r="A53" s="247" t="s">
        <v>347</v>
      </c>
    </row>
    <row r="54" spans="1:1" s="154" customFormat="1" ht="42.75" customHeight="1" thickBot="1" x14ac:dyDescent="0.25">
      <c r="A54" s="246" t="s">
        <v>348</v>
      </c>
    </row>
    <row r="55" spans="1:1" s="154" customFormat="1" ht="13.5" thickBot="1" x14ac:dyDescent="0.25">
      <c r="A55" s="215"/>
    </row>
    <row r="56" spans="1:1" s="154" customFormat="1" ht="23.25" customHeight="1" x14ac:dyDescent="0.2">
      <c r="A56" s="245" t="s">
        <v>349</v>
      </c>
    </row>
    <row r="57" spans="1:1" s="154" customFormat="1" ht="13.5" thickBot="1" x14ac:dyDescent="0.25">
      <c r="A57" s="246" t="s">
        <v>287</v>
      </c>
    </row>
    <row r="58" spans="1:1" s="154" customFormat="1" x14ac:dyDescent="0.2">
      <c r="A58" s="208"/>
    </row>
    <row r="59" spans="1:1" s="154" customFormat="1" x14ac:dyDescent="0.2">
      <c r="A59" s="247" t="s">
        <v>350</v>
      </c>
    </row>
    <row r="60" spans="1:1" s="154" customFormat="1" ht="13.5" thickBot="1" x14ac:dyDescent="0.25">
      <c r="A60" s="246" t="s">
        <v>289</v>
      </c>
    </row>
    <row r="61" spans="1:1" s="154" customFormat="1" x14ac:dyDescent="0.2">
      <c r="A61" s="205"/>
    </row>
    <row r="62" spans="1:1" ht="24" x14ac:dyDescent="0.2">
      <c r="A62" s="177" t="s">
        <v>303</v>
      </c>
    </row>
    <row r="63" spans="1:1" s="154" customFormat="1" ht="24" x14ac:dyDescent="0.2">
      <c r="A63" s="207" t="s">
        <v>351</v>
      </c>
    </row>
    <row r="64" spans="1:1" s="154" customFormat="1" x14ac:dyDescent="0.2">
      <c r="A64" s="205" t="s">
        <v>206</v>
      </c>
    </row>
    <row r="65" spans="1:1" s="154" customFormat="1" x14ac:dyDescent="0.2">
      <c r="A65" s="176"/>
    </row>
    <row r="66" spans="1:1" s="249" customFormat="1" ht="15.75" customHeight="1" x14ac:dyDescent="0.2">
      <c r="A66" s="248" t="s">
        <v>352</v>
      </c>
    </row>
    <row r="67" spans="1:1" s="154" customFormat="1" x14ac:dyDescent="0.2">
      <c r="A67" s="205" t="s">
        <v>333</v>
      </c>
    </row>
    <row r="68" spans="1:1" s="154" customFormat="1" x14ac:dyDescent="0.2">
      <c r="A68" s="176"/>
    </row>
    <row r="69" spans="1:1" s="154" customFormat="1" x14ac:dyDescent="0.2">
      <c r="A69" s="207" t="s">
        <v>353</v>
      </c>
    </row>
    <row r="70" spans="1:1" s="154" customFormat="1" ht="36" x14ac:dyDescent="0.2">
      <c r="A70" s="205" t="s">
        <v>334</v>
      </c>
    </row>
    <row r="71" spans="1:1" s="154" customFormat="1" x14ac:dyDescent="0.2">
      <c r="A71" s="176"/>
    </row>
    <row r="72" spans="1:1" s="154" customFormat="1" ht="24" x14ac:dyDescent="0.2">
      <c r="A72" s="207" t="s">
        <v>354</v>
      </c>
    </row>
    <row r="73" spans="1:1" s="154" customFormat="1" x14ac:dyDescent="0.2">
      <c r="A73" s="205" t="s">
        <v>296</v>
      </c>
    </row>
    <row r="74" spans="1:1" x14ac:dyDescent="0.2">
      <c r="A74" s="170"/>
    </row>
    <row r="75" spans="1:1" x14ac:dyDescent="0.2">
      <c r="A75" s="207" t="s">
        <v>355</v>
      </c>
    </row>
    <row r="76" spans="1:1" x14ac:dyDescent="0.2">
      <c r="A76" s="205" t="s">
        <v>289</v>
      </c>
    </row>
    <row r="77" spans="1:1" x14ac:dyDescent="0.2">
      <c r="A77" s="137"/>
    </row>
    <row r="78" spans="1:1" x14ac:dyDescent="0.2">
      <c r="A78" s="13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row r="141" spans="1:1" x14ac:dyDescent="0.2">
      <c r="A141" s="137"/>
    </row>
    <row r="142" spans="1:1" x14ac:dyDescent="0.2">
      <c r="A142" s="137"/>
    </row>
    <row r="143" spans="1:1" x14ac:dyDescent="0.2">
      <c r="A143" s="137"/>
    </row>
    <row r="144" spans="1:1" x14ac:dyDescent="0.2">
      <c r="A144" s="137"/>
    </row>
    <row r="145" spans="1:1" x14ac:dyDescent="0.2">
      <c r="A145" s="137"/>
    </row>
    <row r="146" spans="1:1" x14ac:dyDescent="0.2">
      <c r="A146" s="137"/>
    </row>
    <row r="147" spans="1:1" x14ac:dyDescent="0.2">
      <c r="A147" s="137"/>
    </row>
    <row r="148" spans="1:1" x14ac:dyDescent="0.2">
      <c r="A148" s="137"/>
    </row>
    <row r="149" spans="1:1" x14ac:dyDescent="0.2">
      <c r="A149" s="137"/>
    </row>
    <row r="150" spans="1:1" x14ac:dyDescent="0.2">
      <c r="A150" s="137"/>
    </row>
    <row r="151" spans="1:1" x14ac:dyDescent="0.2">
      <c r="A151" s="137"/>
    </row>
    <row r="152" spans="1:1" x14ac:dyDescent="0.2">
      <c r="A152" s="137"/>
    </row>
    <row r="153" spans="1:1" x14ac:dyDescent="0.2">
      <c r="A153" s="137"/>
    </row>
    <row r="154" spans="1:1" x14ac:dyDescent="0.2">
      <c r="A154" s="137"/>
    </row>
    <row r="155" spans="1:1" x14ac:dyDescent="0.2">
      <c r="A155" s="137"/>
    </row>
    <row r="156" spans="1:1" x14ac:dyDescent="0.2">
      <c r="A156" s="137"/>
    </row>
    <row r="157" spans="1:1" x14ac:dyDescent="0.2">
      <c r="A157" s="137"/>
    </row>
    <row r="158" spans="1:1" x14ac:dyDescent="0.2">
      <c r="A158" s="137"/>
    </row>
    <row r="159" spans="1:1" x14ac:dyDescent="0.2">
      <c r="A159" s="137"/>
    </row>
    <row r="160" spans="1:1" x14ac:dyDescent="0.2">
      <c r="A160" s="137"/>
    </row>
    <row r="161" spans="1:1" x14ac:dyDescent="0.2">
      <c r="A161" s="137"/>
    </row>
    <row r="162" spans="1:1" x14ac:dyDescent="0.2">
      <c r="A162" s="137"/>
    </row>
    <row r="163" spans="1:1" x14ac:dyDescent="0.2">
      <c r="A163" s="137"/>
    </row>
    <row r="164" spans="1:1" x14ac:dyDescent="0.2">
      <c r="A164" s="137"/>
    </row>
    <row r="165" spans="1:1" x14ac:dyDescent="0.2">
      <c r="A165" s="137"/>
    </row>
    <row r="166" spans="1:1" x14ac:dyDescent="0.2">
      <c r="A166" s="137"/>
    </row>
    <row r="167" spans="1:1" x14ac:dyDescent="0.2">
      <c r="A167" s="137"/>
    </row>
    <row r="168" spans="1:1" x14ac:dyDescent="0.2">
      <c r="A168" s="137"/>
    </row>
    <row r="169" spans="1:1" x14ac:dyDescent="0.2">
      <c r="A169" s="137"/>
    </row>
    <row r="170" spans="1:1" x14ac:dyDescent="0.2">
      <c r="A170" s="137"/>
    </row>
    <row r="171" spans="1:1" x14ac:dyDescent="0.2">
      <c r="A171" s="137"/>
    </row>
    <row r="172" spans="1:1" x14ac:dyDescent="0.2">
      <c r="A172" s="137"/>
    </row>
    <row r="173" spans="1:1" x14ac:dyDescent="0.2">
      <c r="A173" s="137"/>
    </row>
    <row r="174" spans="1:1" x14ac:dyDescent="0.2">
      <c r="A174" s="137"/>
    </row>
    <row r="175" spans="1:1" x14ac:dyDescent="0.2">
      <c r="A175" s="137"/>
    </row>
    <row r="176" spans="1:1" x14ac:dyDescent="0.2">
      <c r="A176" s="137"/>
    </row>
    <row r="177" spans="1:1" x14ac:dyDescent="0.2">
      <c r="A177" s="137"/>
    </row>
    <row r="178" spans="1:1" x14ac:dyDescent="0.2">
      <c r="A178" s="137"/>
    </row>
    <row r="179" spans="1:1" x14ac:dyDescent="0.2">
      <c r="A179" s="137"/>
    </row>
    <row r="180" spans="1:1" x14ac:dyDescent="0.2">
      <c r="A180" s="137"/>
    </row>
    <row r="181" spans="1:1" x14ac:dyDescent="0.2">
      <c r="A181" s="137"/>
    </row>
    <row r="182" spans="1:1" x14ac:dyDescent="0.2">
      <c r="A182" s="137"/>
    </row>
    <row r="183" spans="1:1" x14ac:dyDescent="0.2">
      <c r="A183" s="137"/>
    </row>
    <row r="184" spans="1:1" x14ac:dyDescent="0.2">
      <c r="A184" s="137"/>
    </row>
    <row r="185" spans="1:1" x14ac:dyDescent="0.2">
      <c r="A185" s="137"/>
    </row>
    <row r="186" spans="1:1" x14ac:dyDescent="0.2">
      <c r="A186" s="137"/>
    </row>
    <row r="187" spans="1:1" x14ac:dyDescent="0.2">
      <c r="A187" s="137"/>
    </row>
    <row r="188" spans="1:1" x14ac:dyDescent="0.2">
      <c r="A188" s="137"/>
    </row>
    <row r="189" spans="1:1" x14ac:dyDescent="0.2">
      <c r="A189" s="137"/>
    </row>
    <row r="190" spans="1:1" x14ac:dyDescent="0.2">
      <c r="A190" s="137"/>
    </row>
    <row r="191" spans="1:1" x14ac:dyDescent="0.2">
      <c r="A191" s="137"/>
    </row>
    <row r="192" spans="1:1" x14ac:dyDescent="0.2">
      <c r="A192" s="137"/>
    </row>
    <row r="193" spans="1:1" x14ac:dyDescent="0.2">
      <c r="A193" s="137"/>
    </row>
    <row r="194" spans="1:1" x14ac:dyDescent="0.2">
      <c r="A194" s="137"/>
    </row>
    <row r="195" spans="1:1" x14ac:dyDescent="0.2">
      <c r="A195" s="137"/>
    </row>
    <row r="196" spans="1:1" x14ac:dyDescent="0.2">
      <c r="A196" s="137"/>
    </row>
    <row r="197" spans="1:1" x14ac:dyDescent="0.2">
      <c r="A197" s="137"/>
    </row>
    <row r="198" spans="1:1" x14ac:dyDescent="0.2">
      <c r="A198" s="137"/>
    </row>
    <row r="199" spans="1:1" x14ac:dyDescent="0.2">
      <c r="A199" s="137"/>
    </row>
    <row r="200" spans="1:1" x14ac:dyDescent="0.2">
      <c r="A200" s="137"/>
    </row>
    <row r="201" spans="1:1" x14ac:dyDescent="0.2">
      <c r="A201" s="137"/>
    </row>
    <row r="202" spans="1:1" x14ac:dyDescent="0.2">
      <c r="A202" s="137"/>
    </row>
    <row r="203" spans="1:1" x14ac:dyDescent="0.2">
      <c r="A203" s="137"/>
    </row>
    <row r="204" spans="1:1" x14ac:dyDescent="0.2">
      <c r="A204" s="137"/>
    </row>
    <row r="205" spans="1:1" x14ac:dyDescent="0.2">
      <c r="A205" s="137"/>
    </row>
    <row r="206" spans="1:1" x14ac:dyDescent="0.2">
      <c r="A206" s="137"/>
    </row>
    <row r="207" spans="1:1" x14ac:dyDescent="0.2">
      <c r="A207" s="137"/>
    </row>
    <row r="208" spans="1:1" x14ac:dyDescent="0.2">
      <c r="A208" s="137"/>
    </row>
    <row r="209" spans="1:1" x14ac:dyDescent="0.2">
      <c r="A209" s="137"/>
    </row>
    <row r="210" spans="1:1" x14ac:dyDescent="0.2">
      <c r="A210" s="137"/>
    </row>
    <row r="211" spans="1:1" x14ac:dyDescent="0.2">
      <c r="A211" s="137"/>
    </row>
    <row r="212" spans="1:1" x14ac:dyDescent="0.2">
      <c r="A212" s="137"/>
    </row>
    <row r="213" spans="1:1" x14ac:dyDescent="0.2">
      <c r="A213" s="137"/>
    </row>
    <row r="214" spans="1:1" x14ac:dyDescent="0.2">
      <c r="A214" s="137"/>
    </row>
    <row r="215" spans="1:1" x14ac:dyDescent="0.2">
      <c r="A215" s="137"/>
    </row>
    <row r="216" spans="1:1" x14ac:dyDescent="0.2">
      <c r="A216" s="137"/>
    </row>
    <row r="217" spans="1:1" x14ac:dyDescent="0.2">
      <c r="A217" s="137"/>
    </row>
    <row r="218" spans="1:1" x14ac:dyDescent="0.2">
      <c r="A218" s="137"/>
    </row>
    <row r="219" spans="1:1" x14ac:dyDescent="0.2">
      <c r="A219" s="137"/>
    </row>
    <row r="220" spans="1:1" x14ac:dyDescent="0.2">
      <c r="A220" s="137"/>
    </row>
    <row r="221" spans="1:1" x14ac:dyDescent="0.2">
      <c r="A221" s="137"/>
    </row>
    <row r="222" spans="1:1" x14ac:dyDescent="0.2">
      <c r="A222" s="137"/>
    </row>
    <row r="223" spans="1:1" x14ac:dyDescent="0.2">
      <c r="A223" s="137"/>
    </row>
    <row r="224" spans="1:1" x14ac:dyDescent="0.2">
      <c r="A224" s="137"/>
    </row>
    <row r="225" spans="1:1" x14ac:dyDescent="0.2">
      <c r="A225" s="137"/>
    </row>
    <row r="226" spans="1:1" x14ac:dyDescent="0.2">
      <c r="A226" s="137"/>
    </row>
    <row r="227" spans="1:1" x14ac:dyDescent="0.2">
      <c r="A227" s="137"/>
    </row>
    <row r="228" spans="1:1" x14ac:dyDescent="0.2">
      <c r="A228" s="137"/>
    </row>
    <row r="229" spans="1:1" x14ac:dyDescent="0.2">
      <c r="A229" s="137"/>
    </row>
    <row r="230" spans="1:1" x14ac:dyDescent="0.2">
      <c r="A230" s="137"/>
    </row>
    <row r="231" spans="1:1" x14ac:dyDescent="0.2">
      <c r="A231" s="137"/>
    </row>
    <row r="232" spans="1:1" x14ac:dyDescent="0.2">
      <c r="A232" s="137"/>
    </row>
    <row r="233" spans="1:1" x14ac:dyDescent="0.2">
      <c r="A233" s="137"/>
    </row>
    <row r="234" spans="1:1" x14ac:dyDescent="0.2">
      <c r="A234" s="137"/>
    </row>
    <row r="235" spans="1:1" x14ac:dyDescent="0.2">
      <c r="A235" s="137"/>
    </row>
    <row r="236" spans="1:1" x14ac:dyDescent="0.2">
      <c r="A236" s="137"/>
    </row>
    <row r="237" spans="1:1" x14ac:dyDescent="0.2">
      <c r="A237" s="137"/>
    </row>
    <row r="238" spans="1:1" x14ac:dyDescent="0.2">
      <c r="A238" s="137"/>
    </row>
    <row r="239" spans="1:1" x14ac:dyDescent="0.2">
      <c r="A239" s="137"/>
    </row>
    <row r="240" spans="1:1" x14ac:dyDescent="0.2">
      <c r="A240" s="137"/>
    </row>
    <row r="241" spans="1:1" x14ac:dyDescent="0.2">
      <c r="A241" s="137"/>
    </row>
    <row r="242" spans="1:1" x14ac:dyDescent="0.2">
      <c r="A242" s="137"/>
    </row>
    <row r="243" spans="1:1" x14ac:dyDescent="0.2">
      <c r="A243" s="137"/>
    </row>
    <row r="244" spans="1:1" x14ac:dyDescent="0.2">
      <c r="A244" s="137"/>
    </row>
    <row r="245" spans="1:1" x14ac:dyDescent="0.2">
      <c r="A245" s="137"/>
    </row>
    <row r="246" spans="1:1" x14ac:dyDescent="0.2">
      <c r="A246" s="137"/>
    </row>
    <row r="247" spans="1:1" x14ac:dyDescent="0.2">
      <c r="A247" s="137"/>
    </row>
    <row r="248" spans="1:1" x14ac:dyDescent="0.2">
      <c r="A248" s="137"/>
    </row>
    <row r="249" spans="1:1" x14ac:dyDescent="0.2">
      <c r="A249" s="137"/>
    </row>
    <row r="250" spans="1:1" x14ac:dyDescent="0.2">
      <c r="A250" s="137"/>
    </row>
    <row r="251" spans="1:1" x14ac:dyDescent="0.2">
      <c r="A251" s="137"/>
    </row>
    <row r="252" spans="1:1" x14ac:dyDescent="0.2">
      <c r="A252" s="137"/>
    </row>
    <row r="253" spans="1:1" x14ac:dyDescent="0.2">
      <c r="A253" s="137"/>
    </row>
    <row r="254" spans="1:1" x14ac:dyDescent="0.2">
      <c r="A254" s="137"/>
    </row>
    <row r="255" spans="1:1" x14ac:dyDescent="0.2">
      <c r="A255" s="137"/>
    </row>
    <row r="256" spans="1:1" x14ac:dyDescent="0.2">
      <c r="A256" s="137"/>
    </row>
    <row r="257" spans="1:1" x14ac:dyDescent="0.2">
      <c r="A257" s="137"/>
    </row>
    <row r="258" spans="1:1" x14ac:dyDescent="0.2">
      <c r="A258" s="137"/>
    </row>
    <row r="259" spans="1:1" x14ac:dyDescent="0.2">
      <c r="A259" s="137"/>
    </row>
    <row r="260" spans="1:1" x14ac:dyDescent="0.2">
      <c r="A260" s="137"/>
    </row>
    <row r="261" spans="1:1" x14ac:dyDescent="0.2">
      <c r="A261" s="137"/>
    </row>
    <row r="262" spans="1:1" x14ac:dyDescent="0.2">
      <c r="A262" s="137"/>
    </row>
    <row r="263" spans="1:1" x14ac:dyDescent="0.2">
      <c r="A263" s="137"/>
    </row>
    <row r="264" spans="1:1" x14ac:dyDescent="0.2">
      <c r="A264" s="137"/>
    </row>
    <row r="265" spans="1:1" x14ac:dyDescent="0.2">
      <c r="A265" s="137"/>
    </row>
    <row r="266" spans="1:1" x14ac:dyDescent="0.2">
      <c r="A266" s="137"/>
    </row>
    <row r="267" spans="1:1" x14ac:dyDescent="0.2">
      <c r="A267" s="137"/>
    </row>
    <row r="268" spans="1:1" x14ac:dyDescent="0.2">
      <c r="A268" s="137"/>
    </row>
    <row r="269" spans="1:1" x14ac:dyDescent="0.2">
      <c r="A269" s="137"/>
    </row>
    <row r="270" spans="1:1" x14ac:dyDescent="0.2">
      <c r="A270" s="137"/>
    </row>
    <row r="271" spans="1:1" x14ac:dyDescent="0.2">
      <c r="A271" s="137"/>
    </row>
    <row r="272" spans="1:1" x14ac:dyDescent="0.2">
      <c r="A272" s="137"/>
    </row>
    <row r="273" spans="1:1" x14ac:dyDescent="0.2">
      <c r="A273" s="137"/>
    </row>
    <row r="274" spans="1:1" x14ac:dyDescent="0.2">
      <c r="A274" s="137"/>
    </row>
    <row r="275" spans="1:1" x14ac:dyDescent="0.2">
      <c r="A275" s="137"/>
    </row>
    <row r="276" spans="1:1" x14ac:dyDescent="0.2">
      <c r="A276" s="137"/>
    </row>
    <row r="277" spans="1:1" x14ac:dyDescent="0.2">
      <c r="A277" s="137"/>
    </row>
    <row r="278" spans="1:1" x14ac:dyDescent="0.2">
      <c r="A278" s="137"/>
    </row>
    <row r="279" spans="1:1" x14ac:dyDescent="0.2">
      <c r="A279" s="137"/>
    </row>
    <row r="280" spans="1:1" x14ac:dyDescent="0.2">
      <c r="A280" s="137"/>
    </row>
    <row r="281" spans="1:1" x14ac:dyDescent="0.2">
      <c r="A281" s="137"/>
    </row>
    <row r="282" spans="1:1" x14ac:dyDescent="0.2">
      <c r="A282" s="137"/>
    </row>
    <row r="283" spans="1:1" x14ac:dyDescent="0.2">
      <c r="A283" s="137"/>
    </row>
    <row r="284" spans="1:1" x14ac:dyDescent="0.2">
      <c r="A284" s="137"/>
    </row>
    <row r="285" spans="1:1" x14ac:dyDescent="0.2">
      <c r="A285" s="137"/>
    </row>
    <row r="286" spans="1:1" x14ac:dyDescent="0.2">
      <c r="A286" s="137"/>
    </row>
    <row r="287" spans="1:1" x14ac:dyDescent="0.2">
      <c r="A287" s="137"/>
    </row>
    <row r="288" spans="1:1" x14ac:dyDescent="0.2">
      <c r="A288" s="137"/>
    </row>
    <row r="289" spans="1:1" x14ac:dyDescent="0.2">
      <c r="A289" s="137"/>
    </row>
    <row r="290" spans="1:1" x14ac:dyDescent="0.2">
      <c r="A290" s="137"/>
    </row>
    <row r="291" spans="1:1" x14ac:dyDescent="0.2">
      <c r="A291" s="137"/>
    </row>
    <row r="292" spans="1:1" x14ac:dyDescent="0.2">
      <c r="A292" s="137"/>
    </row>
    <row r="293" spans="1:1" x14ac:dyDescent="0.2">
      <c r="A293" s="137"/>
    </row>
    <row r="294" spans="1:1" x14ac:dyDescent="0.2">
      <c r="A294" s="137"/>
    </row>
    <row r="295" spans="1:1" x14ac:dyDescent="0.2">
      <c r="A295" s="137"/>
    </row>
    <row r="296" spans="1:1" x14ac:dyDescent="0.2">
      <c r="A296" s="137"/>
    </row>
    <row r="297" spans="1:1" x14ac:dyDescent="0.2">
      <c r="A297" s="137"/>
    </row>
    <row r="298" spans="1:1" x14ac:dyDescent="0.2">
      <c r="A298" s="137"/>
    </row>
    <row r="299" spans="1:1" x14ac:dyDescent="0.2">
      <c r="A299" s="137"/>
    </row>
    <row r="300" spans="1:1" x14ac:dyDescent="0.2">
      <c r="A300" s="137"/>
    </row>
    <row r="301" spans="1:1" x14ac:dyDescent="0.2">
      <c r="A301" s="137"/>
    </row>
    <row r="302" spans="1:1" x14ac:dyDescent="0.2">
      <c r="A302" s="137"/>
    </row>
    <row r="303" spans="1:1" x14ac:dyDescent="0.2">
      <c r="A303" s="137"/>
    </row>
    <row r="304" spans="1:1" x14ac:dyDescent="0.2">
      <c r="A304" s="137"/>
    </row>
    <row r="305" spans="1:1" x14ac:dyDescent="0.2">
      <c r="A305" s="137"/>
    </row>
    <row r="306" spans="1:1" x14ac:dyDescent="0.2">
      <c r="A306" s="137"/>
    </row>
    <row r="307" spans="1:1" x14ac:dyDescent="0.2">
      <c r="A307" s="137"/>
    </row>
    <row r="308" spans="1:1" x14ac:dyDescent="0.2">
      <c r="A308" s="137"/>
    </row>
    <row r="309" spans="1:1" x14ac:dyDescent="0.2">
      <c r="A309" s="137"/>
    </row>
    <row r="310" spans="1:1" x14ac:dyDescent="0.2">
      <c r="A310" s="137"/>
    </row>
    <row r="311" spans="1:1" x14ac:dyDescent="0.2">
      <c r="A311" s="137"/>
    </row>
    <row r="312" spans="1:1" x14ac:dyDescent="0.2">
      <c r="A312" s="137"/>
    </row>
    <row r="313" spans="1:1" x14ac:dyDescent="0.2">
      <c r="A313" s="137"/>
    </row>
    <row r="314" spans="1:1" x14ac:dyDescent="0.2">
      <c r="A314" s="137"/>
    </row>
    <row r="315" spans="1:1" x14ac:dyDescent="0.2">
      <c r="A315" s="137"/>
    </row>
    <row r="316" spans="1:1" x14ac:dyDescent="0.2">
      <c r="A316" s="137"/>
    </row>
    <row r="317" spans="1:1" x14ac:dyDescent="0.2">
      <c r="A317" s="137"/>
    </row>
    <row r="318" spans="1:1" x14ac:dyDescent="0.2">
      <c r="A318" s="137"/>
    </row>
    <row r="319" spans="1:1" x14ac:dyDescent="0.2">
      <c r="A319" s="137"/>
    </row>
    <row r="320" spans="1:1" x14ac:dyDescent="0.2">
      <c r="A320" s="137"/>
    </row>
    <row r="321" spans="1:1" x14ac:dyDescent="0.2">
      <c r="A321" s="137"/>
    </row>
    <row r="322" spans="1:1" x14ac:dyDescent="0.2">
      <c r="A322" s="137"/>
    </row>
    <row r="323" spans="1:1" x14ac:dyDescent="0.2">
      <c r="A323" s="137"/>
    </row>
    <row r="324" spans="1:1" x14ac:dyDescent="0.2">
      <c r="A324" s="137"/>
    </row>
    <row r="325" spans="1:1" x14ac:dyDescent="0.2">
      <c r="A325" s="137"/>
    </row>
    <row r="326" spans="1:1" x14ac:dyDescent="0.2">
      <c r="A326" s="137"/>
    </row>
    <row r="327" spans="1:1" x14ac:dyDescent="0.2">
      <c r="A327" s="137"/>
    </row>
    <row r="328" spans="1:1" x14ac:dyDescent="0.2">
      <c r="A328" s="137"/>
    </row>
    <row r="329" spans="1:1" x14ac:dyDescent="0.2">
      <c r="A329" s="137"/>
    </row>
    <row r="330" spans="1:1" x14ac:dyDescent="0.2">
      <c r="A330" s="137"/>
    </row>
    <row r="331" spans="1:1" x14ac:dyDescent="0.2">
      <c r="A331" s="137"/>
    </row>
    <row r="332" spans="1:1" x14ac:dyDescent="0.2">
      <c r="A332" s="137"/>
    </row>
    <row r="333" spans="1:1" x14ac:dyDescent="0.2">
      <c r="A333" s="137"/>
    </row>
    <row r="334" spans="1:1" x14ac:dyDescent="0.2">
      <c r="A334" s="137"/>
    </row>
    <row r="335" spans="1:1" x14ac:dyDescent="0.2">
      <c r="A335" s="137"/>
    </row>
    <row r="336" spans="1:1" x14ac:dyDescent="0.2">
      <c r="A336" s="137"/>
    </row>
    <row r="337" spans="1:1" x14ac:dyDescent="0.2">
      <c r="A337" s="137"/>
    </row>
    <row r="338" spans="1:1" x14ac:dyDescent="0.2">
      <c r="A338" s="137"/>
    </row>
    <row r="339" spans="1:1" x14ac:dyDescent="0.2">
      <c r="A339" s="137"/>
    </row>
    <row r="340" spans="1:1" x14ac:dyDescent="0.2">
      <c r="A340" s="137"/>
    </row>
    <row r="341" spans="1:1" x14ac:dyDescent="0.2">
      <c r="A341" s="137"/>
    </row>
  </sheetData>
  <mergeCells count="1">
    <mergeCell ref="A16:A17"/>
  </mergeCells>
  <pageMargins left="0.7" right="0.7" top="0.75" bottom="0.75" header="0.3" footer="0.3"/>
  <pageSetup paperSize="9" orientation="portrait" horizontalDpi="4294967295" verticalDpi="4294967295"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rgb="FFFFFF00"/>
  </sheetPr>
  <dimension ref="A1:B343"/>
  <sheetViews>
    <sheetView workbookViewId="0">
      <pane xSplit="1" topLeftCell="B1" activePane="topRight" state="frozen"/>
      <selection activeCell="A10" sqref="A10"/>
      <selection pane="topRight" activeCell="C5" sqref="C5"/>
    </sheetView>
  </sheetViews>
  <sheetFormatPr defaultColWidth="10" defaultRowHeight="12.75" x14ac:dyDescent="0.2"/>
  <cols>
    <col min="1" max="1" width="46.5703125" style="32" customWidth="1"/>
    <col min="2" max="16384" width="10" style="31"/>
  </cols>
  <sheetData>
    <row r="1" spans="1:2" x14ac:dyDescent="0.2">
      <c r="A1" s="63" t="s">
        <v>61</v>
      </c>
    </row>
    <row r="2" spans="1:2" ht="33" customHeight="1" x14ac:dyDescent="0.2">
      <c r="A2" s="177" t="s">
        <v>301</v>
      </c>
    </row>
    <row r="3" spans="1:2" x14ac:dyDescent="0.2">
      <c r="A3" s="167" t="s">
        <v>298</v>
      </c>
    </row>
    <row r="4" spans="1:2" ht="21.75" customHeight="1" x14ac:dyDescent="0.2">
      <c r="A4" s="239" t="s">
        <v>62</v>
      </c>
      <c r="B4" s="115" t="e">
        <f>'BAR BB| Open rates'!#REF!</f>
        <v>#REF!</v>
      </c>
    </row>
    <row r="5" spans="1:2" ht="21.75" customHeight="1" x14ac:dyDescent="0.2">
      <c r="A5" s="240"/>
      <c r="B5" s="115" t="e">
        <f>'BAR BB| Open rates'!#REF!</f>
        <v>#REF!</v>
      </c>
    </row>
    <row r="6" spans="1:2" x14ac:dyDescent="0.2">
      <c r="A6" s="163" t="s">
        <v>63</v>
      </c>
      <c r="B6" s="115"/>
    </row>
    <row r="7" spans="1:2" x14ac:dyDescent="0.2">
      <c r="A7" s="163">
        <v>1</v>
      </c>
      <c r="B7" s="57" t="e">
        <f>'BAR BB| Open rates'!#REF!*0.9*0.87+25</f>
        <v>#REF!</v>
      </c>
    </row>
    <row r="8" spans="1:2" x14ac:dyDescent="0.2">
      <c r="A8" s="163">
        <v>2</v>
      </c>
      <c r="B8" s="57" t="e">
        <f>'BAR BB| Open rates'!#REF!*0.9*0.87+25</f>
        <v>#REF!</v>
      </c>
    </row>
    <row r="9" spans="1:2" x14ac:dyDescent="0.2">
      <c r="A9" s="163" t="s">
        <v>175</v>
      </c>
      <c r="B9" s="57"/>
    </row>
    <row r="10" spans="1:2" x14ac:dyDescent="0.2">
      <c r="A10" s="163">
        <v>1</v>
      </c>
      <c r="B10" s="57" t="e">
        <f>'BAR BB| Open rates'!#REF!*0.9*0.87+25</f>
        <v>#REF!</v>
      </c>
    </row>
    <row r="11" spans="1:2" x14ac:dyDescent="0.2">
      <c r="A11" s="163">
        <v>2</v>
      </c>
      <c r="B11" s="57" t="e">
        <f>'BAR BB| Open rates'!#REF!*0.9*0.87+25</f>
        <v>#REF!</v>
      </c>
    </row>
    <row r="12" spans="1:2" x14ac:dyDescent="0.2">
      <c r="A12" s="163" t="s">
        <v>176</v>
      </c>
      <c r="B12" s="57"/>
    </row>
    <row r="13" spans="1:2" x14ac:dyDescent="0.2">
      <c r="A13" s="163">
        <v>1</v>
      </c>
      <c r="B13" s="57" t="e">
        <f>'BAR BB| Open rates'!#REF!*0.9*0.87+25</f>
        <v>#REF!</v>
      </c>
    </row>
    <row r="14" spans="1:2" x14ac:dyDescent="0.2">
      <c r="A14" s="163">
        <v>2</v>
      </c>
      <c r="B14" s="57" t="e">
        <f>'BAR BB| Open rates'!#REF!*0.9*0.87+25</f>
        <v>#REF!</v>
      </c>
    </row>
    <row r="15" spans="1:2" x14ac:dyDescent="0.2">
      <c r="A15" s="89"/>
    </row>
    <row r="16" spans="1:2" x14ac:dyDescent="0.2">
      <c r="A16" s="340" t="s">
        <v>172</v>
      </c>
    </row>
    <row r="17" spans="1:1" x14ac:dyDescent="0.2">
      <c r="A17" s="340"/>
    </row>
    <row r="18" spans="1:1" x14ac:dyDescent="0.2">
      <c r="A18" s="89"/>
    </row>
    <row r="19" spans="1:1" x14ac:dyDescent="0.2">
      <c r="A19" s="89"/>
    </row>
    <row r="20" spans="1:1" s="154" customFormat="1" ht="164.25" customHeight="1" x14ac:dyDescent="0.2">
      <c r="A20" s="241" t="s">
        <v>277</v>
      </c>
    </row>
    <row r="21" spans="1:1" ht="12.75" customHeight="1" x14ac:dyDescent="0.2">
      <c r="A21" s="31"/>
    </row>
    <row r="22" spans="1:1" x14ac:dyDescent="0.2">
      <c r="A22" s="177" t="s">
        <v>83</v>
      </c>
    </row>
    <row r="23" spans="1:1" ht="25.5" customHeight="1" x14ac:dyDescent="0.2">
      <c r="A23" s="157" t="s">
        <v>337</v>
      </c>
    </row>
    <row r="24" spans="1:1" ht="24" x14ac:dyDescent="0.2">
      <c r="A24" s="157" t="s">
        <v>338</v>
      </c>
    </row>
    <row r="25" spans="1:1" x14ac:dyDescent="0.2">
      <c r="A25" s="33"/>
    </row>
    <row r="26" spans="1:1" x14ac:dyDescent="0.2">
      <c r="A26" s="174" t="s">
        <v>74</v>
      </c>
    </row>
    <row r="27" spans="1:1" ht="24" x14ac:dyDescent="0.2">
      <c r="A27" s="179" t="s">
        <v>202</v>
      </c>
    </row>
    <row r="28" spans="1:1" x14ac:dyDescent="0.2">
      <c r="A28" s="178" t="s">
        <v>75</v>
      </c>
    </row>
    <row r="29" spans="1:1" ht="24" x14ac:dyDescent="0.2">
      <c r="A29" s="175" t="s">
        <v>76</v>
      </c>
    </row>
    <row r="30" spans="1:1" ht="24" x14ac:dyDescent="0.2">
      <c r="A30" s="175" t="s">
        <v>89</v>
      </c>
    </row>
    <row r="31" spans="1:1" x14ac:dyDescent="0.2">
      <c r="A31" s="175" t="s">
        <v>78</v>
      </c>
    </row>
    <row r="32" spans="1:1" ht="24" x14ac:dyDescent="0.2">
      <c r="A32" s="175" t="s">
        <v>79</v>
      </c>
    </row>
    <row r="33" spans="1:1" ht="24" x14ac:dyDescent="0.2">
      <c r="A33" s="175" t="s">
        <v>187</v>
      </c>
    </row>
    <row r="34" spans="1:1" x14ac:dyDescent="0.2">
      <c r="A34" s="175" t="s">
        <v>105</v>
      </c>
    </row>
    <row r="35" spans="1:1" ht="24" x14ac:dyDescent="0.2">
      <c r="A35" s="175" t="s">
        <v>203</v>
      </c>
    </row>
    <row r="36" spans="1:1" ht="72" customHeight="1" x14ac:dyDescent="0.2">
      <c r="A36" s="203" t="s">
        <v>101</v>
      </c>
    </row>
    <row r="37" spans="1:1" x14ac:dyDescent="0.2">
      <c r="A37" s="69"/>
    </row>
    <row r="38" spans="1:1" ht="36" x14ac:dyDescent="0.2">
      <c r="A38" s="206" t="s">
        <v>204</v>
      </c>
    </row>
    <row r="39" spans="1:1" s="154" customFormat="1" ht="27.75" customHeight="1" x14ac:dyDescent="0.2">
      <c r="A39" s="204" t="s">
        <v>280</v>
      </c>
    </row>
    <row r="40" spans="1:1" x14ac:dyDescent="0.2">
      <c r="A40" s="6"/>
    </row>
    <row r="41" spans="1:1" x14ac:dyDescent="0.2">
      <c r="A41" s="171" t="s">
        <v>81</v>
      </c>
    </row>
    <row r="42" spans="1:1" ht="36" x14ac:dyDescent="0.2">
      <c r="A42" s="176" t="s">
        <v>102</v>
      </c>
    </row>
    <row r="43" spans="1:1" ht="36" x14ac:dyDescent="0.2">
      <c r="A43" s="176" t="s">
        <v>104</v>
      </c>
    </row>
    <row r="44" spans="1:1" x14ac:dyDescent="0.2">
      <c r="A44" s="168"/>
    </row>
    <row r="45" spans="1:1" ht="26.25" x14ac:dyDescent="0.2">
      <c r="A45" s="174" t="s">
        <v>302</v>
      </c>
    </row>
    <row r="46" spans="1:1" ht="13.5" thickBot="1" x14ac:dyDescent="0.25">
      <c r="A46" s="170"/>
    </row>
    <row r="47" spans="1:1" s="154" customFormat="1" ht="24" x14ac:dyDescent="0.2">
      <c r="A47" s="245" t="s">
        <v>345</v>
      </c>
    </row>
    <row r="48" spans="1:1" s="154" customFormat="1" ht="13.5" thickBot="1" x14ac:dyDescent="0.25">
      <c r="A48" s="246" t="s">
        <v>205</v>
      </c>
    </row>
    <row r="49" spans="1:1" s="154" customFormat="1" ht="12.75" customHeight="1" x14ac:dyDescent="0.2">
      <c r="A49" s="205"/>
    </row>
    <row r="50" spans="1:1" s="154" customFormat="1" x14ac:dyDescent="0.2">
      <c r="A50" s="247" t="s">
        <v>346</v>
      </c>
    </row>
    <row r="51" spans="1:1" s="154" customFormat="1" ht="13.5" thickBot="1" x14ac:dyDescent="0.25">
      <c r="A51" s="246" t="s">
        <v>332</v>
      </c>
    </row>
    <row r="52" spans="1:1" s="154" customFormat="1" ht="12.75" customHeight="1" x14ac:dyDescent="0.2">
      <c r="A52" s="176"/>
    </row>
    <row r="53" spans="1:1" s="154" customFormat="1" x14ac:dyDescent="0.2">
      <c r="A53" s="247" t="s">
        <v>347</v>
      </c>
    </row>
    <row r="54" spans="1:1" s="154" customFormat="1" ht="42.75" customHeight="1" thickBot="1" x14ac:dyDescent="0.25">
      <c r="A54" s="246" t="s">
        <v>348</v>
      </c>
    </row>
    <row r="55" spans="1:1" s="154" customFormat="1" ht="13.5" thickBot="1" x14ac:dyDescent="0.25">
      <c r="A55" s="215"/>
    </row>
    <row r="56" spans="1:1" s="154" customFormat="1" ht="23.25" customHeight="1" x14ac:dyDescent="0.2">
      <c r="A56" s="245" t="s">
        <v>349</v>
      </c>
    </row>
    <row r="57" spans="1:1" s="154" customFormat="1" ht="13.5" thickBot="1" x14ac:dyDescent="0.25">
      <c r="A57" s="246" t="s">
        <v>287</v>
      </c>
    </row>
    <row r="58" spans="1:1" s="154" customFormat="1" x14ac:dyDescent="0.2">
      <c r="A58" s="208"/>
    </row>
    <row r="59" spans="1:1" s="154" customFormat="1" x14ac:dyDescent="0.2">
      <c r="A59" s="247" t="s">
        <v>350</v>
      </c>
    </row>
    <row r="60" spans="1:1" s="154" customFormat="1" ht="13.5" thickBot="1" x14ac:dyDescent="0.25">
      <c r="A60" s="246" t="s">
        <v>289</v>
      </c>
    </row>
    <row r="61" spans="1:1" s="154" customFormat="1" x14ac:dyDescent="0.2">
      <c r="A61" s="205"/>
    </row>
    <row r="62" spans="1:1" ht="24" x14ac:dyDescent="0.2">
      <c r="A62" s="177" t="s">
        <v>303</v>
      </c>
    </row>
    <row r="63" spans="1:1" s="154" customFormat="1" ht="24" x14ac:dyDescent="0.2">
      <c r="A63" s="207" t="s">
        <v>351</v>
      </c>
    </row>
    <row r="64" spans="1:1" s="154" customFormat="1" x14ac:dyDescent="0.2">
      <c r="A64" s="205" t="s">
        <v>206</v>
      </c>
    </row>
    <row r="65" spans="1:1" s="154" customFormat="1" x14ac:dyDescent="0.2">
      <c r="A65" s="176"/>
    </row>
    <row r="66" spans="1:1" s="154" customFormat="1" ht="24" x14ac:dyDescent="0.2">
      <c r="A66" s="207" t="s">
        <v>352</v>
      </c>
    </row>
    <row r="67" spans="1:1" s="154" customFormat="1" x14ac:dyDescent="0.2">
      <c r="A67" s="205" t="s">
        <v>333</v>
      </c>
    </row>
    <row r="68" spans="1:1" s="154" customFormat="1" x14ac:dyDescent="0.2">
      <c r="A68" s="176"/>
    </row>
    <row r="69" spans="1:1" s="154" customFormat="1" x14ac:dyDescent="0.2">
      <c r="A69" s="207" t="s">
        <v>353</v>
      </c>
    </row>
    <row r="70" spans="1:1" s="154" customFormat="1" ht="36" x14ac:dyDescent="0.2">
      <c r="A70" s="205" t="s">
        <v>334</v>
      </c>
    </row>
    <row r="71" spans="1:1" s="154" customFormat="1" x14ac:dyDescent="0.2">
      <c r="A71" s="176"/>
    </row>
    <row r="72" spans="1:1" s="154" customFormat="1" ht="24" x14ac:dyDescent="0.2">
      <c r="A72" s="207" t="s">
        <v>354</v>
      </c>
    </row>
    <row r="73" spans="1:1" s="154" customFormat="1" x14ac:dyDescent="0.2">
      <c r="A73" s="205" t="s">
        <v>296</v>
      </c>
    </row>
    <row r="74" spans="1:1" s="154" customFormat="1" x14ac:dyDescent="0.2">
      <c r="A74" s="170"/>
    </row>
    <row r="75" spans="1:1" s="154" customFormat="1" x14ac:dyDescent="0.2">
      <c r="A75" s="207" t="s">
        <v>355</v>
      </c>
    </row>
    <row r="76" spans="1:1" x14ac:dyDescent="0.2">
      <c r="A76" s="205" t="s">
        <v>289</v>
      </c>
    </row>
    <row r="77" spans="1:1" x14ac:dyDescent="0.2">
      <c r="A77" s="137"/>
    </row>
    <row r="78" spans="1:1" x14ac:dyDescent="0.2">
      <c r="A78" s="20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row r="141" spans="1:1" x14ac:dyDescent="0.2">
      <c r="A141" s="137"/>
    </row>
    <row r="142" spans="1:1" x14ac:dyDescent="0.2">
      <c r="A142" s="137"/>
    </row>
    <row r="143" spans="1:1" x14ac:dyDescent="0.2">
      <c r="A143" s="137"/>
    </row>
    <row r="144" spans="1:1" x14ac:dyDescent="0.2">
      <c r="A144" s="137"/>
    </row>
    <row r="145" spans="1:1" x14ac:dyDescent="0.2">
      <c r="A145" s="137"/>
    </row>
    <row r="146" spans="1:1" x14ac:dyDescent="0.2">
      <c r="A146" s="137"/>
    </row>
    <row r="147" spans="1:1" x14ac:dyDescent="0.2">
      <c r="A147" s="137"/>
    </row>
    <row r="148" spans="1:1" x14ac:dyDescent="0.2">
      <c r="A148" s="137"/>
    </row>
    <row r="149" spans="1:1" x14ac:dyDescent="0.2">
      <c r="A149" s="137"/>
    </row>
    <row r="150" spans="1:1" x14ac:dyDescent="0.2">
      <c r="A150" s="137"/>
    </row>
    <row r="151" spans="1:1" x14ac:dyDescent="0.2">
      <c r="A151" s="137"/>
    </row>
    <row r="152" spans="1:1" x14ac:dyDescent="0.2">
      <c r="A152" s="137"/>
    </row>
    <row r="153" spans="1:1" x14ac:dyDescent="0.2">
      <c r="A153" s="137"/>
    </row>
    <row r="154" spans="1:1" x14ac:dyDescent="0.2">
      <c r="A154" s="137"/>
    </row>
    <row r="155" spans="1:1" x14ac:dyDescent="0.2">
      <c r="A155" s="137"/>
    </row>
    <row r="156" spans="1:1" x14ac:dyDescent="0.2">
      <c r="A156" s="137"/>
    </row>
    <row r="157" spans="1:1" x14ac:dyDescent="0.2">
      <c r="A157" s="137"/>
    </row>
    <row r="158" spans="1:1" x14ac:dyDescent="0.2">
      <c r="A158" s="137"/>
    </row>
    <row r="159" spans="1:1" x14ac:dyDescent="0.2">
      <c r="A159" s="137"/>
    </row>
    <row r="160" spans="1:1" x14ac:dyDescent="0.2">
      <c r="A160" s="137"/>
    </row>
    <row r="161" spans="1:1" x14ac:dyDescent="0.2">
      <c r="A161" s="137"/>
    </row>
    <row r="162" spans="1:1" x14ac:dyDescent="0.2">
      <c r="A162" s="137"/>
    </row>
    <row r="163" spans="1:1" x14ac:dyDescent="0.2">
      <c r="A163" s="137"/>
    </row>
    <row r="164" spans="1:1" x14ac:dyDescent="0.2">
      <c r="A164" s="137"/>
    </row>
    <row r="165" spans="1:1" x14ac:dyDescent="0.2">
      <c r="A165" s="137"/>
    </row>
    <row r="166" spans="1:1" x14ac:dyDescent="0.2">
      <c r="A166" s="137"/>
    </row>
    <row r="167" spans="1:1" x14ac:dyDescent="0.2">
      <c r="A167" s="137"/>
    </row>
    <row r="168" spans="1:1" x14ac:dyDescent="0.2">
      <c r="A168" s="137"/>
    </row>
    <row r="169" spans="1:1" x14ac:dyDescent="0.2">
      <c r="A169" s="137"/>
    </row>
    <row r="170" spans="1:1" x14ac:dyDescent="0.2">
      <c r="A170" s="137"/>
    </row>
    <row r="171" spans="1:1" x14ac:dyDescent="0.2">
      <c r="A171" s="137"/>
    </row>
    <row r="172" spans="1:1" x14ac:dyDescent="0.2">
      <c r="A172" s="137"/>
    </row>
    <row r="173" spans="1:1" x14ac:dyDescent="0.2">
      <c r="A173" s="137"/>
    </row>
    <row r="174" spans="1:1" x14ac:dyDescent="0.2">
      <c r="A174" s="137"/>
    </row>
    <row r="175" spans="1:1" x14ac:dyDescent="0.2">
      <c r="A175" s="137"/>
    </row>
    <row r="176" spans="1:1" x14ac:dyDescent="0.2">
      <c r="A176" s="137"/>
    </row>
    <row r="177" spans="1:1" x14ac:dyDescent="0.2">
      <c r="A177" s="137"/>
    </row>
    <row r="178" spans="1:1" x14ac:dyDescent="0.2">
      <c r="A178" s="137"/>
    </row>
    <row r="179" spans="1:1" x14ac:dyDescent="0.2">
      <c r="A179" s="137"/>
    </row>
    <row r="180" spans="1:1" x14ac:dyDescent="0.2">
      <c r="A180" s="137"/>
    </row>
    <row r="181" spans="1:1" x14ac:dyDescent="0.2">
      <c r="A181" s="137"/>
    </row>
    <row r="182" spans="1:1" x14ac:dyDescent="0.2">
      <c r="A182" s="137"/>
    </row>
    <row r="183" spans="1:1" x14ac:dyDescent="0.2">
      <c r="A183" s="137"/>
    </row>
    <row r="184" spans="1:1" x14ac:dyDescent="0.2">
      <c r="A184" s="137"/>
    </row>
    <row r="185" spans="1:1" x14ac:dyDescent="0.2">
      <c r="A185" s="137"/>
    </row>
    <row r="186" spans="1:1" x14ac:dyDescent="0.2">
      <c r="A186" s="137"/>
    </row>
    <row r="187" spans="1:1" x14ac:dyDescent="0.2">
      <c r="A187" s="137"/>
    </row>
    <row r="188" spans="1:1" x14ac:dyDescent="0.2">
      <c r="A188" s="137"/>
    </row>
    <row r="189" spans="1:1" x14ac:dyDescent="0.2">
      <c r="A189" s="137"/>
    </row>
    <row r="190" spans="1:1" x14ac:dyDescent="0.2">
      <c r="A190" s="137"/>
    </row>
    <row r="191" spans="1:1" x14ac:dyDescent="0.2">
      <c r="A191" s="137"/>
    </row>
    <row r="192" spans="1:1" x14ac:dyDescent="0.2">
      <c r="A192" s="137"/>
    </row>
    <row r="193" spans="1:1" x14ac:dyDescent="0.2">
      <c r="A193" s="137"/>
    </row>
    <row r="194" spans="1:1" x14ac:dyDescent="0.2">
      <c r="A194" s="137"/>
    </row>
    <row r="195" spans="1:1" x14ac:dyDescent="0.2">
      <c r="A195" s="137"/>
    </row>
    <row r="196" spans="1:1" x14ac:dyDescent="0.2">
      <c r="A196" s="137"/>
    </row>
    <row r="197" spans="1:1" x14ac:dyDescent="0.2">
      <c r="A197" s="137"/>
    </row>
    <row r="198" spans="1:1" x14ac:dyDescent="0.2">
      <c r="A198" s="137"/>
    </row>
    <row r="199" spans="1:1" x14ac:dyDescent="0.2">
      <c r="A199" s="137"/>
    </row>
    <row r="200" spans="1:1" x14ac:dyDescent="0.2">
      <c r="A200" s="137"/>
    </row>
    <row r="201" spans="1:1" x14ac:dyDescent="0.2">
      <c r="A201" s="137"/>
    </row>
    <row r="202" spans="1:1" x14ac:dyDescent="0.2">
      <c r="A202" s="137"/>
    </row>
    <row r="203" spans="1:1" x14ac:dyDescent="0.2">
      <c r="A203" s="137"/>
    </row>
    <row r="204" spans="1:1" x14ac:dyDescent="0.2">
      <c r="A204" s="137"/>
    </row>
    <row r="205" spans="1:1" x14ac:dyDescent="0.2">
      <c r="A205" s="137"/>
    </row>
    <row r="206" spans="1:1" x14ac:dyDescent="0.2">
      <c r="A206" s="137"/>
    </row>
    <row r="207" spans="1:1" x14ac:dyDescent="0.2">
      <c r="A207" s="137"/>
    </row>
    <row r="208" spans="1:1" x14ac:dyDescent="0.2">
      <c r="A208" s="137"/>
    </row>
    <row r="209" spans="1:1" x14ac:dyDescent="0.2">
      <c r="A209" s="137"/>
    </row>
    <row r="210" spans="1:1" x14ac:dyDescent="0.2">
      <c r="A210" s="137"/>
    </row>
    <row r="211" spans="1:1" x14ac:dyDescent="0.2">
      <c r="A211" s="137"/>
    </row>
    <row r="212" spans="1:1" x14ac:dyDescent="0.2">
      <c r="A212" s="137"/>
    </row>
    <row r="213" spans="1:1" x14ac:dyDescent="0.2">
      <c r="A213" s="137"/>
    </row>
    <row r="214" spans="1:1" x14ac:dyDescent="0.2">
      <c r="A214" s="137"/>
    </row>
    <row r="215" spans="1:1" x14ac:dyDescent="0.2">
      <c r="A215" s="137"/>
    </row>
    <row r="216" spans="1:1" x14ac:dyDescent="0.2">
      <c r="A216" s="137"/>
    </row>
    <row r="217" spans="1:1" x14ac:dyDescent="0.2">
      <c r="A217" s="137"/>
    </row>
    <row r="218" spans="1:1" x14ac:dyDescent="0.2">
      <c r="A218" s="137"/>
    </row>
    <row r="219" spans="1:1" x14ac:dyDescent="0.2">
      <c r="A219" s="137"/>
    </row>
    <row r="220" spans="1:1" x14ac:dyDescent="0.2">
      <c r="A220" s="137"/>
    </row>
    <row r="221" spans="1:1" x14ac:dyDescent="0.2">
      <c r="A221" s="137"/>
    </row>
    <row r="222" spans="1:1" x14ac:dyDescent="0.2">
      <c r="A222" s="137"/>
    </row>
    <row r="223" spans="1:1" x14ac:dyDescent="0.2">
      <c r="A223" s="137"/>
    </row>
    <row r="224" spans="1:1" x14ac:dyDescent="0.2">
      <c r="A224" s="137"/>
    </row>
    <row r="225" spans="1:1" x14ac:dyDescent="0.2">
      <c r="A225" s="137"/>
    </row>
    <row r="226" spans="1:1" x14ac:dyDescent="0.2">
      <c r="A226" s="137"/>
    </row>
    <row r="227" spans="1:1" x14ac:dyDescent="0.2">
      <c r="A227" s="137"/>
    </row>
    <row r="228" spans="1:1" x14ac:dyDescent="0.2">
      <c r="A228" s="137"/>
    </row>
    <row r="229" spans="1:1" x14ac:dyDescent="0.2">
      <c r="A229" s="137"/>
    </row>
    <row r="230" spans="1:1" x14ac:dyDescent="0.2">
      <c r="A230" s="137"/>
    </row>
    <row r="231" spans="1:1" x14ac:dyDescent="0.2">
      <c r="A231" s="137"/>
    </row>
    <row r="232" spans="1:1" x14ac:dyDescent="0.2">
      <c r="A232" s="137"/>
    </row>
    <row r="233" spans="1:1" x14ac:dyDescent="0.2">
      <c r="A233" s="137"/>
    </row>
    <row r="234" spans="1:1" x14ac:dyDescent="0.2">
      <c r="A234" s="137"/>
    </row>
    <row r="235" spans="1:1" x14ac:dyDescent="0.2">
      <c r="A235" s="137"/>
    </row>
    <row r="236" spans="1:1" x14ac:dyDescent="0.2">
      <c r="A236" s="137"/>
    </row>
    <row r="237" spans="1:1" x14ac:dyDescent="0.2">
      <c r="A237" s="137"/>
    </row>
    <row r="238" spans="1:1" x14ac:dyDescent="0.2">
      <c r="A238" s="137"/>
    </row>
    <row r="239" spans="1:1" x14ac:dyDescent="0.2">
      <c r="A239" s="137"/>
    </row>
    <row r="240" spans="1:1" x14ac:dyDescent="0.2">
      <c r="A240" s="137"/>
    </row>
    <row r="241" spans="1:1" x14ac:dyDescent="0.2">
      <c r="A241" s="137"/>
    </row>
    <row r="242" spans="1:1" x14ac:dyDescent="0.2">
      <c r="A242" s="137"/>
    </row>
    <row r="243" spans="1:1" x14ac:dyDescent="0.2">
      <c r="A243" s="137"/>
    </row>
    <row r="244" spans="1:1" x14ac:dyDescent="0.2">
      <c r="A244" s="137"/>
    </row>
    <row r="245" spans="1:1" x14ac:dyDescent="0.2">
      <c r="A245" s="137"/>
    </row>
    <row r="246" spans="1:1" x14ac:dyDescent="0.2">
      <c r="A246" s="137"/>
    </row>
    <row r="247" spans="1:1" x14ac:dyDescent="0.2">
      <c r="A247" s="137"/>
    </row>
    <row r="248" spans="1:1" x14ac:dyDescent="0.2">
      <c r="A248" s="137"/>
    </row>
    <row r="249" spans="1:1" x14ac:dyDescent="0.2">
      <c r="A249" s="137"/>
    </row>
    <row r="250" spans="1:1" x14ac:dyDescent="0.2">
      <c r="A250" s="137"/>
    </row>
    <row r="251" spans="1:1" x14ac:dyDescent="0.2">
      <c r="A251" s="137"/>
    </row>
    <row r="252" spans="1:1" x14ac:dyDescent="0.2">
      <c r="A252" s="137"/>
    </row>
    <row r="253" spans="1:1" x14ac:dyDescent="0.2">
      <c r="A253" s="137"/>
    </row>
    <row r="254" spans="1:1" x14ac:dyDescent="0.2">
      <c r="A254" s="137"/>
    </row>
    <row r="255" spans="1:1" x14ac:dyDescent="0.2">
      <c r="A255" s="137"/>
    </row>
    <row r="256" spans="1:1" x14ac:dyDescent="0.2">
      <c r="A256" s="137"/>
    </row>
    <row r="257" spans="1:1" x14ac:dyDescent="0.2">
      <c r="A257" s="137"/>
    </row>
    <row r="258" spans="1:1" x14ac:dyDescent="0.2">
      <c r="A258" s="137"/>
    </row>
    <row r="259" spans="1:1" x14ac:dyDescent="0.2">
      <c r="A259" s="137"/>
    </row>
    <row r="260" spans="1:1" x14ac:dyDescent="0.2">
      <c r="A260" s="137"/>
    </row>
    <row r="261" spans="1:1" x14ac:dyDescent="0.2">
      <c r="A261" s="137"/>
    </row>
    <row r="262" spans="1:1" x14ac:dyDescent="0.2">
      <c r="A262" s="137"/>
    </row>
    <row r="263" spans="1:1" x14ac:dyDescent="0.2">
      <c r="A263" s="137"/>
    </row>
    <row r="264" spans="1:1" x14ac:dyDescent="0.2">
      <c r="A264" s="137"/>
    </row>
    <row r="265" spans="1:1" x14ac:dyDescent="0.2">
      <c r="A265" s="137"/>
    </row>
    <row r="266" spans="1:1" x14ac:dyDescent="0.2">
      <c r="A266" s="137"/>
    </row>
    <row r="267" spans="1:1" x14ac:dyDescent="0.2">
      <c r="A267" s="137"/>
    </row>
    <row r="268" spans="1:1" x14ac:dyDescent="0.2">
      <c r="A268" s="137"/>
    </row>
    <row r="269" spans="1:1" x14ac:dyDescent="0.2">
      <c r="A269" s="137"/>
    </row>
    <row r="270" spans="1:1" x14ac:dyDescent="0.2">
      <c r="A270" s="137"/>
    </row>
    <row r="271" spans="1:1" x14ac:dyDescent="0.2">
      <c r="A271" s="137"/>
    </row>
    <row r="272" spans="1:1" x14ac:dyDescent="0.2">
      <c r="A272" s="137"/>
    </row>
    <row r="273" spans="1:1" x14ac:dyDescent="0.2">
      <c r="A273" s="137"/>
    </row>
    <row r="274" spans="1:1" x14ac:dyDescent="0.2">
      <c r="A274" s="137"/>
    </row>
    <row r="275" spans="1:1" x14ac:dyDescent="0.2">
      <c r="A275" s="137"/>
    </row>
    <row r="276" spans="1:1" x14ac:dyDescent="0.2">
      <c r="A276" s="137"/>
    </row>
    <row r="277" spans="1:1" x14ac:dyDescent="0.2">
      <c r="A277" s="137"/>
    </row>
    <row r="278" spans="1:1" x14ac:dyDescent="0.2">
      <c r="A278" s="137"/>
    </row>
    <row r="279" spans="1:1" x14ac:dyDescent="0.2">
      <c r="A279" s="137"/>
    </row>
    <row r="280" spans="1:1" x14ac:dyDescent="0.2">
      <c r="A280" s="137"/>
    </row>
    <row r="281" spans="1:1" x14ac:dyDescent="0.2">
      <c r="A281" s="137"/>
    </row>
    <row r="282" spans="1:1" x14ac:dyDescent="0.2">
      <c r="A282" s="137"/>
    </row>
    <row r="283" spans="1:1" x14ac:dyDescent="0.2">
      <c r="A283" s="137"/>
    </row>
    <row r="284" spans="1:1" x14ac:dyDescent="0.2">
      <c r="A284" s="137"/>
    </row>
    <row r="285" spans="1:1" x14ac:dyDescent="0.2">
      <c r="A285" s="137"/>
    </row>
    <row r="286" spans="1:1" x14ac:dyDescent="0.2">
      <c r="A286" s="137"/>
    </row>
    <row r="287" spans="1:1" x14ac:dyDescent="0.2">
      <c r="A287" s="137"/>
    </row>
    <row r="288" spans="1:1" x14ac:dyDescent="0.2">
      <c r="A288" s="137"/>
    </row>
    <row r="289" spans="1:1" x14ac:dyDescent="0.2">
      <c r="A289" s="137"/>
    </row>
    <row r="290" spans="1:1" x14ac:dyDescent="0.2">
      <c r="A290" s="137"/>
    </row>
    <row r="291" spans="1:1" x14ac:dyDescent="0.2">
      <c r="A291" s="137"/>
    </row>
    <row r="292" spans="1:1" x14ac:dyDescent="0.2">
      <c r="A292" s="137"/>
    </row>
    <row r="293" spans="1:1" x14ac:dyDescent="0.2">
      <c r="A293" s="137"/>
    </row>
    <row r="294" spans="1:1" x14ac:dyDescent="0.2">
      <c r="A294" s="137"/>
    </row>
    <row r="295" spans="1:1" x14ac:dyDescent="0.2">
      <c r="A295" s="137"/>
    </row>
    <row r="296" spans="1:1" x14ac:dyDescent="0.2">
      <c r="A296" s="137"/>
    </row>
    <row r="297" spans="1:1" x14ac:dyDescent="0.2">
      <c r="A297" s="137"/>
    </row>
    <row r="298" spans="1:1" x14ac:dyDescent="0.2">
      <c r="A298" s="137"/>
    </row>
    <row r="299" spans="1:1" x14ac:dyDescent="0.2">
      <c r="A299" s="137"/>
    </row>
    <row r="300" spans="1:1" x14ac:dyDescent="0.2">
      <c r="A300" s="137"/>
    </row>
    <row r="301" spans="1:1" x14ac:dyDescent="0.2">
      <c r="A301" s="137"/>
    </row>
    <row r="302" spans="1:1" x14ac:dyDescent="0.2">
      <c r="A302" s="137"/>
    </row>
    <row r="303" spans="1:1" x14ac:dyDescent="0.2">
      <c r="A303" s="137"/>
    </row>
    <row r="304" spans="1:1" x14ac:dyDescent="0.2">
      <c r="A304" s="137"/>
    </row>
    <row r="305" spans="1:1" x14ac:dyDescent="0.2">
      <c r="A305" s="137"/>
    </row>
    <row r="306" spans="1:1" x14ac:dyDescent="0.2">
      <c r="A306" s="137"/>
    </row>
    <row r="307" spans="1:1" x14ac:dyDescent="0.2">
      <c r="A307" s="137"/>
    </row>
    <row r="308" spans="1:1" x14ac:dyDescent="0.2">
      <c r="A308" s="137"/>
    </row>
    <row r="309" spans="1:1" x14ac:dyDescent="0.2">
      <c r="A309" s="137"/>
    </row>
    <row r="310" spans="1:1" x14ac:dyDescent="0.2">
      <c r="A310" s="137"/>
    </row>
    <row r="311" spans="1:1" x14ac:dyDescent="0.2">
      <c r="A311" s="137"/>
    </row>
    <row r="312" spans="1:1" x14ac:dyDescent="0.2">
      <c r="A312" s="137"/>
    </row>
    <row r="313" spans="1:1" x14ac:dyDescent="0.2">
      <c r="A313" s="137"/>
    </row>
    <row r="314" spans="1:1" x14ac:dyDescent="0.2">
      <c r="A314" s="137"/>
    </row>
    <row r="315" spans="1:1" x14ac:dyDescent="0.2">
      <c r="A315" s="137"/>
    </row>
    <row r="316" spans="1:1" x14ac:dyDescent="0.2">
      <c r="A316" s="137"/>
    </row>
    <row r="317" spans="1:1" x14ac:dyDescent="0.2">
      <c r="A317" s="137"/>
    </row>
    <row r="318" spans="1:1" x14ac:dyDescent="0.2">
      <c r="A318" s="137"/>
    </row>
    <row r="319" spans="1:1" x14ac:dyDescent="0.2">
      <c r="A319" s="137"/>
    </row>
    <row r="320" spans="1:1" x14ac:dyDescent="0.2">
      <c r="A320" s="137"/>
    </row>
    <row r="321" spans="1:1" x14ac:dyDescent="0.2">
      <c r="A321" s="137"/>
    </row>
    <row r="322" spans="1:1" x14ac:dyDescent="0.2">
      <c r="A322" s="137"/>
    </row>
    <row r="323" spans="1:1" x14ac:dyDescent="0.2">
      <c r="A323" s="137"/>
    </row>
    <row r="324" spans="1:1" x14ac:dyDescent="0.2">
      <c r="A324" s="137"/>
    </row>
    <row r="325" spans="1:1" x14ac:dyDescent="0.2">
      <c r="A325" s="137"/>
    </row>
    <row r="326" spans="1:1" x14ac:dyDescent="0.2">
      <c r="A326" s="137"/>
    </row>
    <row r="327" spans="1:1" x14ac:dyDescent="0.2">
      <c r="A327" s="137"/>
    </row>
    <row r="328" spans="1:1" x14ac:dyDescent="0.2">
      <c r="A328" s="137"/>
    </row>
    <row r="329" spans="1:1" x14ac:dyDescent="0.2">
      <c r="A329" s="137"/>
    </row>
    <row r="330" spans="1:1" x14ac:dyDescent="0.2">
      <c r="A330" s="137"/>
    </row>
    <row r="331" spans="1:1" x14ac:dyDescent="0.2">
      <c r="A331" s="137"/>
    </row>
    <row r="332" spans="1:1" x14ac:dyDescent="0.2">
      <c r="A332" s="137"/>
    </row>
    <row r="333" spans="1:1" x14ac:dyDescent="0.2">
      <c r="A333" s="137"/>
    </row>
    <row r="334" spans="1:1" x14ac:dyDescent="0.2">
      <c r="A334" s="137"/>
    </row>
    <row r="335" spans="1:1" x14ac:dyDescent="0.2">
      <c r="A335" s="137"/>
    </row>
    <row r="336" spans="1:1" x14ac:dyDescent="0.2">
      <c r="A336" s="137"/>
    </row>
    <row r="337" spans="1:1" x14ac:dyDescent="0.2">
      <c r="A337" s="137"/>
    </row>
    <row r="338" spans="1:1" x14ac:dyDescent="0.2">
      <c r="A338" s="137"/>
    </row>
    <row r="339" spans="1:1" x14ac:dyDescent="0.2">
      <c r="A339" s="137"/>
    </row>
    <row r="340" spans="1:1" x14ac:dyDescent="0.2">
      <c r="A340" s="137"/>
    </row>
    <row r="341" spans="1:1" x14ac:dyDescent="0.2">
      <c r="A341" s="137"/>
    </row>
    <row r="342" spans="1:1" x14ac:dyDescent="0.2">
      <c r="A342" s="137"/>
    </row>
    <row r="343" spans="1:1" x14ac:dyDescent="0.2">
      <c r="A343" s="137"/>
    </row>
  </sheetData>
  <mergeCells count="1">
    <mergeCell ref="A16:A17"/>
  </mergeCells>
  <pageMargins left="0.7" right="0.7" top="0.75" bottom="0.75" header="0.3" footer="0.3"/>
  <pageSetup paperSize="9" orientation="portrait" horizontalDpi="4294967295" verticalDpi="4294967295"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rgb="FFFFFF00"/>
  </sheetPr>
  <dimension ref="A1:B335"/>
  <sheetViews>
    <sheetView workbookViewId="0">
      <pane xSplit="1" topLeftCell="B1" activePane="topRight" state="frozen"/>
      <selection activeCell="A10" sqref="A10"/>
      <selection pane="topRight" activeCell="C9" sqref="C9"/>
    </sheetView>
  </sheetViews>
  <sheetFormatPr defaultColWidth="10" defaultRowHeight="12.75" x14ac:dyDescent="0.2"/>
  <cols>
    <col min="1" max="1" width="46.5703125" style="32" customWidth="1"/>
    <col min="2" max="16384" width="10" style="31"/>
  </cols>
  <sheetData>
    <row r="1" spans="1:2" x14ac:dyDescent="0.2">
      <c r="A1" s="63" t="s">
        <v>61</v>
      </c>
    </row>
    <row r="2" spans="1:2" ht="24" customHeight="1" x14ac:dyDescent="0.2">
      <c r="A2" s="177" t="s">
        <v>301</v>
      </c>
    </row>
    <row r="3" spans="1:2" x14ac:dyDescent="0.2">
      <c r="A3" s="167" t="s">
        <v>298</v>
      </c>
    </row>
    <row r="4" spans="1:2" ht="21.75" customHeight="1" x14ac:dyDescent="0.2">
      <c r="A4" s="239" t="s">
        <v>62</v>
      </c>
      <c r="B4" s="115" t="e">
        <f>'BAR BB| Open rates'!#REF!</f>
        <v>#REF!</v>
      </c>
    </row>
    <row r="5" spans="1:2" ht="21.75" customHeight="1" x14ac:dyDescent="0.2">
      <c r="A5" s="240"/>
      <c r="B5" s="115" t="e">
        <f>'BAR BB| Open rates'!#REF!</f>
        <v>#REF!</v>
      </c>
    </row>
    <row r="6" spans="1:2" x14ac:dyDescent="0.2">
      <c r="A6" s="163" t="s">
        <v>63</v>
      </c>
      <c r="B6" s="115"/>
    </row>
    <row r="7" spans="1:2" x14ac:dyDescent="0.2">
      <c r="A7" s="163">
        <v>1</v>
      </c>
      <c r="B7" s="57" t="e">
        <f>'BAR BB| Open rates'!#REF!*0.9*0.87+25</f>
        <v>#REF!</v>
      </c>
    </row>
    <row r="8" spans="1:2" x14ac:dyDescent="0.2">
      <c r="A8" s="163">
        <v>2</v>
      </c>
      <c r="B8" s="57" t="e">
        <f>'BAR BB| Open rates'!#REF!*0.9*0.87+25</f>
        <v>#REF!</v>
      </c>
    </row>
    <row r="9" spans="1:2" x14ac:dyDescent="0.2">
      <c r="A9" s="163" t="s">
        <v>175</v>
      </c>
      <c r="B9" s="57"/>
    </row>
    <row r="10" spans="1:2" x14ac:dyDescent="0.2">
      <c r="A10" s="163">
        <v>1</v>
      </c>
      <c r="B10" s="57" t="e">
        <f>'BAR BB| Open rates'!#REF!*0.9*0.87+25</f>
        <v>#REF!</v>
      </c>
    </row>
    <row r="11" spans="1:2" x14ac:dyDescent="0.2">
      <c r="A11" s="163">
        <v>2</v>
      </c>
      <c r="B11" s="57" t="e">
        <f>'BAR BB| Open rates'!#REF!*0.9*0.87+25</f>
        <v>#REF!</v>
      </c>
    </row>
    <row r="12" spans="1:2" x14ac:dyDescent="0.2">
      <c r="A12" s="163" t="s">
        <v>176</v>
      </c>
      <c r="B12" s="57"/>
    </row>
    <row r="13" spans="1:2" x14ac:dyDescent="0.2">
      <c r="A13" s="163">
        <v>1</v>
      </c>
      <c r="B13" s="57" t="e">
        <f>'BAR BB| Open rates'!#REF!*0.9*0.87+25</f>
        <v>#REF!</v>
      </c>
    </row>
    <row r="14" spans="1:2" x14ac:dyDescent="0.2">
      <c r="A14" s="163">
        <v>2</v>
      </c>
      <c r="B14" s="57" t="e">
        <f>'BAR BB| Open rates'!#REF!*0.9*0.87+25</f>
        <v>#REF!</v>
      </c>
    </row>
    <row r="15" spans="1:2" x14ac:dyDescent="0.2">
      <c r="A15" s="89"/>
    </row>
    <row r="16" spans="1:2" x14ac:dyDescent="0.2">
      <c r="A16" s="340" t="s">
        <v>172</v>
      </c>
    </row>
    <row r="17" spans="1:1" x14ac:dyDescent="0.2">
      <c r="A17" s="340"/>
    </row>
    <row r="18" spans="1:1" x14ac:dyDescent="0.2">
      <c r="A18" s="89"/>
    </row>
    <row r="19" spans="1:1" x14ac:dyDescent="0.2">
      <c r="A19" s="89"/>
    </row>
    <row r="20" spans="1:1" s="154" customFormat="1" ht="164.25" customHeight="1" x14ac:dyDescent="0.2">
      <c r="A20" s="241" t="s">
        <v>277</v>
      </c>
    </row>
    <row r="21" spans="1:1" ht="12.75" customHeight="1" x14ac:dyDescent="0.2">
      <c r="A21" s="31"/>
    </row>
    <row r="22" spans="1:1" x14ac:dyDescent="0.2">
      <c r="A22" s="177" t="s">
        <v>83</v>
      </c>
    </row>
    <row r="23" spans="1:1" ht="25.5" customHeight="1" x14ac:dyDescent="0.2">
      <c r="A23" s="157" t="s">
        <v>337</v>
      </c>
    </row>
    <row r="24" spans="1:1" ht="24" x14ac:dyDescent="0.2">
      <c r="A24" s="157" t="s">
        <v>338</v>
      </c>
    </row>
    <row r="25" spans="1:1" x14ac:dyDescent="0.2">
      <c r="A25" s="33"/>
    </row>
    <row r="26" spans="1:1" x14ac:dyDescent="0.2">
      <c r="A26" s="174" t="s">
        <v>74</v>
      </c>
    </row>
    <row r="27" spans="1:1" ht="24" x14ac:dyDescent="0.2">
      <c r="A27" s="179" t="s">
        <v>202</v>
      </c>
    </row>
    <row r="28" spans="1:1" x14ac:dyDescent="0.2">
      <c r="A28" s="178" t="s">
        <v>75</v>
      </c>
    </row>
    <row r="29" spans="1:1" ht="24" x14ac:dyDescent="0.2">
      <c r="A29" s="175" t="s">
        <v>76</v>
      </c>
    </row>
    <row r="30" spans="1:1" ht="24" x14ac:dyDescent="0.2">
      <c r="A30" s="175" t="s">
        <v>89</v>
      </c>
    </row>
    <row r="31" spans="1:1" x14ac:dyDescent="0.2">
      <c r="A31" s="175" t="s">
        <v>78</v>
      </c>
    </row>
    <row r="32" spans="1:1" ht="24" x14ac:dyDescent="0.2">
      <c r="A32" s="175" t="s">
        <v>79</v>
      </c>
    </row>
    <row r="33" spans="1:1" ht="24" x14ac:dyDescent="0.2">
      <c r="A33" s="175" t="s">
        <v>187</v>
      </c>
    </row>
    <row r="34" spans="1:1" x14ac:dyDescent="0.2">
      <c r="A34" s="175" t="s">
        <v>105</v>
      </c>
    </row>
    <row r="35" spans="1:1" ht="24" x14ac:dyDescent="0.2">
      <c r="A35" s="175" t="s">
        <v>203</v>
      </c>
    </row>
    <row r="36" spans="1:1" ht="72" customHeight="1" x14ac:dyDescent="0.2">
      <c r="A36" s="203" t="s">
        <v>101</v>
      </c>
    </row>
    <row r="37" spans="1:1" x14ac:dyDescent="0.2">
      <c r="A37" s="69"/>
    </row>
    <row r="38" spans="1:1" ht="36" x14ac:dyDescent="0.2">
      <c r="A38" s="206" t="s">
        <v>204</v>
      </c>
    </row>
    <row r="39" spans="1:1" s="154" customFormat="1" ht="27.75" customHeight="1" x14ac:dyDescent="0.2">
      <c r="A39" s="204" t="s">
        <v>280</v>
      </c>
    </row>
    <row r="40" spans="1:1" x14ac:dyDescent="0.2">
      <c r="A40" s="6"/>
    </row>
    <row r="41" spans="1:1" x14ac:dyDescent="0.2">
      <c r="A41" s="171" t="s">
        <v>81</v>
      </c>
    </row>
    <row r="42" spans="1:1" ht="36" x14ac:dyDescent="0.2">
      <c r="A42" s="176" t="s">
        <v>102</v>
      </c>
    </row>
    <row r="43" spans="1:1" ht="36" x14ac:dyDescent="0.2">
      <c r="A43" s="176" t="s">
        <v>104</v>
      </c>
    </row>
    <row r="44" spans="1:1" x14ac:dyDescent="0.2">
      <c r="A44" s="168"/>
    </row>
    <row r="45" spans="1:1" ht="26.25" x14ac:dyDescent="0.2">
      <c r="A45" s="174" t="s">
        <v>302</v>
      </c>
    </row>
    <row r="46" spans="1:1" ht="13.5" thickBot="1" x14ac:dyDescent="0.25">
      <c r="A46" s="170"/>
    </row>
    <row r="47" spans="1:1" s="154" customFormat="1" ht="24" x14ac:dyDescent="0.2">
      <c r="A47" s="245" t="s">
        <v>345</v>
      </c>
    </row>
    <row r="48" spans="1:1" s="154" customFormat="1" ht="13.5" thickBot="1" x14ac:dyDescent="0.25">
      <c r="A48" s="246" t="s">
        <v>205</v>
      </c>
    </row>
    <row r="49" spans="1:1" s="154" customFormat="1" ht="12.75" customHeight="1" x14ac:dyDescent="0.2">
      <c r="A49" s="205"/>
    </row>
    <row r="50" spans="1:1" s="154" customFormat="1" x14ac:dyDescent="0.2">
      <c r="A50" s="247" t="s">
        <v>346</v>
      </c>
    </row>
    <row r="51" spans="1:1" s="154" customFormat="1" ht="13.5" thickBot="1" x14ac:dyDescent="0.25">
      <c r="A51" s="246" t="s">
        <v>332</v>
      </c>
    </row>
    <row r="52" spans="1:1" s="154" customFormat="1" ht="12.75" customHeight="1" x14ac:dyDescent="0.2">
      <c r="A52" s="176"/>
    </row>
    <row r="53" spans="1:1" s="154" customFormat="1" x14ac:dyDescent="0.2">
      <c r="A53" s="247" t="s">
        <v>347</v>
      </c>
    </row>
    <row r="54" spans="1:1" s="154" customFormat="1" ht="42.75" customHeight="1" thickBot="1" x14ac:dyDescent="0.25">
      <c r="A54" s="246" t="s">
        <v>348</v>
      </c>
    </row>
    <row r="55" spans="1:1" s="154" customFormat="1" ht="13.5" thickBot="1" x14ac:dyDescent="0.25">
      <c r="A55" s="215"/>
    </row>
    <row r="56" spans="1:1" s="154" customFormat="1" ht="23.25" customHeight="1" x14ac:dyDescent="0.2">
      <c r="A56" s="245" t="s">
        <v>349</v>
      </c>
    </row>
    <row r="57" spans="1:1" s="154" customFormat="1" ht="13.5" thickBot="1" x14ac:dyDescent="0.25">
      <c r="A57" s="246" t="s">
        <v>287</v>
      </c>
    </row>
    <row r="58" spans="1:1" s="154" customFormat="1" x14ac:dyDescent="0.2">
      <c r="A58" s="208"/>
    </row>
    <row r="59" spans="1:1" s="154" customFormat="1" x14ac:dyDescent="0.2">
      <c r="A59" s="247" t="s">
        <v>350</v>
      </c>
    </row>
    <row r="60" spans="1:1" s="154" customFormat="1" ht="13.5" thickBot="1" x14ac:dyDescent="0.25">
      <c r="A60" s="246" t="s">
        <v>289</v>
      </c>
    </row>
    <row r="61" spans="1:1" s="154" customFormat="1" x14ac:dyDescent="0.2">
      <c r="A61" s="205"/>
    </row>
    <row r="62" spans="1:1" ht="24" x14ac:dyDescent="0.2">
      <c r="A62" s="177" t="s">
        <v>303</v>
      </c>
    </row>
    <row r="63" spans="1:1" s="154" customFormat="1" ht="24" x14ac:dyDescent="0.2">
      <c r="A63" s="207" t="s">
        <v>351</v>
      </c>
    </row>
    <row r="64" spans="1:1" s="154" customFormat="1" x14ac:dyDescent="0.2">
      <c r="A64" s="205" t="s">
        <v>206</v>
      </c>
    </row>
    <row r="65" spans="1:1" s="154" customFormat="1" x14ac:dyDescent="0.2">
      <c r="A65" s="176"/>
    </row>
    <row r="66" spans="1:1" s="154" customFormat="1" ht="24" x14ac:dyDescent="0.2">
      <c r="A66" s="207" t="s">
        <v>352</v>
      </c>
    </row>
    <row r="67" spans="1:1" s="154" customFormat="1" x14ac:dyDescent="0.2">
      <c r="A67" s="205" t="s">
        <v>333</v>
      </c>
    </row>
    <row r="68" spans="1:1" s="154" customFormat="1" x14ac:dyDescent="0.2">
      <c r="A68" s="176"/>
    </row>
    <row r="69" spans="1:1" s="154" customFormat="1" x14ac:dyDescent="0.2">
      <c r="A69" s="207" t="s">
        <v>353</v>
      </c>
    </row>
    <row r="70" spans="1:1" s="154" customFormat="1" ht="36" x14ac:dyDescent="0.2">
      <c r="A70" s="205" t="s">
        <v>334</v>
      </c>
    </row>
    <row r="71" spans="1:1" s="154" customFormat="1" x14ac:dyDescent="0.2">
      <c r="A71" s="176"/>
    </row>
    <row r="72" spans="1:1" s="154" customFormat="1" ht="24" x14ac:dyDescent="0.2">
      <c r="A72" s="207" t="s">
        <v>354</v>
      </c>
    </row>
    <row r="73" spans="1:1" s="154" customFormat="1" x14ac:dyDescent="0.2">
      <c r="A73" s="205" t="s">
        <v>296</v>
      </c>
    </row>
    <row r="74" spans="1:1" s="154" customFormat="1" x14ac:dyDescent="0.2">
      <c r="A74" s="170"/>
    </row>
    <row r="75" spans="1:1" s="154" customFormat="1" x14ac:dyDescent="0.2">
      <c r="A75" s="207" t="s">
        <v>355</v>
      </c>
    </row>
    <row r="76" spans="1:1" x14ac:dyDescent="0.2">
      <c r="A76" s="205" t="s">
        <v>289</v>
      </c>
    </row>
    <row r="77" spans="1:1" x14ac:dyDescent="0.2">
      <c r="A77" s="137"/>
    </row>
    <row r="78" spans="1:1" x14ac:dyDescent="0.2">
      <c r="A78" s="13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row r="141" spans="1:1" x14ac:dyDescent="0.2">
      <c r="A141" s="137"/>
    </row>
    <row r="142" spans="1:1" x14ac:dyDescent="0.2">
      <c r="A142" s="137"/>
    </row>
    <row r="143" spans="1:1" x14ac:dyDescent="0.2">
      <c r="A143" s="137"/>
    </row>
    <row r="144" spans="1:1" x14ac:dyDescent="0.2">
      <c r="A144" s="137"/>
    </row>
    <row r="145" spans="1:1" x14ac:dyDescent="0.2">
      <c r="A145" s="137"/>
    </row>
    <row r="146" spans="1:1" x14ac:dyDescent="0.2">
      <c r="A146" s="137"/>
    </row>
    <row r="147" spans="1:1" x14ac:dyDescent="0.2">
      <c r="A147" s="137"/>
    </row>
    <row r="148" spans="1:1" x14ac:dyDescent="0.2">
      <c r="A148" s="137"/>
    </row>
    <row r="149" spans="1:1" x14ac:dyDescent="0.2">
      <c r="A149" s="137"/>
    </row>
    <row r="150" spans="1:1" x14ac:dyDescent="0.2">
      <c r="A150" s="137"/>
    </row>
    <row r="151" spans="1:1" x14ac:dyDescent="0.2">
      <c r="A151" s="137"/>
    </row>
    <row r="152" spans="1:1" x14ac:dyDescent="0.2">
      <c r="A152" s="137"/>
    </row>
    <row r="153" spans="1:1" x14ac:dyDescent="0.2">
      <c r="A153" s="137"/>
    </row>
    <row r="154" spans="1:1" x14ac:dyDescent="0.2">
      <c r="A154" s="137"/>
    </row>
    <row r="155" spans="1:1" x14ac:dyDescent="0.2">
      <c r="A155" s="137"/>
    </row>
    <row r="156" spans="1:1" x14ac:dyDescent="0.2">
      <c r="A156" s="137"/>
    </row>
    <row r="157" spans="1:1" x14ac:dyDescent="0.2">
      <c r="A157" s="137"/>
    </row>
    <row r="158" spans="1:1" x14ac:dyDescent="0.2">
      <c r="A158" s="137"/>
    </row>
    <row r="159" spans="1:1" x14ac:dyDescent="0.2">
      <c r="A159" s="137"/>
    </row>
    <row r="160" spans="1:1" x14ac:dyDescent="0.2">
      <c r="A160" s="137"/>
    </row>
    <row r="161" spans="1:1" x14ac:dyDescent="0.2">
      <c r="A161" s="137"/>
    </row>
    <row r="162" spans="1:1" x14ac:dyDescent="0.2">
      <c r="A162" s="137"/>
    </row>
    <row r="163" spans="1:1" x14ac:dyDescent="0.2">
      <c r="A163" s="137"/>
    </row>
    <row r="164" spans="1:1" x14ac:dyDescent="0.2">
      <c r="A164" s="137"/>
    </row>
    <row r="165" spans="1:1" x14ac:dyDescent="0.2">
      <c r="A165" s="137"/>
    </row>
    <row r="166" spans="1:1" x14ac:dyDescent="0.2">
      <c r="A166" s="137"/>
    </row>
    <row r="167" spans="1:1" x14ac:dyDescent="0.2">
      <c r="A167" s="137"/>
    </row>
    <row r="168" spans="1:1" x14ac:dyDescent="0.2">
      <c r="A168" s="137"/>
    </row>
    <row r="169" spans="1:1" x14ac:dyDescent="0.2">
      <c r="A169" s="137"/>
    </row>
    <row r="170" spans="1:1" x14ac:dyDescent="0.2">
      <c r="A170" s="137"/>
    </row>
    <row r="171" spans="1:1" x14ac:dyDescent="0.2">
      <c r="A171" s="137"/>
    </row>
    <row r="172" spans="1:1" x14ac:dyDescent="0.2">
      <c r="A172" s="137"/>
    </row>
    <row r="173" spans="1:1" x14ac:dyDescent="0.2">
      <c r="A173" s="137"/>
    </row>
    <row r="174" spans="1:1" x14ac:dyDescent="0.2">
      <c r="A174" s="137"/>
    </row>
    <row r="175" spans="1:1" x14ac:dyDescent="0.2">
      <c r="A175" s="137"/>
    </row>
    <row r="176" spans="1:1" x14ac:dyDescent="0.2">
      <c r="A176" s="137"/>
    </row>
    <row r="177" spans="1:1" x14ac:dyDescent="0.2">
      <c r="A177" s="137"/>
    </row>
    <row r="178" spans="1:1" x14ac:dyDescent="0.2">
      <c r="A178" s="137"/>
    </row>
    <row r="179" spans="1:1" x14ac:dyDescent="0.2">
      <c r="A179" s="137"/>
    </row>
    <row r="180" spans="1:1" x14ac:dyDescent="0.2">
      <c r="A180" s="137"/>
    </row>
    <row r="181" spans="1:1" x14ac:dyDescent="0.2">
      <c r="A181" s="137"/>
    </row>
    <row r="182" spans="1:1" x14ac:dyDescent="0.2">
      <c r="A182" s="137"/>
    </row>
    <row r="183" spans="1:1" x14ac:dyDescent="0.2">
      <c r="A183" s="137"/>
    </row>
    <row r="184" spans="1:1" x14ac:dyDescent="0.2">
      <c r="A184" s="137"/>
    </row>
    <row r="185" spans="1:1" x14ac:dyDescent="0.2">
      <c r="A185" s="137"/>
    </row>
    <row r="186" spans="1:1" x14ac:dyDescent="0.2">
      <c r="A186" s="137"/>
    </row>
    <row r="187" spans="1:1" x14ac:dyDescent="0.2">
      <c r="A187" s="137"/>
    </row>
    <row r="188" spans="1:1" x14ac:dyDescent="0.2">
      <c r="A188" s="137"/>
    </row>
    <row r="189" spans="1:1" x14ac:dyDescent="0.2">
      <c r="A189" s="137"/>
    </row>
    <row r="190" spans="1:1" x14ac:dyDescent="0.2">
      <c r="A190" s="137"/>
    </row>
    <row r="191" spans="1:1" x14ac:dyDescent="0.2">
      <c r="A191" s="137"/>
    </row>
    <row r="192" spans="1:1" x14ac:dyDescent="0.2">
      <c r="A192" s="137"/>
    </row>
    <row r="193" spans="1:1" x14ac:dyDescent="0.2">
      <c r="A193" s="137"/>
    </row>
    <row r="194" spans="1:1" x14ac:dyDescent="0.2">
      <c r="A194" s="137"/>
    </row>
    <row r="195" spans="1:1" x14ac:dyDescent="0.2">
      <c r="A195" s="137"/>
    </row>
    <row r="196" spans="1:1" x14ac:dyDescent="0.2">
      <c r="A196" s="137"/>
    </row>
    <row r="197" spans="1:1" x14ac:dyDescent="0.2">
      <c r="A197" s="137"/>
    </row>
    <row r="198" spans="1:1" x14ac:dyDescent="0.2">
      <c r="A198" s="137"/>
    </row>
    <row r="199" spans="1:1" x14ac:dyDescent="0.2">
      <c r="A199" s="137"/>
    </row>
    <row r="200" spans="1:1" x14ac:dyDescent="0.2">
      <c r="A200" s="137"/>
    </row>
    <row r="201" spans="1:1" x14ac:dyDescent="0.2">
      <c r="A201" s="137"/>
    </row>
    <row r="202" spans="1:1" x14ac:dyDescent="0.2">
      <c r="A202" s="137"/>
    </row>
    <row r="203" spans="1:1" x14ac:dyDescent="0.2">
      <c r="A203" s="137"/>
    </row>
    <row r="204" spans="1:1" x14ac:dyDescent="0.2">
      <c r="A204" s="137"/>
    </row>
    <row r="205" spans="1:1" x14ac:dyDescent="0.2">
      <c r="A205" s="137"/>
    </row>
    <row r="206" spans="1:1" x14ac:dyDescent="0.2">
      <c r="A206" s="137"/>
    </row>
    <row r="207" spans="1:1" x14ac:dyDescent="0.2">
      <c r="A207" s="137"/>
    </row>
    <row r="208" spans="1:1" x14ac:dyDescent="0.2">
      <c r="A208" s="137"/>
    </row>
    <row r="209" spans="1:1" x14ac:dyDescent="0.2">
      <c r="A209" s="137"/>
    </row>
    <row r="210" spans="1:1" x14ac:dyDescent="0.2">
      <c r="A210" s="137"/>
    </row>
    <row r="211" spans="1:1" x14ac:dyDescent="0.2">
      <c r="A211" s="137"/>
    </row>
    <row r="212" spans="1:1" x14ac:dyDescent="0.2">
      <c r="A212" s="137"/>
    </row>
    <row r="213" spans="1:1" x14ac:dyDescent="0.2">
      <c r="A213" s="137"/>
    </row>
    <row r="214" spans="1:1" x14ac:dyDescent="0.2">
      <c r="A214" s="137"/>
    </row>
    <row r="215" spans="1:1" x14ac:dyDescent="0.2">
      <c r="A215" s="137"/>
    </row>
    <row r="216" spans="1:1" x14ac:dyDescent="0.2">
      <c r="A216" s="137"/>
    </row>
    <row r="217" spans="1:1" x14ac:dyDescent="0.2">
      <c r="A217" s="137"/>
    </row>
    <row r="218" spans="1:1" x14ac:dyDescent="0.2">
      <c r="A218" s="137"/>
    </row>
    <row r="219" spans="1:1" x14ac:dyDescent="0.2">
      <c r="A219" s="137"/>
    </row>
    <row r="220" spans="1:1" x14ac:dyDescent="0.2">
      <c r="A220" s="137"/>
    </row>
    <row r="221" spans="1:1" x14ac:dyDescent="0.2">
      <c r="A221" s="137"/>
    </row>
    <row r="222" spans="1:1" x14ac:dyDescent="0.2">
      <c r="A222" s="137"/>
    </row>
    <row r="223" spans="1:1" x14ac:dyDescent="0.2">
      <c r="A223" s="137"/>
    </row>
    <row r="224" spans="1:1" x14ac:dyDescent="0.2">
      <c r="A224" s="137"/>
    </row>
    <row r="225" spans="1:1" x14ac:dyDescent="0.2">
      <c r="A225" s="137"/>
    </row>
    <row r="226" spans="1:1" x14ac:dyDescent="0.2">
      <c r="A226" s="137"/>
    </row>
    <row r="227" spans="1:1" x14ac:dyDescent="0.2">
      <c r="A227" s="137"/>
    </row>
    <row r="228" spans="1:1" x14ac:dyDescent="0.2">
      <c r="A228" s="137"/>
    </row>
    <row r="229" spans="1:1" x14ac:dyDescent="0.2">
      <c r="A229" s="137"/>
    </row>
    <row r="230" spans="1:1" x14ac:dyDescent="0.2">
      <c r="A230" s="137"/>
    </row>
    <row r="231" spans="1:1" x14ac:dyDescent="0.2">
      <c r="A231" s="137"/>
    </row>
    <row r="232" spans="1:1" x14ac:dyDescent="0.2">
      <c r="A232" s="137"/>
    </row>
    <row r="233" spans="1:1" x14ac:dyDescent="0.2">
      <c r="A233" s="137"/>
    </row>
    <row r="234" spans="1:1" x14ac:dyDescent="0.2">
      <c r="A234" s="137"/>
    </row>
    <row r="235" spans="1:1" x14ac:dyDescent="0.2">
      <c r="A235" s="137"/>
    </row>
    <row r="236" spans="1:1" x14ac:dyDescent="0.2">
      <c r="A236" s="137"/>
    </row>
    <row r="237" spans="1:1" x14ac:dyDescent="0.2">
      <c r="A237" s="137"/>
    </row>
    <row r="238" spans="1:1" x14ac:dyDescent="0.2">
      <c r="A238" s="137"/>
    </row>
    <row r="239" spans="1:1" x14ac:dyDescent="0.2">
      <c r="A239" s="137"/>
    </row>
    <row r="240" spans="1:1" x14ac:dyDescent="0.2">
      <c r="A240" s="137"/>
    </row>
    <row r="241" spans="1:1" x14ac:dyDescent="0.2">
      <c r="A241" s="137"/>
    </row>
    <row r="242" spans="1:1" x14ac:dyDescent="0.2">
      <c r="A242" s="137"/>
    </row>
    <row r="243" spans="1:1" x14ac:dyDescent="0.2">
      <c r="A243" s="137"/>
    </row>
    <row r="244" spans="1:1" x14ac:dyDescent="0.2">
      <c r="A244" s="137"/>
    </row>
    <row r="245" spans="1:1" x14ac:dyDescent="0.2">
      <c r="A245" s="137"/>
    </row>
    <row r="246" spans="1:1" x14ac:dyDescent="0.2">
      <c r="A246" s="137"/>
    </row>
    <row r="247" spans="1:1" x14ac:dyDescent="0.2">
      <c r="A247" s="137"/>
    </row>
    <row r="248" spans="1:1" x14ac:dyDescent="0.2">
      <c r="A248" s="137"/>
    </row>
    <row r="249" spans="1:1" x14ac:dyDescent="0.2">
      <c r="A249" s="137"/>
    </row>
    <row r="250" spans="1:1" x14ac:dyDescent="0.2">
      <c r="A250" s="137"/>
    </row>
    <row r="251" spans="1:1" x14ac:dyDescent="0.2">
      <c r="A251" s="137"/>
    </row>
    <row r="252" spans="1:1" x14ac:dyDescent="0.2">
      <c r="A252" s="137"/>
    </row>
    <row r="253" spans="1:1" x14ac:dyDescent="0.2">
      <c r="A253" s="137"/>
    </row>
    <row r="254" spans="1:1" x14ac:dyDescent="0.2">
      <c r="A254" s="137"/>
    </row>
    <row r="255" spans="1:1" x14ac:dyDescent="0.2">
      <c r="A255" s="137"/>
    </row>
    <row r="256" spans="1:1" x14ac:dyDescent="0.2">
      <c r="A256" s="137"/>
    </row>
    <row r="257" spans="1:1" x14ac:dyDescent="0.2">
      <c r="A257" s="137"/>
    </row>
    <row r="258" spans="1:1" x14ac:dyDescent="0.2">
      <c r="A258" s="137"/>
    </row>
    <row r="259" spans="1:1" x14ac:dyDescent="0.2">
      <c r="A259" s="137"/>
    </row>
    <row r="260" spans="1:1" x14ac:dyDescent="0.2">
      <c r="A260" s="137"/>
    </row>
    <row r="261" spans="1:1" x14ac:dyDescent="0.2">
      <c r="A261" s="137"/>
    </row>
    <row r="262" spans="1:1" x14ac:dyDescent="0.2">
      <c r="A262" s="137"/>
    </row>
    <row r="263" spans="1:1" x14ac:dyDescent="0.2">
      <c r="A263" s="137"/>
    </row>
    <row r="264" spans="1:1" x14ac:dyDescent="0.2">
      <c r="A264" s="137"/>
    </row>
    <row r="265" spans="1:1" x14ac:dyDescent="0.2">
      <c r="A265" s="137"/>
    </row>
    <row r="266" spans="1:1" x14ac:dyDescent="0.2">
      <c r="A266" s="137"/>
    </row>
    <row r="267" spans="1:1" x14ac:dyDescent="0.2">
      <c r="A267" s="137"/>
    </row>
    <row r="268" spans="1:1" x14ac:dyDescent="0.2">
      <c r="A268" s="137"/>
    </row>
    <row r="269" spans="1:1" x14ac:dyDescent="0.2">
      <c r="A269" s="137"/>
    </row>
    <row r="270" spans="1:1" x14ac:dyDescent="0.2">
      <c r="A270" s="137"/>
    </row>
    <row r="271" spans="1:1" x14ac:dyDescent="0.2">
      <c r="A271" s="137"/>
    </row>
    <row r="272" spans="1:1" x14ac:dyDescent="0.2">
      <c r="A272" s="137"/>
    </row>
    <row r="273" spans="1:1" x14ac:dyDescent="0.2">
      <c r="A273" s="137"/>
    </row>
    <row r="274" spans="1:1" x14ac:dyDescent="0.2">
      <c r="A274" s="137"/>
    </row>
    <row r="275" spans="1:1" x14ac:dyDescent="0.2">
      <c r="A275" s="137"/>
    </row>
    <row r="276" spans="1:1" x14ac:dyDescent="0.2">
      <c r="A276" s="137"/>
    </row>
    <row r="277" spans="1:1" x14ac:dyDescent="0.2">
      <c r="A277" s="137"/>
    </row>
    <row r="278" spans="1:1" x14ac:dyDescent="0.2">
      <c r="A278" s="137"/>
    </row>
    <row r="279" spans="1:1" x14ac:dyDescent="0.2">
      <c r="A279" s="137"/>
    </row>
    <row r="280" spans="1:1" x14ac:dyDescent="0.2">
      <c r="A280" s="137"/>
    </row>
    <row r="281" spans="1:1" x14ac:dyDescent="0.2">
      <c r="A281" s="137"/>
    </row>
    <row r="282" spans="1:1" x14ac:dyDescent="0.2">
      <c r="A282" s="137"/>
    </row>
    <row r="283" spans="1:1" x14ac:dyDescent="0.2">
      <c r="A283" s="137"/>
    </row>
    <row r="284" spans="1:1" x14ac:dyDescent="0.2">
      <c r="A284" s="137"/>
    </row>
    <row r="285" spans="1:1" x14ac:dyDescent="0.2">
      <c r="A285" s="137"/>
    </row>
    <row r="286" spans="1:1" x14ac:dyDescent="0.2">
      <c r="A286" s="137"/>
    </row>
    <row r="287" spans="1:1" x14ac:dyDescent="0.2">
      <c r="A287" s="137"/>
    </row>
    <row r="288" spans="1:1" x14ac:dyDescent="0.2">
      <c r="A288" s="137"/>
    </row>
    <row r="289" spans="1:1" x14ac:dyDescent="0.2">
      <c r="A289" s="137"/>
    </row>
    <row r="290" spans="1:1" x14ac:dyDescent="0.2">
      <c r="A290" s="137"/>
    </row>
    <row r="291" spans="1:1" x14ac:dyDescent="0.2">
      <c r="A291" s="137"/>
    </row>
    <row r="292" spans="1:1" x14ac:dyDescent="0.2">
      <c r="A292" s="137"/>
    </row>
    <row r="293" spans="1:1" x14ac:dyDescent="0.2">
      <c r="A293" s="137"/>
    </row>
    <row r="294" spans="1:1" x14ac:dyDescent="0.2">
      <c r="A294" s="137"/>
    </row>
    <row r="295" spans="1:1" x14ac:dyDescent="0.2">
      <c r="A295" s="137"/>
    </row>
    <row r="296" spans="1:1" x14ac:dyDescent="0.2">
      <c r="A296" s="137"/>
    </row>
    <row r="297" spans="1:1" x14ac:dyDescent="0.2">
      <c r="A297" s="137"/>
    </row>
    <row r="298" spans="1:1" x14ac:dyDescent="0.2">
      <c r="A298" s="137"/>
    </row>
    <row r="299" spans="1:1" x14ac:dyDescent="0.2">
      <c r="A299" s="137"/>
    </row>
    <row r="300" spans="1:1" x14ac:dyDescent="0.2">
      <c r="A300" s="137"/>
    </row>
    <row r="301" spans="1:1" x14ac:dyDescent="0.2">
      <c r="A301" s="137"/>
    </row>
    <row r="302" spans="1:1" x14ac:dyDescent="0.2">
      <c r="A302" s="137"/>
    </row>
    <row r="303" spans="1:1" x14ac:dyDescent="0.2">
      <c r="A303" s="137"/>
    </row>
    <row r="304" spans="1:1" x14ac:dyDescent="0.2">
      <c r="A304" s="137"/>
    </row>
    <row r="305" spans="1:1" x14ac:dyDescent="0.2">
      <c r="A305" s="137"/>
    </row>
    <row r="306" spans="1:1" x14ac:dyDescent="0.2">
      <c r="A306" s="137"/>
    </row>
    <row r="307" spans="1:1" x14ac:dyDescent="0.2">
      <c r="A307" s="137"/>
    </row>
    <row r="308" spans="1:1" x14ac:dyDescent="0.2">
      <c r="A308" s="137"/>
    </row>
    <row r="309" spans="1:1" x14ac:dyDescent="0.2">
      <c r="A309" s="137"/>
    </row>
    <row r="310" spans="1:1" x14ac:dyDescent="0.2">
      <c r="A310" s="137"/>
    </row>
    <row r="311" spans="1:1" x14ac:dyDescent="0.2">
      <c r="A311" s="137"/>
    </row>
    <row r="312" spans="1:1" x14ac:dyDescent="0.2">
      <c r="A312" s="137"/>
    </row>
    <row r="313" spans="1:1" x14ac:dyDescent="0.2">
      <c r="A313" s="137"/>
    </row>
    <row r="314" spans="1:1" x14ac:dyDescent="0.2">
      <c r="A314" s="137"/>
    </row>
    <row r="315" spans="1:1" x14ac:dyDescent="0.2">
      <c r="A315" s="137"/>
    </row>
    <row r="316" spans="1:1" x14ac:dyDescent="0.2">
      <c r="A316" s="137"/>
    </row>
    <row r="317" spans="1:1" x14ac:dyDescent="0.2">
      <c r="A317" s="137"/>
    </row>
    <row r="318" spans="1:1" x14ac:dyDescent="0.2">
      <c r="A318" s="137"/>
    </row>
    <row r="319" spans="1:1" x14ac:dyDescent="0.2">
      <c r="A319" s="137"/>
    </row>
    <row r="320" spans="1:1" x14ac:dyDescent="0.2">
      <c r="A320" s="137"/>
    </row>
    <row r="321" spans="1:1" x14ac:dyDescent="0.2">
      <c r="A321" s="137"/>
    </row>
    <row r="322" spans="1:1" x14ac:dyDescent="0.2">
      <c r="A322" s="137"/>
    </row>
    <row r="323" spans="1:1" x14ac:dyDescent="0.2">
      <c r="A323" s="137"/>
    </row>
    <row r="324" spans="1:1" x14ac:dyDescent="0.2">
      <c r="A324" s="137"/>
    </row>
    <row r="325" spans="1:1" x14ac:dyDescent="0.2">
      <c r="A325" s="137"/>
    </row>
    <row r="326" spans="1:1" x14ac:dyDescent="0.2">
      <c r="A326" s="137"/>
    </row>
    <row r="327" spans="1:1" x14ac:dyDescent="0.2">
      <c r="A327" s="137"/>
    </row>
    <row r="328" spans="1:1" x14ac:dyDescent="0.2">
      <c r="A328" s="137"/>
    </row>
    <row r="329" spans="1:1" x14ac:dyDescent="0.2">
      <c r="A329" s="137"/>
    </row>
    <row r="330" spans="1:1" x14ac:dyDescent="0.2">
      <c r="A330" s="137"/>
    </row>
    <row r="331" spans="1:1" x14ac:dyDescent="0.2">
      <c r="A331" s="137"/>
    </row>
    <row r="332" spans="1:1" x14ac:dyDescent="0.2">
      <c r="A332" s="137"/>
    </row>
    <row r="333" spans="1:1" x14ac:dyDescent="0.2">
      <c r="A333" s="137"/>
    </row>
    <row r="334" spans="1:1" x14ac:dyDescent="0.2">
      <c r="A334" s="137"/>
    </row>
    <row r="335" spans="1:1" x14ac:dyDescent="0.2">
      <c r="A335" s="137"/>
    </row>
  </sheetData>
  <mergeCells count="1">
    <mergeCell ref="A16:A17"/>
  </mergeCells>
  <pageMargins left="0.7" right="0.7" top="0.75" bottom="0.75" header="0.3" footer="0.3"/>
  <pageSetup paperSize="9" orientation="portrait" horizontalDpi="4294967295" verticalDpi="4294967295"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rgb="FFFFFF00"/>
  </sheetPr>
  <dimension ref="A1:B333"/>
  <sheetViews>
    <sheetView workbookViewId="0">
      <pane xSplit="1" topLeftCell="B1" activePane="topRight" state="frozen"/>
      <selection activeCell="A10" sqref="A10"/>
      <selection pane="topRight" activeCell="D11" sqref="D11"/>
    </sheetView>
  </sheetViews>
  <sheetFormatPr defaultColWidth="10" defaultRowHeight="12.75" x14ac:dyDescent="0.2"/>
  <cols>
    <col min="1" max="1" width="46.5703125" style="32" customWidth="1"/>
    <col min="2" max="16384" width="10" style="31"/>
  </cols>
  <sheetData>
    <row r="1" spans="1:2" x14ac:dyDescent="0.2">
      <c r="A1" s="63" t="s">
        <v>61</v>
      </c>
    </row>
    <row r="2" spans="1:2" ht="28.5" customHeight="1" x14ac:dyDescent="0.2">
      <c r="A2" s="177" t="s">
        <v>301</v>
      </c>
    </row>
    <row r="3" spans="1:2" x14ac:dyDescent="0.2">
      <c r="A3" s="167" t="s">
        <v>299</v>
      </c>
    </row>
    <row r="4" spans="1:2" ht="21.75" customHeight="1" x14ac:dyDescent="0.2">
      <c r="A4" s="239" t="s">
        <v>62</v>
      </c>
      <c r="B4" s="115" t="e">
        <f>'BAR BB| Open rates'!#REF!</f>
        <v>#REF!</v>
      </c>
    </row>
    <row r="5" spans="1:2" ht="21.75" customHeight="1" x14ac:dyDescent="0.2">
      <c r="A5" s="240"/>
      <c r="B5" s="115" t="e">
        <f>'BAR BB| Open rates'!#REF!</f>
        <v>#REF!</v>
      </c>
    </row>
    <row r="6" spans="1:2" x14ac:dyDescent="0.2">
      <c r="A6" s="163" t="s">
        <v>63</v>
      </c>
      <c r="B6" s="115"/>
    </row>
    <row r="7" spans="1:2" x14ac:dyDescent="0.2">
      <c r="A7" s="163">
        <v>1</v>
      </c>
      <c r="B7" s="57" t="e">
        <f>'BAR BB| Open rates'!#REF!*0.9*0.85+35</f>
        <v>#REF!</v>
      </c>
    </row>
    <row r="8" spans="1:2" x14ac:dyDescent="0.2">
      <c r="A8" s="163">
        <v>2</v>
      </c>
      <c r="B8" s="57" t="e">
        <f>'BAR BB| Open rates'!#REF!*0.9*0.85+35</f>
        <v>#REF!</v>
      </c>
    </row>
    <row r="9" spans="1:2" x14ac:dyDescent="0.2">
      <c r="A9" s="163" t="s">
        <v>175</v>
      </c>
      <c r="B9" s="57"/>
    </row>
    <row r="10" spans="1:2" x14ac:dyDescent="0.2">
      <c r="A10" s="163">
        <v>1</v>
      </c>
      <c r="B10" s="57" t="e">
        <f>'BAR BB| Open rates'!#REF!*0.9*0.85+35</f>
        <v>#REF!</v>
      </c>
    </row>
    <row r="11" spans="1:2" x14ac:dyDescent="0.2">
      <c r="A11" s="163">
        <v>2</v>
      </c>
      <c r="B11" s="57" t="e">
        <f>'BAR BB| Open rates'!#REF!*0.9*0.85+35</f>
        <v>#REF!</v>
      </c>
    </row>
    <row r="12" spans="1:2" x14ac:dyDescent="0.2">
      <c r="A12" s="163" t="s">
        <v>176</v>
      </c>
      <c r="B12" s="57"/>
    </row>
    <row r="13" spans="1:2" x14ac:dyDescent="0.2">
      <c r="A13" s="163">
        <v>1</v>
      </c>
      <c r="B13" s="57" t="e">
        <f>'BAR BB| Open rates'!#REF!*0.9*0.85+35</f>
        <v>#REF!</v>
      </c>
    </row>
    <row r="14" spans="1:2" x14ac:dyDescent="0.2">
      <c r="A14" s="163">
        <v>2</v>
      </c>
      <c r="B14" s="57" t="e">
        <f>'BAR BB| Open rates'!#REF!*0.9*0.85+35</f>
        <v>#REF!</v>
      </c>
    </row>
    <row r="15" spans="1:2" x14ac:dyDescent="0.2">
      <c r="A15" s="89"/>
    </row>
    <row r="16" spans="1:2" x14ac:dyDescent="0.2">
      <c r="A16" s="340" t="s">
        <v>172</v>
      </c>
    </row>
    <row r="17" spans="1:1" x14ac:dyDescent="0.2">
      <c r="A17" s="340"/>
    </row>
    <row r="18" spans="1:1" x14ac:dyDescent="0.2">
      <c r="A18" s="89"/>
    </row>
    <row r="19" spans="1:1" x14ac:dyDescent="0.2">
      <c r="A19" s="89"/>
    </row>
    <row r="20" spans="1:1" s="154" customFormat="1" ht="164.25" customHeight="1" x14ac:dyDescent="0.2">
      <c r="A20" s="241" t="s">
        <v>277</v>
      </c>
    </row>
    <row r="21" spans="1:1" ht="12.75" customHeight="1" x14ac:dyDescent="0.2">
      <c r="A21" s="31"/>
    </row>
    <row r="22" spans="1:1" x14ac:dyDescent="0.2">
      <c r="A22" s="177" t="s">
        <v>83</v>
      </c>
    </row>
    <row r="23" spans="1:1" ht="25.5" customHeight="1" x14ac:dyDescent="0.2">
      <c r="A23" s="157" t="s">
        <v>337</v>
      </c>
    </row>
    <row r="24" spans="1:1" ht="24" x14ac:dyDescent="0.2">
      <c r="A24" s="157" t="s">
        <v>338</v>
      </c>
    </row>
    <row r="25" spans="1:1" x14ac:dyDescent="0.2">
      <c r="A25" s="33"/>
    </row>
    <row r="26" spans="1:1" x14ac:dyDescent="0.2">
      <c r="A26" s="174" t="s">
        <v>74</v>
      </c>
    </row>
    <row r="27" spans="1:1" ht="24" x14ac:dyDescent="0.2">
      <c r="A27" s="179" t="s">
        <v>202</v>
      </c>
    </row>
    <row r="28" spans="1:1" x14ac:dyDescent="0.2">
      <c r="A28" s="178" t="s">
        <v>75</v>
      </c>
    </row>
    <row r="29" spans="1:1" ht="24" x14ac:dyDescent="0.2">
      <c r="A29" s="175" t="s">
        <v>76</v>
      </c>
    </row>
    <row r="30" spans="1:1" ht="24" x14ac:dyDescent="0.2">
      <c r="A30" s="175" t="s">
        <v>89</v>
      </c>
    </row>
    <row r="31" spans="1:1" x14ac:dyDescent="0.2">
      <c r="A31" s="175" t="s">
        <v>78</v>
      </c>
    </row>
    <row r="32" spans="1:1" ht="24" x14ac:dyDescent="0.2">
      <c r="A32" s="175" t="s">
        <v>79</v>
      </c>
    </row>
    <row r="33" spans="1:1" ht="24" x14ac:dyDescent="0.2">
      <c r="A33" s="175" t="s">
        <v>187</v>
      </c>
    </row>
    <row r="34" spans="1:1" x14ac:dyDescent="0.2">
      <c r="A34" s="175" t="s">
        <v>105</v>
      </c>
    </row>
    <row r="35" spans="1:1" ht="24" x14ac:dyDescent="0.2">
      <c r="A35" s="175" t="s">
        <v>203</v>
      </c>
    </row>
    <row r="36" spans="1:1" ht="72" customHeight="1" x14ac:dyDescent="0.2">
      <c r="A36" s="203" t="s">
        <v>101</v>
      </c>
    </row>
    <row r="37" spans="1:1" x14ac:dyDescent="0.2">
      <c r="A37" s="69"/>
    </row>
    <row r="38" spans="1:1" ht="36" x14ac:dyDescent="0.2">
      <c r="A38" s="206" t="s">
        <v>204</v>
      </c>
    </row>
    <row r="39" spans="1:1" s="154" customFormat="1" ht="27.75" customHeight="1" x14ac:dyDescent="0.2">
      <c r="A39" s="204" t="s">
        <v>280</v>
      </c>
    </row>
    <row r="40" spans="1:1" x14ac:dyDescent="0.2">
      <c r="A40" s="6"/>
    </row>
    <row r="41" spans="1:1" x14ac:dyDescent="0.2">
      <c r="A41" s="171" t="s">
        <v>81</v>
      </c>
    </row>
    <row r="42" spans="1:1" ht="36" x14ac:dyDescent="0.2">
      <c r="A42" s="176" t="s">
        <v>102</v>
      </c>
    </row>
    <row r="43" spans="1:1" ht="36" x14ac:dyDescent="0.2">
      <c r="A43" s="176" t="s">
        <v>104</v>
      </c>
    </row>
    <row r="44" spans="1:1" x14ac:dyDescent="0.2">
      <c r="A44" s="168"/>
    </row>
    <row r="45" spans="1:1" ht="26.25" x14ac:dyDescent="0.2">
      <c r="A45" s="174" t="s">
        <v>302</v>
      </c>
    </row>
    <row r="46" spans="1:1" ht="13.5" thickBot="1" x14ac:dyDescent="0.25">
      <c r="A46" s="170"/>
    </row>
    <row r="47" spans="1:1" s="154" customFormat="1" ht="24" x14ac:dyDescent="0.2">
      <c r="A47" s="245" t="s">
        <v>345</v>
      </c>
    </row>
    <row r="48" spans="1:1" s="154" customFormat="1" ht="13.5" thickBot="1" x14ac:dyDescent="0.25">
      <c r="A48" s="246" t="s">
        <v>205</v>
      </c>
    </row>
    <row r="49" spans="1:1" s="154" customFormat="1" ht="12.75" customHeight="1" x14ac:dyDescent="0.2">
      <c r="A49" s="205"/>
    </row>
    <row r="50" spans="1:1" s="154" customFormat="1" x14ac:dyDescent="0.2">
      <c r="A50" s="247" t="s">
        <v>346</v>
      </c>
    </row>
    <row r="51" spans="1:1" s="154" customFormat="1" ht="13.5" thickBot="1" x14ac:dyDescent="0.25">
      <c r="A51" s="246" t="s">
        <v>332</v>
      </c>
    </row>
    <row r="52" spans="1:1" s="154" customFormat="1" ht="12.75" customHeight="1" x14ac:dyDescent="0.2">
      <c r="A52" s="176"/>
    </row>
    <row r="53" spans="1:1" s="154" customFormat="1" x14ac:dyDescent="0.2">
      <c r="A53" s="247" t="s">
        <v>347</v>
      </c>
    </row>
    <row r="54" spans="1:1" s="154" customFormat="1" ht="42.75" customHeight="1" thickBot="1" x14ac:dyDescent="0.25">
      <c r="A54" s="246" t="s">
        <v>348</v>
      </c>
    </row>
    <row r="55" spans="1:1" s="154" customFormat="1" ht="13.5" thickBot="1" x14ac:dyDescent="0.25">
      <c r="A55" s="215"/>
    </row>
    <row r="56" spans="1:1" s="154" customFormat="1" ht="23.25" customHeight="1" x14ac:dyDescent="0.2">
      <c r="A56" s="245" t="s">
        <v>349</v>
      </c>
    </row>
    <row r="57" spans="1:1" s="154" customFormat="1" ht="13.5" thickBot="1" x14ac:dyDescent="0.25">
      <c r="A57" s="246" t="s">
        <v>287</v>
      </c>
    </row>
    <row r="58" spans="1:1" s="154" customFormat="1" x14ac:dyDescent="0.2">
      <c r="A58" s="208"/>
    </row>
    <row r="59" spans="1:1" s="154" customFormat="1" x14ac:dyDescent="0.2">
      <c r="A59" s="247" t="s">
        <v>350</v>
      </c>
    </row>
    <row r="60" spans="1:1" s="154" customFormat="1" ht="13.5" thickBot="1" x14ac:dyDescent="0.25">
      <c r="A60" s="246" t="s">
        <v>289</v>
      </c>
    </row>
    <row r="61" spans="1:1" s="154" customFormat="1" x14ac:dyDescent="0.2">
      <c r="A61" s="205"/>
    </row>
    <row r="62" spans="1:1" ht="24" x14ac:dyDescent="0.2">
      <c r="A62" s="177" t="s">
        <v>303</v>
      </c>
    </row>
    <row r="63" spans="1:1" s="154" customFormat="1" ht="24" x14ac:dyDescent="0.2">
      <c r="A63" s="207" t="s">
        <v>351</v>
      </c>
    </row>
    <row r="64" spans="1:1" s="154" customFormat="1" x14ac:dyDescent="0.2">
      <c r="A64" s="205" t="s">
        <v>206</v>
      </c>
    </row>
    <row r="65" spans="1:1" s="154" customFormat="1" x14ac:dyDescent="0.2">
      <c r="A65" s="176"/>
    </row>
    <row r="66" spans="1:1" s="154" customFormat="1" ht="24" x14ac:dyDescent="0.2">
      <c r="A66" s="207" t="s">
        <v>352</v>
      </c>
    </row>
    <row r="67" spans="1:1" s="154" customFormat="1" x14ac:dyDescent="0.2">
      <c r="A67" s="205" t="s">
        <v>333</v>
      </c>
    </row>
    <row r="68" spans="1:1" s="154" customFormat="1" x14ac:dyDescent="0.2">
      <c r="A68" s="176"/>
    </row>
    <row r="69" spans="1:1" s="154" customFormat="1" x14ac:dyDescent="0.2">
      <c r="A69" s="207" t="s">
        <v>353</v>
      </c>
    </row>
    <row r="70" spans="1:1" s="154" customFormat="1" ht="36" x14ac:dyDescent="0.2">
      <c r="A70" s="205" t="s">
        <v>334</v>
      </c>
    </row>
    <row r="71" spans="1:1" s="154" customFormat="1" x14ac:dyDescent="0.2">
      <c r="A71" s="176"/>
    </row>
    <row r="72" spans="1:1" s="154" customFormat="1" ht="24" x14ac:dyDescent="0.2">
      <c r="A72" s="207" t="s">
        <v>354</v>
      </c>
    </row>
    <row r="73" spans="1:1" s="154" customFormat="1" x14ac:dyDescent="0.2">
      <c r="A73" s="205" t="s">
        <v>296</v>
      </c>
    </row>
    <row r="74" spans="1:1" s="154" customFormat="1" x14ac:dyDescent="0.2">
      <c r="A74" s="170"/>
    </row>
    <row r="75" spans="1:1" s="154" customFormat="1" x14ac:dyDescent="0.2">
      <c r="A75" s="207" t="s">
        <v>355</v>
      </c>
    </row>
    <row r="76" spans="1:1" x14ac:dyDescent="0.2">
      <c r="A76" s="205" t="s">
        <v>289</v>
      </c>
    </row>
    <row r="77" spans="1:1" x14ac:dyDescent="0.2">
      <c r="A77" s="137"/>
    </row>
    <row r="78" spans="1:1" x14ac:dyDescent="0.2">
      <c r="A78" s="13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row r="141" spans="1:1" x14ac:dyDescent="0.2">
      <c r="A141" s="137"/>
    </row>
    <row r="142" spans="1:1" x14ac:dyDescent="0.2">
      <c r="A142" s="137"/>
    </row>
    <row r="143" spans="1:1" x14ac:dyDescent="0.2">
      <c r="A143" s="137"/>
    </row>
    <row r="144" spans="1:1" x14ac:dyDescent="0.2">
      <c r="A144" s="137"/>
    </row>
    <row r="145" spans="1:1" x14ac:dyDescent="0.2">
      <c r="A145" s="137"/>
    </row>
    <row r="146" spans="1:1" x14ac:dyDescent="0.2">
      <c r="A146" s="137"/>
    </row>
    <row r="147" spans="1:1" x14ac:dyDescent="0.2">
      <c r="A147" s="137"/>
    </row>
    <row r="148" spans="1:1" x14ac:dyDescent="0.2">
      <c r="A148" s="137"/>
    </row>
    <row r="149" spans="1:1" x14ac:dyDescent="0.2">
      <c r="A149" s="137"/>
    </row>
    <row r="150" spans="1:1" x14ac:dyDescent="0.2">
      <c r="A150" s="137"/>
    </row>
    <row r="151" spans="1:1" x14ac:dyDescent="0.2">
      <c r="A151" s="137"/>
    </row>
    <row r="152" spans="1:1" x14ac:dyDescent="0.2">
      <c r="A152" s="137"/>
    </row>
    <row r="153" spans="1:1" x14ac:dyDescent="0.2">
      <c r="A153" s="137"/>
    </row>
    <row r="154" spans="1:1" x14ac:dyDescent="0.2">
      <c r="A154" s="137"/>
    </row>
    <row r="155" spans="1:1" x14ac:dyDescent="0.2">
      <c r="A155" s="137"/>
    </row>
    <row r="156" spans="1:1" x14ac:dyDescent="0.2">
      <c r="A156" s="137"/>
    </row>
    <row r="157" spans="1:1" x14ac:dyDescent="0.2">
      <c r="A157" s="137"/>
    </row>
    <row r="158" spans="1:1" x14ac:dyDescent="0.2">
      <c r="A158" s="137"/>
    </row>
    <row r="159" spans="1:1" x14ac:dyDescent="0.2">
      <c r="A159" s="137"/>
    </row>
    <row r="160" spans="1:1" x14ac:dyDescent="0.2">
      <c r="A160" s="137"/>
    </row>
    <row r="161" spans="1:1" x14ac:dyDescent="0.2">
      <c r="A161" s="137"/>
    </row>
    <row r="162" spans="1:1" x14ac:dyDescent="0.2">
      <c r="A162" s="137"/>
    </row>
    <row r="163" spans="1:1" x14ac:dyDescent="0.2">
      <c r="A163" s="137"/>
    </row>
    <row r="164" spans="1:1" x14ac:dyDescent="0.2">
      <c r="A164" s="137"/>
    </row>
    <row r="165" spans="1:1" x14ac:dyDescent="0.2">
      <c r="A165" s="137"/>
    </row>
    <row r="166" spans="1:1" x14ac:dyDescent="0.2">
      <c r="A166" s="137"/>
    </row>
    <row r="167" spans="1:1" x14ac:dyDescent="0.2">
      <c r="A167" s="137"/>
    </row>
    <row r="168" spans="1:1" x14ac:dyDescent="0.2">
      <c r="A168" s="137"/>
    </row>
    <row r="169" spans="1:1" x14ac:dyDescent="0.2">
      <c r="A169" s="137"/>
    </row>
    <row r="170" spans="1:1" x14ac:dyDescent="0.2">
      <c r="A170" s="137"/>
    </row>
    <row r="171" spans="1:1" x14ac:dyDescent="0.2">
      <c r="A171" s="137"/>
    </row>
    <row r="172" spans="1:1" x14ac:dyDescent="0.2">
      <c r="A172" s="137"/>
    </row>
    <row r="173" spans="1:1" x14ac:dyDescent="0.2">
      <c r="A173" s="137"/>
    </row>
    <row r="174" spans="1:1" x14ac:dyDescent="0.2">
      <c r="A174" s="137"/>
    </row>
    <row r="175" spans="1:1" x14ac:dyDescent="0.2">
      <c r="A175" s="137"/>
    </row>
    <row r="176" spans="1:1" x14ac:dyDescent="0.2">
      <c r="A176" s="137"/>
    </row>
    <row r="177" spans="1:1" x14ac:dyDescent="0.2">
      <c r="A177" s="137"/>
    </row>
    <row r="178" spans="1:1" x14ac:dyDescent="0.2">
      <c r="A178" s="137"/>
    </row>
    <row r="179" spans="1:1" x14ac:dyDescent="0.2">
      <c r="A179" s="137"/>
    </row>
    <row r="180" spans="1:1" x14ac:dyDescent="0.2">
      <c r="A180" s="137"/>
    </row>
    <row r="181" spans="1:1" x14ac:dyDescent="0.2">
      <c r="A181" s="137"/>
    </row>
    <row r="182" spans="1:1" x14ac:dyDescent="0.2">
      <c r="A182" s="137"/>
    </row>
    <row r="183" spans="1:1" x14ac:dyDescent="0.2">
      <c r="A183" s="137"/>
    </row>
    <row r="184" spans="1:1" x14ac:dyDescent="0.2">
      <c r="A184" s="137"/>
    </row>
    <row r="185" spans="1:1" x14ac:dyDescent="0.2">
      <c r="A185" s="137"/>
    </row>
    <row r="186" spans="1:1" x14ac:dyDescent="0.2">
      <c r="A186" s="137"/>
    </row>
    <row r="187" spans="1:1" x14ac:dyDescent="0.2">
      <c r="A187" s="137"/>
    </row>
    <row r="188" spans="1:1" x14ac:dyDescent="0.2">
      <c r="A188" s="137"/>
    </row>
    <row r="189" spans="1:1" x14ac:dyDescent="0.2">
      <c r="A189" s="137"/>
    </row>
    <row r="190" spans="1:1" x14ac:dyDescent="0.2">
      <c r="A190" s="137"/>
    </row>
    <row r="191" spans="1:1" x14ac:dyDescent="0.2">
      <c r="A191" s="137"/>
    </row>
    <row r="192" spans="1:1" x14ac:dyDescent="0.2">
      <c r="A192" s="137"/>
    </row>
    <row r="193" spans="1:1" x14ac:dyDescent="0.2">
      <c r="A193" s="137"/>
    </row>
    <row r="194" spans="1:1" x14ac:dyDescent="0.2">
      <c r="A194" s="137"/>
    </row>
    <row r="195" spans="1:1" x14ac:dyDescent="0.2">
      <c r="A195" s="137"/>
    </row>
    <row r="196" spans="1:1" x14ac:dyDescent="0.2">
      <c r="A196" s="137"/>
    </row>
    <row r="197" spans="1:1" x14ac:dyDescent="0.2">
      <c r="A197" s="137"/>
    </row>
    <row r="198" spans="1:1" x14ac:dyDescent="0.2">
      <c r="A198" s="137"/>
    </row>
    <row r="199" spans="1:1" x14ac:dyDescent="0.2">
      <c r="A199" s="137"/>
    </row>
    <row r="200" spans="1:1" x14ac:dyDescent="0.2">
      <c r="A200" s="137"/>
    </row>
    <row r="201" spans="1:1" x14ac:dyDescent="0.2">
      <c r="A201" s="137"/>
    </row>
    <row r="202" spans="1:1" x14ac:dyDescent="0.2">
      <c r="A202" s="137"/>
    </row>
    <row r="203" spans="1:1" x14ac:dyDescent="0.2">
      <c r="A203" s="137"/>
    </row>
    <row r="204" spans="1:1" x14ac:dyDescent="0.2">
      <c r="A204" s="137"/>
    </row>
    <row r="205" spans="1:1" x14ac:dyDescent="0.2">
      <c r="A205" s="137"/>
    </row>
    <row r="206" spans="1:1" x14ac:dyDescent="0.2">
      <c r="A206" s="137"/>
    </row>
    <row r="207" spans="1:1" x14ac:dyDescent="0.2">
      <c r="A207" s="137"/>
    </row>
    <row r="208" spans="1:1" x14ac:dyDescent="0.2">
      <c r="A208" s="137"/>
    </row>
    <row r="209" spans="1:1" x14ac:dyDescent="0.2">
      <c r="A209" s="137"/>
    </row>
    <row r="210" spans="1:1" x14ac:dyDescent="0.2">
      <c r="A210" s="137"/>
    </row>
    <row r="211" spans="1:1" x14ac:dyDescent="0.2">
      <c r="A211" s="137"/>
    </row>
    <row r="212" spans="1:1" x14ac:dyDescent="0.2">
      <c r="A212" s="137"/>
    </row>
    <row r="213" spans="1:1" x14ac:dyDescent="0.2">
      <c r="A213" s="137"/>
    </row>
    <row r="214" spans="1:1" x14ac:dyDescent="0.2">
      <c r="A214" s="137"/>
    </row>
    <row r="215" spans="1:1" x14ac:dyDescent="0.2">
      <c r="A215" s="137"/>
    </row>
    <row r="216" spans="1:1" x14ac:dyDescent="0.2">
      <c r="A216" s="137"/>
    </row>
    <row r="217" spans="1:1" x14ac:dyDescent="0.2">
      <c r="A217" s="137"/>
    </row>
    <row r="218" spans="1:1" x14ac:dyDescent="0.2">
      <c r="A218" s="137"/>
    </row>
    <row r="219" spans="1:1" x14ac:dyDescent="0.2">
      <c r="A219" s="137"/>
    </row>
    <row r="220" spans="1:1" x14ac:dyDescent="0.2">
      <c r="A220" s="137"/>
    </row>
    <row r="221" spans="1:1" x14ac:dyDescent="0.2">
      <c r="A221" s="137"/>
    </row>
    <row r="222" spans="1:1" x14ac:dyDescent="0.2">
      <c r="A222" s="137"/>
    </row>
    <row r="223" spans="1:1" x14ac:dyDescent="0.2">
      <c r="A223" s="137"/>
    </row>
    <row r="224" spans="1:1" x14ac:dyDescent="0.2">
      <c r="A224" s="137"/>
    </row>
    <row r="225" spans="1:1" x14ac:dyDescent="0.2">
      <c r="A225" s="137"/>
    </row>
    <row r="226" spans="1:1" x14ac:dyDescent="0.2">
      <c r="A226" s="137"/>
    </row>
    <row r="227" spans="1:1" x14ac:dyDescent="0.2">
      <c r="A227" s="137"/>
    </row>
    <row r="228" spans="1:1" x14ac:dyDescent="0.2">
      <c r="A228" s="137"/>
    </row>
    <row r="229" spans="1:1" x14ac:dyDescent="0.2">
      <c r="A229" s="137"/>
    </row>
    <row r="230" spans="1:1" x14ac:dyDescent="0.2">
      <c r="A230" s="137"/>
    </row>
    <row r="231" spans="1:1" x14ac:dyDescent="0.2">
      <c r="A231" s="137"/>
    </row>
    <row r="232" spans="1:1" x14ac:dyDescent="0.2">
      <c r="A232" s="137"/>
    </row>
    <row r="233" spans="1:1" x14ac:dyDescent="0.2">
      <c r="A233" s="137"/>
    </row>
    <row r="234" spans="1:1" x14ac:dyDescent="0.2">
      <c r="A234" s="137"/>
    </row>
    <row r="235" spans="1:1" x14ac:dyDescent="0.2">
      <c r="A235" s="137"/>
    </row>
    <row r="236" spans="1:1" x14ac:dyDescent="0.2">
      <c r="A236" s="137"/>
    </row>
    <row r="237" spans="1:1" x14ac:dyDescent="0.2">
      <c r="A237" s="137"/>
    </row>
    <row r="238" spans="1:1" x14ac:dyDescent="0.2">
      <c r="A238" s="137"/>
    </row>
    <row r="239" spans="1:1" x14ac:dyDescent="0.2">
      <c r="A239" s="137"/>
    </row>
    <row r="240" spans="1:1" x14ac:dyDescent="0.2">
      <c r="A240" s="137"/>
    </row>
    <row r="241" spans="1:1" x14ac:dyDescent="0.2">
      <c r="A241" s="137"/>
    </row>
    <row r="242" spans="1:1" x14ac:dyDescent="0.2">
      <c r="A242" s="137"/>
    </row>
    <row r="243" spans="1:1" x14ac:dyDescent="0.2">
      <c r="A243" s="137"/>
    </row>
    <row r="244" spans="1:1" x14ac:dyDescent="0.2">
      <c r="A244" s="137"/>
    </row>
    <row r="245" spans="1:1" x14ac:dyDescent="0.2">
      <c r="A245" s="137"/>
    </row>
    <row r="246" spans="1:1" x14ac:dyDescent="0.2">
      <c r="A246" s="137"/>
    </row>
    <row r="247" spans="1:1" x14ac:dyDescent="0.2">
      <c r="A247" s="137"/>
    </row>
    <row r="248" spans="1:1" x14ac:dyDescent="0.2">
      <c r="A248" s="137"/>
    </row>
    <row r="249" spans="1:1" x14ac:dyDescent="0.2">
      <c r="A249" s="137"/>
    </row>
    <row r="250" spans="1:1" x14ac:dyDescent="0.2">
      <c r="A250" s="137"/>
    </row>
    <row r="251" spans="1:1" x14ac:dyDescent="0.2">
      <c r="A251" s="137"/>
    </row>
    <row r="252" spans="1:1" x14ac:dyDescent="0.2">
      <c r="A252" s="137"/>
    </row>
    <row r="253" spans="1:1" x14ac:dyDescent="0.2">
      <c r="A253" s="137"/>
    </row>
    <row r="254" spans="1:1" x14ac:dyDescent="0.2">
      <c r="A254" s="137"/>
    </row>
    <row r="255" spans="1:1" x14ac:dyDescent="0.2">
      <c r="A255" s="137"/>
    </row>
    <row r="256" spans="1:1" x14ac:dyDescent="0.2">
      <c r="A256" s="137"/>
    </row>
    <row r="257" spans="1:1" x14ac:dyDescent="0.2">
      <c r="A257" s="137"/>
    </row>
    <row r="258" spans="1:1" x14ac:dyDescent="0.2">
      <c r="A258" s="137"/>
    </row>
    <row r="259" spans="1:1" x14ac:dyDescent="0.2">
      <c r="A259" s="137"/>
    </row>
    <row r="260" spans="1:1" x14ac:dyDescent="0.2">
      <c r="A260" s="137"/>
    </row>
    <row r="261" spans="1:1" x14ac:dyDescent="0.2">
      <c r="A261" s="137"/>
    </row>
    <row r="262" spans="1:1" x14ac:dyDescent="0.2">
      <c r="A262" s="137"/>
    </row>
    <row r="263" spans="1:1" x14ac:dyDescent="0.2">
      <c r="A263" s="137"/>
    </row>
    <row r="264" spans="1:1" x14ac:dyDescent="0.2">
      <c r="A264" s="137"/>
    </row>
    <row r="265" spans="1:1" x14ac:dyDescent="0.2">
      <c r="A265" s="137"/>
    </row>
    <row r="266" spans="1:1" x14ac:dyDescent="0.2">
      <c r="A266" s="137"/>
    </row>
    <row r="267" spans="1:1" x14ac:dyDescent="0.2">
      <c r="A267" s="137"/>
    </row>
    <row r="268" spans="1:1" x14ac:dyDescent="0.2">
      <c r="A268" s="137"/>
    </row>
    <row r="269" spans="1:1" x14ac:dyDescent="0.2">
      <c r="A269" s="137"/>
    </row>
    <row r="270" spans="1:1" x14ac:dyDescent="0.2">
      <c r="A270" s="137"/>
    </row>
    <row r="271" spans="1:1" x14ac:dyDescent="0.2">
      <c r="A271" s="137"/>
    </row>
    <row r="272" spans="1:1" x14ac:dyDescent="0.2">
      <c r="A272" s="137"/>
    </row>
    <row r="273" spans="1:1" x14ac:dyDescent="0.2">
      <c r="A273" s="137"/>
    </row>
    <row r="274" spans="1:1" x14ac:dyDescent="0.2">
      <c r="A274" s="137"/>
    </row>
    <row r="275" spans="1:1" x14ac:dyDescent="0.2">
      <c r="A275" s="137"/>
    </row>
    <row r="276" spans="1:1" x14ac:dyDescent="0.2">
      <c r="A276" s="137"/>
    </row>
    <row r="277" spans="1:1" x14ac:dyDescent="0.2">
      <c r="A277" s="137"/>
    </row>
    <row r="278" spans="1:1" x14ac:dyDescent="0.2">
      <c r="A278" s="137"/>
    </row>
    <row r="279" spans="1:1" x14ac:dyDescent="0.2">
      <c r="A279" s="137"/>
    </row>
    <row r="280" spans="1:1" x14ac:dyDescent="0.2">
      <c r="A280" s="137"/>
    </row>
    <row r="281" spans="1:1" x14ac:dyDescent="0.2">
      <c r="A281" s="137"/>
    </row>
    <row r="282" spans="1:1" x14ac:dyDescent="0.2">
      <c r="A282" s="137"/>
    </row>
    <row r="283" spans="1:1" x14ac:dyDescent="0.2">
      <c r="A283" s="137"/>
    </row>
    <row r="284" spans="1:1" x14ac:dyDescent="0.2">
      <c r="A284" s="137"/>
    </row>
    <row r="285" spans="1:1" x14ac:dyDescent="0.2">
      <c r="A285" s="137"/>
    </row>
    <row r="286" spans="1:1" x14ac:dyDescent="0.2">
      <c r="A286" s="137"/>
    </row>
    <row r="287" spans="1:1" x14ac:dyDescent="0.2">
      <c r="A287" s="137"/>
    </row>
    <row r="288" spans="1:1" x14ac:dyDescent="0.2">
      <c r="A288" s="137"/>
    </row>
    <row r="289" spans="1:1" x14ac:dyDescent="0.2">
      <c r="A289" s="137"/>
    </row>
    <row r="290" spans="1:1" x14ac:dyDescent="0.2">
      <c r="A290" s="137"/>
    </row>
    <row r="291" spans="1:1" x14ac:dyDescent="0.2">
      <c r="A291" s="137"/>
    </row>
    <row r="292" spans="1:1" x14ac:dyDescent="0.2">
      <c r="A292" s="137"/>
    </row>
    <row r="293" spans="1:1" x14ac:dyDescent="0.2">
      <c r="A293" s="137"/>
    </row>
    <row r="294" spans="1:1" x14ac:dyDescent="0.2">
      <c r="A294" s="137"/>
    </row>
    <row r="295" spans="1:1" x14ac:dyDescent="0.2">
      <c r="A295" s="137"/>
    </row>
    <row r="296" spans="1:1" x14ac:dyDescent="0.2">
      <c r="A296" s="137"/>
    </row>
    <row r="297" spans="1:1" x14ac:dyDescent="0.2">
      <c r="A297" s="137"/>
    </row>
    <row r="298" spans="1:1" x14ac:dyDescent="0.2">
      <c r="A298" s="137"/>
    </row>
    <row r="299" spans="1:1" x14ac:dyDescent="0.2">
      <c r="A299" s="137"/>
    </row>
    <row r="300" spans="1:1" x14ac:dyDescent="0.2">
      <c r="A300" s="137"/>
    </row>
    <row r="301" spans="1:1" x14ac:dyDescent="0.2">
      <c r="A301" s="137"/>
    </row>
    <row r="302" spans="1:1" x14ac:dyDescent="0.2">
      <c r="A302" s="137"/>
    </row>
    <row r="303" spans="1:1" x14ac:dyDescent="0.2">
      <c r="A303" s="137"/>
    </row>
    <row r="304" spans="1:1" x14ac:dyDescent="0.2">
      <c r="A304" s="137"/>
    </row>
    <row r="305" spans="1:1" x14ac:dyDescent="0.2">
      <c r="A305" s="137"/>
    </row>
    <row r="306" spans="1:1" x14ac:dyDescent="0.2">
      <c r="A306" s="137"/>
    </row>
    <row r="307" spans="1:1" x14ac:dyDescent="0.2">
      <c r="A307" s="137"/>
    </row>
    <row r="308" spans="1:1" x14ac:dyDescent="0.2">
      <c r="A308" s="137"/>
    </row>
    <row r="309" spans="1:1" x14ac:dyDescent="0.2">
      <c r="A309" s="137"/>
    </row>
    <row r="310" spans="1:1" x14ac:dyDescent="0.2">
      <c r="A310" s="137"/>
    </row>
    <row r="311" spans="1:1" x14ac:dyDescent="0.2">
      <c r="A311" s="137"/>
    </row>
    <row r="312" spans="1:1" x14ac:dyDescent="0.2">
      <c r="A312" s="137"/>
    </row>
    <row r="313" spans="1:1" x14ac:dyDescent="0.2">
      <c r="A313" s="137"/>
    </row>
    <row r="314" spans="1:1" x14ac:dyDescent="0.2">
      <c r="A314" s="137"/>
    </row>
    <row r="315" spans="1:1" x14ac:dyDescent="0.2">
      <c r="A315" s="137"/>
    </row>
    <row r="316" spans="1:1" x14ac:dyDescent="0.2">
      <c r="A316" s="137"/>
    </row>
    <row r="317" spans="1:1" x14ac:dyDescent="0.2">
      <c r="A317" s="137"/>
    </row>
    <row r="318" spans="1:1" x14ac:dyDescent="0.2">
      <c r="A318" s="137"/>
    </row>
    <row r="319" spans="1:1" x14ac:dyDescent="0.2">
      <c r="A319" s="137"/>
    </row>
    <row r="320" spans="1:1" x14ac:dyDescent="0.2">
      <c r="A320" s="137"/>
    </row>
    <row r="321" spans="1:1" x14ac:dyDescent="0.2">
      <c r="A321" s="137"/>
    </row>
    <row r="322" spans="1:1" x14ac:dyDescent="0.2">
      <c r="A322" s="137"/>
    </row>
    <row r="323" spans="1:1" x14ac:dyDescent="0.2">
      <c r="A323" s="137"/>
    </row>
    <row r="324" spans="1:1" x14ac:dyDescent="0.2">
      <c r="A324" s="137"/>
    </row>
    <row r="325" spans="1:1" x14ac:dyDescent="0.2">
      <c r="A325" s="137"/>
    </row>
    <row r="326" spans="1:1" x14ac:dyDescent="0.2">
      <c r="A326" s="137"/>
    </row>
    <row r="327" spans="1:1" x14ac:dyDescent="0.2">
      <c r="A327" s="137"/>
    </row>
    <row r="328" spans="1:1" x14ac:dyDescent="0.2">
      <c r="A328" s="137"/>
    </row>
    <row r="329" spans="1:1" x14ac:dyDescent="0.2">
      <c r="A329" s="137"/>
    </row>
    <row r="330" spans="1:1" x14ac:dyDescent="0.2">
      <c r="A330" s="137"/>
    </row>
    <row r="331" spans="1:1" x14ac:dyDescent="0.2">
      <c r="A331" s="137"/>
    </row>
    <row r="332" spans="1:1" x14ac:dyDescent="0.2">
      <c r="A332" s="137"/>
    </row>
    <row r="333" spans="1:1" x14ac:dyDescent="0.2">
      <c r="A333" s="137"/>
    </row>
  </sheetData>
  <mergeCells count="1">
    <mergeCell ref="A16:A17"/>
  </mergeCells>
  <pageMargins left="0.7" right="0.7" top="0.75" bottom="0.75" header="0.3" footer="0.3"/>
  <pageSetup paperSize="9" orientation="portrait" horizontalDpi="4294967295" verticalDpi="4294967295"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rgb="FFFFFF00"/>
  </sheetPr>
  <dimension ref="A1:B340"/>
  <sheetViews>
    <sheetView workbookViewId="0">
      <pane xSplit="1" topLeftCell="B1" activePane="topRight" state="frozen"/>
      <selection activeCell="A10" sqref="A10"/>
      <selection pane="topRight" activeCell="C9" sqref="C9"/>
    </sheetView>
  </sheetViews>
  <sheetFormatPr defaultColWidth="10" defaultRowHeight="12.75" x14ac:dyDescent="0.2"/>
  <cols>
    <col min="1" max="1" width="46.5703125" style="32" customWidth="1"/>
    <col min="2" max="16384" width="10" style="31"/>
  </cols>
  <sheetData>
    <row r="1" spans="1:2" x14ac:dyDescent="0.2">
      <c r="A1" s="63" t="s">
        <v>61</v>
      </c>
    </row>
    <row r="2" spans="1:2" ht="21.75" customHeight="1" x14ac:dyDescent="0.2">
      <c r="A2" s="177" t="s">
        <v>301</v>
      </c>
    </row>
    <row r="3" spans="1:2" x14ac:dyDescent="0.2">
      <c r="A3" s="167" t="s">
        <v>173</v>
      </c>
    </row>
    <row r="4" spans="1:2" ht="21.75" customHeight="1" x14ac:dyDescent="0.2">
      <c r="A4" s="239" t="s">
        <v>62</v>
      </c>
      <c r="B4" s="115" t="e">
        <f>'BAR BB| Open rates'!#REF!</f>
        <v>#REF!</v>
      </c>
    </row>
    <row r="5" spans="1:2" ht="21.75" customHeight="1" x14ac:dyDescent="0.2">
      <c r="A5" s="240"/>
      <c r="B5" s="115" t="e">
        <f>'BAR BB| Open rates'!#REF!</f>
        <v>#REF!</v>
      </c>
    </row>
    <row r="6" spans="1:2" x14ac:dyDescent="0.2">
      <c r="A6" s="163" t="s">
        <v>63</v>
      </c>
      <c r="B6" s="115"/>
    </row>
    <row r="7" spans="1:2" x14ac:dyDescent="0.2">
      <c r="A7" s="163">
        <v>1</v>
      </c>
      <c r="B7" s="57" t="e">
        <f>'BAR BB| Open rates'!#REF!*0.9*0.9</f>
        <v>#REF!</v>
      </c>
    </row>
    <row r="8" spans="1:2" x14ac:dyDescent="0.2">
      <c r="A8" s="163">
        <v>2</v>
      </c>
      <c r="B8" s="57" t="e">
        <f>'BAR BB| Open rates'!#REF!*0.9*0.9</f>
        <v>#REF!</v>
      </c>
    </row>
    <row r="9" spans="1:2" x14ac:dyDescent="0.2">
      <c r="A9" s="163" t="s">
        <v>175</v>
      </c>
      <c r="B9" s="57"/>
    </row>
    <row r="10" spans="1:2" x14ac:dyDescent="0.2">
      <c r="A10" s="163">
        <v>1</v>
      </c>
      <c r="B10" s="57" t="e">
        <f>'BAR BB| Open rates'!#REF!*0.9*0.9</f>
        <v>#REF!</v>
      </c>
    </row>
    <row r="11" spans="1:2" x14ac:dyDescent="0.2">
      <c r="A11" s="163">
        <v>2</v>
      </c>
      <c r="B11" s="57" t="e">
        <f>'BAR BB| Open rates'!#REF!*0.9*0.9</f>
        <v>#REF!</v>
      </c>
    </row>
    <row r="12" spans="1:2" x14ac:dyDescent="0.2">
      <c r="A12" s="163" t="s">
        <v>176</v>
      </c>
      <c r="B12" s="57"/>
    </row>
    <row r="13" spans="1:2" x14ac:dyDescent="0.2">
      <c r="A13" s="163">
        <v>1</v>
      </c>
      <c r="B13" s="57" t="e">
        <f>'BAR BB| Open rates'!#REF!*0.9*0.9</f>
        <v>#REF!</v>
      </c>
    </row>
    <row r="14" spans="1:2" x14ac:dyDescent="0.2">
      <c r="A14" s="163">
        <v>2</v>
      </c>
      <c r="B14" s="57" t="e">
        <f>'BAR BB| Open rates'!#REF!*0.9*0.9</f>
        <v>#REF!</v>
      </c>
    </row>
    <row r="15" spans="1:2" x14ac:dyDescent="0.2">
      <c r="A15" s="89"/>
    </row>
    <row r="16" spans="1:2" x14ac:dyDescent="0.2">
      <c r="A16" s="340" t="s">
        <v>172</v>
      </c>
    </row>
    <row r="17" spans="1:1" x14ac:dyDescent="0.2">
      <c r="A17" s="340"/>
    </row>
    <row r="18" spans="1:1" x14ac:dyDescent="0.2">
      <c r="A18" s="89"/>
    </row>
    <row r="19" spans="1:1" x14ac:dyDescent="0.2">
      <c r="A19" s="89"/>
    </row>
    <row r="20" spans="1:1" s="154" customFormat="1" ht="164.25" customHeight="1" x14ac:dyDescent="0.2">
      <c r="A20" s="241" t="s">
        <v>277</v>
      </c>
    </row>
    <row r="21" spans="1:1" ht="12.75" customHeight="1" x14ac:dyDescent="0.2">
      <c r="A21" s="31"/>
    </row>
    <row r="22" spans="1:1" x14ac:dyDescent="0.2">
      <c r="A22" s="177" t="s">
        <v>83</v>
      </c>
    </row>
    <row r="23" spans="1:1" ht="25.5" customHeight="1" x14ac:dyDescent="0.2">
      <c r="A23" s="157" t="s">
        <v>337</v>
      </c>
    </row>
    <row r="24" spans="1:1" ht="24" x14ac:dyDescent="0.2">
      <c r="A24" s="157" t="s">
        <v>338</v>
      </c>
    </row>
    <row r="25" spans="1:1" x14ac:dyDescent="0.2">
      <c r="A25" s="33"/>
    </row>
    <row r="26" spans="1:1" x14ac:dyDescent="0.2">
      <c r="A26" s="174" t="s">
        <v>74</v>
      </c>
    </row>
    <row r="27" spans="1:1" ht="24" x14ac:dyDescent="0.2">
      <c r="A27" s="179" t="s">
        <v>202</v>
      </c>
    </row>
    <row r="28" spans="1:1" x14ac:dyDescent="0.2">
      <c r="A28" s="178" t="s">
        <v>75</v>
      </c>
    </row>
    <row r="29" spans="1:1" ht="24" x14ac:dyDescent="0.2">
      <c r="A29" s="175" t="s">
        <v>76</v>
      </c>
    </row>
    <row r="30" spans="1:1" ht="24" x14ac:dyDescent="0.2">
      <c r="A30" s="175" t="s">
        <v>89</v>
      </c>
    </row>
    <row r="31" spans="1:1" x14ac:dyDescent="0.2">
      <c r="A31" s="175" t="s">
        <v>78</v>
      </c>
    </row>
    <row r="32" spans="1:1" ht="24" x14ac:dyDescent="0.2">
      <c r="A32" s="175" t="s">
        <v>79</v>
      </c>
    </row>
    <row r="33" spans="1:1" ht="24" x14ac:dyDescent="0.2">
      <c r="A33" s="175" t="s">
        <v>187</v>
      </c>
    </row>
    <row r="34" spans="1:1" x14ac:dyDescent="0.2">
      <c r="A34" s="175" t="s">
        <v>105</v>
      </c>
    </row>
    <row r="35" spans="1:1" ht="24" x14ac:dyDescent="0.2">
      <c r="A35" s="175" t="s">
        <v>203</v>
      </c>
    </row>
    <row r="36" spans="1:1" ht="72" customHeight="1" x14ac:dyDescent="0.2">
      <c r="A36" s="203" t="s">
        <v>101</v>
      </c>
    </row>
    <row r="37" spans="1:1" x14ac:dyDescent="0.2">
      <c r="A37" s="69"/>
    </row>
    <row r="38" spans="1:1" ht="36" x14ac:dyDescent="0.2">
      <c r="A38" s="206" t="s">
        <v>204</v>
      </c>
    </row>
    <row r="39" spans="1:1" s="154" customFormat="1" ht="27.75" customHeight="1" x14ac:dyDescent="0.2">
      <c r="A39" s="204" t="s">
        <v>280</v>
      </c>
    </row>
    <row r="40" spans="1:1" x14ac:dyDescent="0.2">
      <c r="A40" s="6"/>
    </row>
    <row r="41" spans="1:1" x14ac:dyDescent="0.2">
      <c r="A41" s="171" t="s">
        <v>81</v>
      </c>
    </row>
    <row r="42" spans="1:1" ht="36" x14ac:dyDescent="0.2">
      <c r="A42" s="176" t="s">
        <v>102</v>
      </c>
    </row>
    <row r="43" spans="1:1" ht="36" x14ac:dyDescent="0.2">
      <c r="A43" s="176" t="s">
        <v>104</v>
      </c>
    </row>
    <row r="44" spans="1:1" x14ac:dyDescent="0.2">
      <c r="A44" s="168"/>
    </row>
    <row r="45" spans="1:1" ht="26.25" x14ac:dyDescent="0.2">
      <c r="A45" s="174" t="s">
        <v>302</v>
      </c>
    </row>
    <row r="46" spans="1:1" ht="13.5" thickBot="1" x14ac:dyDescent="0.25">
      <c r="A46" s="170"/>
    </row>
    <row r="47" spans="1:1" s="154" customFormat="1" ht="24" x14ac:dyDescent="0.2">
      <c r="A47" s="245" t="s">
        <v>345</v>
      </c>
    </row>
    <row r="48" spans="1:1" s="154" customFormat="1" ht="13.5" thickBot="1" x14ac:dyDescent="0.25">
      <c r="A48" s="246" t="s">
        <v>205</v>
      </c>
    </row>
    <row r="49" spans="1:1" s="154" customFormat="1" ht="12.75" customHeight="1" x14ac:dyDescent="0.2">
      <c r="A49" s="205"/>
    </row>
    <row r="50" spans="1:1" s="154" customFormat="1" x14ac:dyDescent="0.2">
      <c r="A50" s="247" t="s">
        <v>346</v>
      </c>
    </row>
    <row r="51" spans="1:1" s="154" customFormat="1" ht="13.5" thickBot="1" x14ac:dyDescent="0.25">
      <c r="A51" s="246" t="s">
        <v>332</v>
      </c>
    </row>
    <row r="52" spans="1:1" s="154" customFormat="1" ht="12.75" customHeight="1" x14ac:dyDescent="0.2">
      <c r="A52" s="176"/>
    </row>
    <row r="53" spans="1:1" s="154" customFormat="1" x14ac:dyDescent="0.2">
      <c r="A53" s="247" t="s">
        <v>347</v>
      </c>
    </row>
    <row r="54" spans="1:1" s="154" customFormat="1" ht="42.75" customHeight="1" thickBot="1" x14ac:dyDescent="0.25">
      <c r="A54" s="246" t="s">
        <v>348</v>
      </c>
    </row>
    <row r="55" spans="1:1" s="154" customFormat="1" ht="13.5" thickBot="1" x14ac:dyDescent="0.25">
      <c r="A55" s="215"/>
    </row>
    <row r="56" spans="1:1" s="154" customFormat="1" ht="23.25" customHeight="1" x14ac:dyDescent="0.2">
      <c r="A56" s="245" t="s">
        <v>349</v>
      </c>
    </row>
    <row r="57" spans="1:1" s="154" customFormat="1" ht="13.5" thickBot="1" x14ac:dyDescent="0.25">
      <c r="A57" s="246" t="s">
        <v>287</v>
      </c>
    </row>
    <row r="58" spans="1:1" s="154" customFormat="1" x14ac:dyDescent="0.2">
      <c r="A58" s="208"/>
    </row>
    <row r="59" spans="1:1" s="154" customFormat="1" x14ac:dyDescent="0.2">
      <c r="A59" s="247" t="s">
        <v>350</v>
      </c>
    </row>
    <row r="60" spans="1:1" s="154" customFormat="1" ht="13.5" thickBot="1" x14ac:dyDescent="0.25">
      <c r="A60" s="246" t="s">
        <v>289</v>
      </c>
    </row>
    <row r="61" spans="1:1" s="154" customFormat="1" x14ac:dyDescent="0.2">
      <c r="A61" s="205"/>
    </row>
    <row r="62" spans="1:1" ht="24" x14ac:dyDescent="0.2">
      <c r="A62" s="177" t="s">
        <v>303</v>
      </c>
    </row>
    <row r="63" spans="1:1" s="154" customFormat="1" ht="24" x14ac:dyDescent="0.2">
      <c r="A63" s="207" t="s">
        <v>351</v>
      </c>
    </row>
    <row r="64" spans="1:1" s="154" customFormat="1" x14ac:dyDescent="0.2">
      <c r="A64" s="205" t="s">
        <v>206</v>
      </c>
    </row>
    <row r="65" spans="1:1" s="154" customFormat="1" x14ac:dyDescent="0.2">
      <c r="A65" s="176"/>
    </row>
    <row r="66" spans="1:1" s="154" customFormat="1" ht="24" x14ac:dyDescent="0.2">
      <c r="A66" s="207" t="s">
        <v>352</v>
      </c>
    </row>
    <row r="67" spans="1:1" s="154" customFormat="1" x14ac:dyDescent="0.2">
      <c r="A67" s="205" t="s">
        <v>333</v>
      </c>
    </row>
    <row r="68" spans="1:1" s="154" customFormat="1" x14ac:dyDescent="0.2">
      <c r="A68" s="176"/>
    </row>
    <row r="69" spans="1:1" s="154" customFormat="1" x14ac:dyDescent="0.2">
      <c r="A69" s="207" t="s">
        <v>353</v>
      </c>
    </row>
    <row r="70" spans="1:1" s="154" customFormat="1" ht="36" x14ac:dyDescent="0.2">
      <c r="A70" s="205" t="s">
        <v>334</v>
      </c>
    </row>
    <row r="71" spans="1:1" s="154" customFormat="1" x14ac:dyDescent="0.2">
      <c r="A71" s="176"/>
    </row>
    <row r="72" spans="1:1" s="154" customFormat="1" ht="24" x14ac:dyDescent="0.2">
      <c r="A72" s="207" t="s">
        <v>354</v>
      </c>
    </row>
    <row r="73" spans="1:1" s="154" customFormat="1" x14ac:dyDescent="0.2">
      <c r="A73" s="205" t="s">
        <v>296</v>
      </c>
    </row>
    <row r="74" spans="1:1" s="154" customFormat="1" x14ac:dyDescent="0.2">
      <c r="A74" s="170"/>
    </row>
    <row r="75" spans="1:1" s="154" customFormat="1" x14ac:dyDescent="0.2">
      <c r="A75" s="207" t="s">
        <v>355</v>
      </c>
    </row>
    <row r="76" spans="1:1" x14ac:dyDescent="0.2">
      <c r="A76" s="205" t="s">
        <v>289</v>
      </c>
    </row>
    <row r="77" spans="1:1" x14ac:dyDescent="0.2">
      <c r="A77" s="137"/>
    </row>
    <row r="78" spans="1:1" x14ac:dyDescent="0.2">
      <c r="A78" s="13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row r="141" spans="1:1" x14ac:dyDescent="0.2">
      <c r="A141" s="137"/>
    </row>
    <row r="142" spans="1:1" x14ac:dyDescent="0.2">
      <c r="A142" s="137"/>
    </row>
    <row r="143" spans="1:1" x14ac:dyDescent="0.2">
      <c r="A143" s="137"/>
    </row>
    <row r="144" spans="1:1" x14ac:dyDescent="0.2">
      <c r="A144" s="137"/>
    </row>
    <row r="145" spans="1:1" x14ac:dyDescent="0.2">
      <c r="A145" s="137"/>
    </row>
    <row r="146" spans="1:1" x14ac:dyDescent="0.2">
      <c r="A146" s="137"/>
    </row>
    <row r="147" spans="1:1" x14ac:dyDescent="0.2">
      <c r="A147" s="137"/>
    </row>
    <row r="148" spans="1:1" x14ac:dyDescent="0.2">
      <c r="A148" s="137"/>
    </row>
    <row r="149" spans="1:1" x14ac:dyDescent="0.2">
      <c r="A149" s="137"/>
    </row>
    <row r="150" spans="1:1" x14ac:dyDescent="0.2">
      <c r="A150" s="137"/>
    </row>
    <row r="151" spans="1:1" x14ac:dyDescent="0.2">
      <c r="A151" s="137"/>
    </row>
    <row r="152" spans="1:1" x14ac:dyDescent="0.2">
      <c r="A152" s="137"/>
    </row>
    <row r="153" spans="1:1" x14ac:dyDescent="0.2">
      <c r="A153" s="137"/>
    </row>
    <row r="154" spans="1:1" x14ac:dyDescent="0.2">
      <c r="A154" s="137"/>
    </row>
    <row r="155" spans="1:1" x14ac:dyDescent="0.2">
      <c r="A155" s="137"/>
    </row>
    <row r="156" spans="1:1" x14ac:dyDescent="0.2">
      <c r="A156" s="137"/>
    </row>
    <row r="157" spans="1:1" x14ac:dyDescent="0.2">
      <c r="A157" s="137"/>
    </row>
    <row r="158" spans="1:1" x14ac:dyDescent="0.2">
      <c r="A158" s="137"/>
    </row>
    <row r="159" spans="1:1" x14ac:dyDescent="0.2">
      <c r="A159" s="137"/>
    </row>
    <row r="160" spans="1:1" x14ac:dyDescent="0.2">
      <c r="A160" s="137"/>
    </row>
    <row r="161" spans="1:1" x14ac:dyDescent="0.2">
      <c r="A161" s="137"/>
    </row>
    <row r="162" spans="1:1" x14ac:dyDescent="0.2">
      <c r="A162" s="137"/>
    </row>
    <row r="163" spans="1:1" x14ac:dyDescent="0.2">
      <c r="A163" s="137"/>
    </row>
    <row r="164" spans="1:1" x14ac:dyDescent="0.2">
      <c r="A164" s="137"/>
    </row>
    <row r="165" spans="1:1" x14ac:dyDescent="0.2">
      <c r="A165" s="137"/>
    </row>
    <row r="166" spans="1:1" x14ac:dyDescent="0.2">
      <c r="A166" s="137"/>
    </row>
    <row r="167" spans="1:1" x14ac:dyDescent="0.2">
      <c r="A167" s="137"/>
    </row>
    <row r="168" spans="1:1" x14ac:dyDescent="0.2">
      <c r="A168" s="137"/>
    </row>
    <row r="169" spans="1:1" x14ac:dyDescent="0.2">
      <c r="A169" s="137"/>
    </row>
    <row r="170" spans="1:1" x14ac:dyDescent="0.2">
      <c r="A170" s="137"/>
    </row>
    <row r="171" spans="1:1" x14ac:dyDescent="0.2">
      <c r="A171" s="137"/>
    </row>
    <row r="172" spans="1:1" x14ac:dyDescent="0.2">
      <c r="A172" s="137"/>
    </row>
    <row r="173" spans="1:1" x14ac:dyDescent="0.2">
      <c r="A173" s="137"/>
    </row>
    <row r="174" spans="1:1" x14ac:dyDescent="0.2">
      <c r="A174" s="137"/>
    </row>
    <row r="175" spans="1:1" x14ac:dyDescent="0.2">
      <c r="A175" s="137"/>
    </row>
    <row r="176" spans="1:1" x14ac:dyDescent="0.2">
      <c r="A176" s="137"/>
    </row>
    <row r="177" spans="1:1" x14ac:dyDescent="0.2">
      <c r="A177" s="137"/>
    </row>
    <row r="178" spans="1:1" x14ac:dyDescent="0.2">
      <c r="A178" s="137"/>
    </row>
    <row r="179" spans="1:1" x14ac:dyDescent="0.2">
      <c r="A179" s="137"/>
    </row>
    <row r="180" spans="1:1" x14ac:dyDescent="0.2">
      <c r="A180" s="137"/>
    </row>
    <row r="181" spans="1:1" x14ac:dyDescent="0.2">
      <c r="A181" s="137"/>
    </row>
    <row r="182" spans="1:1" x14ac:dyDescent="0.2">
      <c r="A182" s="137"/>
    </row>
    <row r="183" spans="1:1" x14ac:dyDescent="0.2">
      <c r="A183" s="137"/>
    </row>
    <row r="184" spans="1:1" x14ac:dyDescent="0.2">
      <c r="A184" s="137"/>
    </row>
    <row r="185" spans="1:1" x14ac:dyDescent="0.2">
      <c r="A185" s="137"/>
    </row>
    <row r="186" spans="1:1" x14ac:dyDescent="0.2">
      <c r="A186" s="137"/>
    </row>
    <row r="187" spans="1:1" x14ac:dyDescent="0.2">
      <c r="A187" s="137"/>
    </row>
    <row r="188" spans="1:1" x14ac:dyDescent="0.2">
      <c r="A188" s="137"/>
    </row>
    <row r="189" spans="1:1" x14ac:dyDescent="0.2">
      <c r="A189" s="137"/>
    </row>
    <row r="190" spans="1:1" x14ac:dyDescent="0.2">
      <c r="A190" s="137"/>
    </row>
    <row r="191" spans="1:1" x14ac:dyDescent="0.2">
      <c r="A191" s="137"/>
    </row>
    <row r="192" spans="1:1" x14ac:dyDescent="0.2">
      <c r="A192" s="137"/>
    </row>
    <row r="193" spans="1:1" x14ac:dyDescent="0.2">
      <c r="A193" s="137"/>
    </row>
    <row r="194" spans="1:1" x14ac:dyDescent="0.2">
      <c r="A194" s="137"/>
    </row>
    <row r="195" spans="1:1" x14ac:dyDescent="0.2">
      <c r="A195" s="137"/>
    </row>
    <row r="196" spans="1:1" x14ac:dyDescent="0.2">
      <c r="A196" s="137"/>
    </row>
    <row r="197" spans="1:1" x14ac:dyDescent="0.2">
      <c r="A197" s="137"/>
    </row>
    <row r="198" spans="1:1" x14ac:dyDescent="0.2">
      <c r="A198" s="137"/>
    </row>
    <row r="199" spans="1:1" x14ac:dyDescent="0.2">
      <c r="A199" s="137"/>
    </row>
    <row r="200" spans="1:1" x14ac:dyDescent="0.2">
      <c r="A200" s="137"/>
    </row>
    <row r="201" spans="1:1" x14ac:dyDescent="0.2">
      <c r="A201" s="137"/>
    </row>
    <row r="202" spans="1:1" x14ac:dyDescent="0.2">
      <c r="A202" s="137"/>
    </row>
    <row r="203" spans="1:1" x14ac:dyDescent="0.2">
      <c r="A203" s="137"/>
    </row>
    <row r="204" spans="1:1" x14ac:dyDescent="0.2">
      <c r="A204" s="137"/>
    </row>
    <row r="205" spans="1:1" x14ac:dyDescent="0.2">
      <c r="A205" s="137"/>
    </row>
    <row r="206" spans="1:1" x14ac:dyDescent="0.2">
      <c r="A206" s="137"/>
    </row>
    <row r="207" spans="1:1" x14ac:dyDescent="0.2">
      <c r="A207" s="137"/>
    </row>
    <row r="208" spans="1:1" x14ac:dyDescent="0.2">
      <c r="A208" s="137"/>
    </row>
    <row r="209" spans="1:1" x14ac:dyDescent="0.2">
      <c r="A209" s="137"/>
    </row>
    <row r="210" spans="1:1" x14ac:dyDescent="0.2">
      <c r="A210" s="137"/>
    </row>
    <row r="211" spans="1:1" x14ac:dyDescent="0.2">
      <c r="A211" s="137"/>
    </row>
    <row r="212" spans="1:1" x14ac:dyDescent="0.2">
      <c r="A212" s="137"/>
    </row>
    <row r="213" spans="1:1" x14ac:dyDescent="0.2">
      <c r="A213" s="137"/>
    </row>
    <row r="214" spans="1:1" x14ac:dyDescent="0.2">
      <c r="A214" s="137"/>
    </row>
    <row r="215" spans="1:1" x14ac:dyDescent="0.2">
      <c r="A215" s="137"/>
    </row>
    <row r="216" spans="1:1" x14ac:dyDescent="0.2">
      <c r="A216" s="137"/>
    </row>
    <row r="217" spans="1:1" x14ac:dyDescent="0.2">
      <c r="A217" s="137"/>
    </row>
    <row r="218" spans="1:1" x14ac:dyDescent="0.2">
      <c r="A218" s="137"/>
    </row>
    <row r="219" spans="1:1" x14ac:dyDescent="0.2">
      <c r="A219" s="137"/>
    </row>
    <row r="220" spans="1:1" x14ac:dyDescent="0.2">
      <c r="A220" s="137"/>
    </row>
    <row r="221" spans="1:1" x14ac:dyDescent="0.2">
      <c r="A221" s="137"/>
    </row>
    <row r="222" spans="1:1" x14ac:dyDescent="0.2">
      <c r="A222" s="137"/>
    </row>
    <row r="223" spans="1:1" x14ac:dyDescent="0.2">
      <c r="A223" s="137"/>
    </row>
    <row r="224" spans="1:1" x14ac:dyDescent="0.2">
      <c r="A224" s="137"/>
    </row>
    <row r="225" spans="1:1" x14ac:dyDescent="0.2">
      <c r="A225" s="137"/>
    </row>
    <row r="226" spans="1:1" x14ac:dyDescent="0.2">
      <c r="A226" s="137"/>
    </row>
    <row r="227" spans="1:1" x14ac:dyDescent="0.2">
      <c r="A227" s="137"/>
    </row>
    <row r="228" spans="1:1" x14ac:dyDescent="0.2">
      <c r="A228" s="137"/>
    </row>
    <row r="229" spans="1:1" x14ac:dyDescent="0.2">
      <c r="A229" s="137"/>
    </row>
    <row r="230" spans="1:1" x14ac:dyDescent="0.2">
      <c r="A230" s="137"/>
    </row>
    <row r="231" spans="1:1" x14ac:dyDescent="0.2">
      <c r="A231" s="137"/>
    </row>
    <row r="232" spans="1:1" x14ac:dyDescent="0.2">
      <c r="A232" s="137"/>
    </row>
    <row r="233" spans="1:1" x14ac:dyDescent="0.2">
      <c r="A233" s="137"/>
    </row>
    <row r="234" spans="1:1" x14ac:dyDescent="0.2">
      <c r="A234" s="137"/>
    </row>
    <row r="235" spans="1:1" x14ac:dyDescent="0.2">
      <c r="A235" s="137"/>
    </row>
    <row r="236" spans="1:1" x14ac:dyDescent="0.2">
      <c r="A236" s="137"/>
    </row>
    <row r="237" spans="1:1" x14ac:dyDescent="0.2">
      <c r="A237" s="137"/>
    </row>
    <row r="238" spans="1:1" x14ac:dyDescent="0.2">
      <c r="A238" s="137"/>
    </row>
    <row r="239" spans="1:1" x14ac:dyDescent="0.2">
      <c r="A239" s="137"/>
    </row>
    <row r="240" spans="1:1" x14ac:dyDescent="0.2">
      <c r="A240" s="137"/>
    </row>
    <row r="241" spans="1:1" x14ac:dyDescent="0.2">
      <c r="A241" s="137"/>
    </row>
    <row r="242" spans="1:1" x14ac:dyDescent="0.2">
      <c r="A242" s="137"/>
    </row>
    <row r="243" spans="1:1" x14ac:dyDescent="0.2">
      <c r="A243" s="137"/>
    </row>
    <row r="244" spans="1:1" x14ac:dyDescent="0.2">
      <c r="A244" s="137"/>
    </row>
    <row r="245" spans="1:1" x14ac:dyDescent="0.2">
      <c r="A245" s="137"/>
    </row>
    <row r="246" spans="1:1" x14ac:dyDescent="0.2">
      <c r="A246" s="137"/>
    </row>
    <row r="247" spans="1:1" x14ac:dyDescent="0.2">
      <c r="A247" s="137"/>
    </row>
    <row r="248" spans="1:1" x14ac:dyDescent="0.2">
      <c r="A248" s="137"/>
    </row>
    <row r="249" spans="1:1" x14ac:dyDescent="0.2">
      <c r="A249" s="137"/>
    </row>
    <row r="250" spans="1:1" x14ac:dyDescent="0.2">
      <c r="A250" s="137"/>
    </row>
    <row r="251" spans="1:1" x14ac:dyDescent="0.2">
      <c r="A251" s="137"/>
    </row>
    <row r="252" spans="1:1" x14ac:dyDescent="0.2">
      <c r="A252" s="137"/>
    </row>
    <row r="253" spans="1:1" x14ac:dyDescent="0.2">
      <c r="A253" s="137"/>
    </row>
    <row r="254" spans="1:1" x14ac:dyDescent="0.2">
      <c r="A254" s="137"/>
    </row>
    <row r="255" spans="1:1" x14ac:dyDescent="0.2">
      <c r="A255" s="137"/>
    </row>
    <row r="256" spans="1:1" x14ac:dyDescent="0.2">
      <c r="A256" s="137"/>
    </row>
    <row r="257" spans="1:1" x14ac:dyDescent="0.2">
      <c r="A257" s="137"/>
    </row>
    <row r="258" spans="1:1" x14ac:dyDescent="0.2">
      <c r="A258" s="137"/>
    </row>
    <row r="259" spans="1:1" x14ac:dyDescent="0.2">
      <c r="A259" s="137"/>
    </row>
    <row r="260" spans="1:1" x14ac:dyDescent="0.2">
      <c r="A260" s="137"/>
    </row>
    <row r="261" spans="1:1" x14ac:dyDescent="0.2">
      <c r="A261" s="137"/>
    </row>
    <row r="262" spans="1:1" x14ac:dyDescent="0.2">
      <c r="A262" s="137"/>
    </row>
    <row r="263" spans="1:1" x14ac:dyDescent="0.2">
      <c r="A263" s="137"/>
    </row>
    <row r="264" spans="1:1" x14ac:dyDescent="0.2">
      <c r="A264" s="137"/>
    </row>
    <row r="265" spans="1:1" x14ac:dyDescent="0.2">
      <c r="A265" s="137"/>
    </row>
    <row r="266" spans="1:1" x14ac:dyDescent="0.2">
      <c r="A266" s="137"/>
    </row>
    <row r="267" spans="1:1" x14ac:dyDescent="0.2">
      <c r="A267" s="137"/>
    </row>
    <row r="268" spans="1:1" x14ac:dyDescent="0.2">
      <c r="A268" s="137"/>
    </row>
    <row r="269" spans="1:1" x14ac:dyDescent="0.2">
      <c r="A269" s="137"/>
    </row>
    <row r="270" spans="1:1" x14ac:dyDescent="0.2">
      <c r="A270" s="137"/>
    </row>
    <row r="271" spans="1:1" x14ac:dyDescent="0.2">
      <c r="A271" s="137"/>
    </row>
    <row r="272" spans="1:1" x14ac:dyDescent="0.2">
      <c r="A272" s="137"/>
    </row>
    <row r="273" spans="1:1" x14ac:dyDescent="0.2">
      <c r="A273" s="137"/>
    </row>
    <row r="274" spans="1:1" x14ac:dyDescent="0.2">
      <c r="A274" s="137"/>
    </row>
    <row r="275" spans="1:1" x14ac:dyDescent="0.2">
      <c r="A275" s="137"/>
    </row>
    <row r="276" spans="1:1" x14ac:dyDescent="0.2">
      <c r="A276" s="137"/>
    </row>
    <row r="277" spans="1:1" x14ac:dyDescent="0.2">
      <c r="A277" s="137"/>
    </row>
    <row r="278" spans="1:1" x14ac:dyDescent="0.2">
      <c r="A278" s="137"/>
    </row>
    <row r="279" spans="1:1" x14ac:dyDescent="0.2">
      <c r="A279" s="137"/>
    </row>
    <row r="280" spans="1:1" x14ac:dyDescent="0.2">
      <c r="A280" s="137"/>
    </row>
    <row r="281" spans="1:1" x14ac:dyDescent="0.2">
      <c r="A281" s="137"/>
    </row>
    <row r="282" spans="1:1" x14ac:dyDescent="0.2">
      <c r="A282" s="137"/>
    </row>
    <row r="283" spans="1:1" x14ac:dyDescent="0.2">
      <c r="A283" s="137"/>
    </row>
    <row r="284" spans="1:1" x14ac:dyDescent="0.2">
      <c r="A284" s="137"/>
    </row>
    <row r="285" spans="1:1" x14ac:dyDescent="0.2">
      <c r="A285" s="137"/>
    </row>
    <row r="286" spans="1:1" x14ac:dyDescent="0.2">
      <c r="A286" s="137"/>
    </row>
    <row r="287" spans="1:1" x14ac:dyDescent="0.2">
      <c r="A287" s="137"/>
    </row>
    <row r="288" spans="1:1" x14ac:dyDescent="0.2">
      <c r="A288" s="137"/>
    </row>
    <row r="289" spans="1:1" x14ac:dyDescent="0.2">
      <c r="A289" s="137"/>
    </row>
    <row r="290" spans="1:1" x14ac:dyDescent="0.2">
      <c r="A290" s="137"/>
    </row>
    <row r="291" spans="1:1" x14ac:dyDescent="0.2">
      <c r="A291" s="137"/>
    </row>
    <row r="292" spans="1:1" x14ac:dyDescent="0.2">
      <c r="A292" s="137"/>
    </row>
    <row r="293" spans="1:1" x14ac:dyDescent="0.2">
      <c r="A293" s="137"/>
    </row>
    <row r="294" spans="1:1" x14ac:dyDescent="0.2">
      <c r="A294" s="137"/>
    </row>
    <row r="295" spans="1:1" x14ac:dyDescent="0.2">
      <c r="A295" s="137"/>
    </row>
    <row r="296" spans="1:1" x14ac:dyDescent="0.2">
      <c r="A296" s="137"/>
    </row>
    <row r="297" spans="1:1" x14ac:dyDescent="0.2">
      <c r="A297" s="137"/>
    </row>
    <row r="298" spans="1:1" x14ac:dyDescent="0.2">
      <c r="A298" s="137"/>
    </row>
    <row r="299" spans="1:1" x14ac:dyDescent="0.2">
      <c r="A299" s="137"/>
    </row>
    <row r="300" spans="1:1" x14ac:dyDescent="0.2">
      <c r="A300" s="137"/>
    </row>
    <row r="301" spans="1:1" x14ac:dyDescent="0.2">
      <c r="A301" s="137"/>
    </row>
    <row r="302" spans="1:1" x14ac:dyDescent="0.2">
      <c r="A302" s="137"/>
    </row>
    <row r="303" spans="1:1" x14ac:dyDescent="0.2">
      <c r="A303" s="137"/>
    </row>
    <row r="304" spans="1:1" x14ac:dyDescent="0.2">
      <c r="A304" s="137"/>
    </row>
    <row r="305" spans="1:1" x14ac:dyDescent="0.2">
      <c r="A305" s="137"/>
    </row>
    <row r="306" spans="1:1" x14ac:dyDescent="0.2">
      <c r="A306" s="137"/>
    </row>
    <row r="307" spans="1:1" x14ac:dyDescent="0.2">
      <c r="A307" s="137"/>
    </row>
    <row r="308" spans="1:1" x14ac:dyDescent="0.2">
      <c r="A308" s="137"/>
    </row>
    <row r="309" spans="1:1" x14ac:dyDescent="0.2">
      <c r="A309" s="137"/>
    </row>
    <row r="310" spans="1:1" x14ac:dyDescent="0.2">
      <c r="A310" s="137"/>
    </row>
    <row r="311" spans="1:1" x14ac:dyDescent="0.2">
      <c r="A311" s="137"/>
    </row>
    <row r="312" spans="1:1" x14ac:dyDescent="0.2">
      <c r="A312" s="137"/>
    </row>
    <row r="313" spans="1:1" x14ac:dyDescent="0.2">
      <c r="A313" s="137"/>
    </row>
    <row r="314" spans="1:1" x14ac:dyDescent="0.2">
      <c r="A314" s="137"/>
    </row>
    <row r="315" spans="1:1" x14ac:dyDescent="0.2">
      <c r="A315" s="137"/>
    </row>
    <row r="316" spans="1:1" x14ac:dyDescent="0.2">
      <c r="A316" s="137"/>
    </row>
    <row r="317" spans="1:1" x14ac:dyDescent="0.2">
      <c r="A317" s="137"/>
    </row>
    <row r="318" spans="1:1" x14ac:dyDescent="0.2">
      <c r="A318" s="137"/>
    </row>
    <row r="319" spans="1:1" x14ac:dyDescent="0.2">
      <c r="A319" s="137"/>
    </row>
    <row r="320" spans="1:1" x14ac:dyDescent="0.2">
      <c r="A320" s="137"/>
    </row>
    <row r="321" spans="1:1" x14ac:dyDescent="0.2">
      <c r="A321" s="137"/>
    </row>
    <row r="322" spans="1:1" x14ac:dyDescent="0.2">
      <c r="A322" s="137"/>
    </row>
    <row r="323" spans="1:1" x14ac:dyDescent="0.2">
      <c r="A323" s="137"/>
    </row>
    <row r="324" spans="1:1" x14ac:dyDescent="0.2">
      <c r="A324" s="137"/>
    </row>
    <row r="325" spans="1:1" x14ac:dyDescent="0.2">
      <c r="A325" s="137"/>
    </row>
    <row r="326" spans="1:1" x14ac:dyDescent="0.2">
      <c r="A326" s="137"/>
    </row>
    <row r="327" spans="1:1" x14ac:dyDescent="0.2">
      <c r="A327" s="137"/>
    </row>
    <row r="328" spans="1:1" x14ac:dyDescent="0.2">
      <c r="A328" s="137"/>
    </row>
    <row r="329" spans="1:1" x14ac:dyDescent="0.2">
      <c r="A329" s="137"/>
    </row>
    <row r="330" spans="1:1" x14ac:dyDescent="0.2">
      <c r="A330" s="137"/>
    </row>
    <row r="331" spans="1:1" x14ac:dyDescent="0.2">
      <c r="A331" s="137"/>
    </row>
    <row r="332" spans="1:1" x14ac:dyDescent="0.2">
      <c r="A332" s="137"/>
    </row>
    <row r="333" spans="1:1" x14ac:dyDescent="0.2">
      <c r="A333" s="137"/>
    </row>
    <row r="334" spans="1:1" x14ac:dyDescent="0.2">
      <c r="A334" s="137"/>
    </row>
    <row r="335" spans="1:1" x14ac:dyDescent="0.2">
      <c r="A335" s="137"/>
    </row>
    <row r="336" spans="1:1" x14ac:dyDescent="0.2">
      <c r="A336" s="137"/>
    </row>
    <row r="337" spans="1:1" x14ac:dyDescent="0.2">
      <c r="A337" s="137"/>
    </row>
    <row r="338" spans="1:1" x14ac:dyDescent="0.2">
      <c r="A338" s="137"/>
    </row>
    <row r="339" spans="1:1" x14ac:dyDescent="0.2">
      <c r="A339" s="137"/>
    </row>
    <row r="340" spans="1:1" x14ac:dyDescent="0.2">
      <c r="A340" s="137"/>
    </row>
  </sheetData>
  <mergeCells count="1">
    <mergeCell ref="A16:A17"/>
  </mergeCells>
  <pageMargins left="0.7" right="0.7" top="0.75" bottom="0.75" header="0.3" footer="0.3"/>
  <pageSetup paperSize="9" orientation="portrait" horizontalDpi="4294967295" verticalDpi="4294967295"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rgb="FFFFFF00"/>
  </sheetPr>
  <dimension ref="A1:B342"/>
  <sheetViews>
    <sheetView workbookViewId="0">
      <pane xSplit="1" topLeftCell="B1" activePane="topRight" state="frozen"/>
      <selection activeCell="A10" sqref="A10"/>
      <selection pane="topRight" activeCell="D17" sqref="D17"/>
    </sheetView>
  </sheetViews>
  <sheetFormatPr defaultColWidth="10" defaultRowHeight="12.75" x14ac:dyDescent="0.2"/>
  <cols>
    <col min="1" max="1" width="46.5703125" style="32" customWidth="1"/>
    <col min="2" max="16384" width="10" style="31"/>
  </cols>
  <sheetData>
    <row r="1" spans="1:2" x14ac:dyDescent="0.2">
      <c r="A1" s="63" t="s">
        <v>61</v>
      </c>
    </row>
    <row r="2" spans="1:2" ht="24" x14ac:dyDescent="0.2">
      <c r="A2" s="177" t="s">
        <v>301</v>
      </c>
    </row>
    <row r="3" spans="1:2" x14ac:dyDescent="0.2">
      <c r="A3" s="167" t="s">
        <v>300</v>
      </c>
    </row>
    <row r="4" spans="1:2" ht="21.75" customHeight="1" x14ac:dyDescent="0.2">
      <c r="A4" s="239" t="s">
        <v>62</v>
      </c>
      <c r="B4" s="115" t="e">
        <f>'BAR BB| Open rates'!#REF!</f>
        <v>#REF!</v>
      </c>
    </row>
    <row r="5" spans="1:2" ht="21.75" customHeight="1" x14ac:dyDescent="0.2">
      <c r="A5" s="240"/>
      <c r="B5" s="115" t="e">
        <f>'BAR BB| Open rates'!#REF!</f>
        <v>#REF!</v>
      </c>
    </row>
    <row r="6" spans="1:2" x14ac:dyDescent="0.2">
      <c r="A6" s="163" t="s">
        <v>63</v>
      </c>
      <c r="B6" s="115"/>
    </row>
    <row r="7" spans="1:2" x14ac:dyDescent="0.2">
      <c r="A7" s="163">
        <v>1</v>
      </c>
      <c r="B7" s="57" t="e">
        <f>'BAR BB| Open rates'!#REF!*0.9</f>
        <v>#REF!</v>
      </c>
    </row>
    <row r="8" spans="1:2" x14ac:dyDescent="0.2">
      <c r="A8" s="163">
        <v>2</v>
      </c>
      <c r="B8" s="57" t="e">
        <f>'BAR BB| Open rates'!#REF!*0.9</f>
        <v>#REF!</v>
      </c>
    </row>
    <row r="9" spans="1:2" x14ac:dyDescent="0.2">
      <c r="A9" s="163" t="s">
        <v>175</v>
      </c>
      <c r="B9" s="57"/>
    </row>
    <row r="10" spans="1:2" x14ac:dyDescent="0.2">
      <c r="A10" s="163">
        <v>1</v>
      </c>
      <c r="B10" s="57" t="e">
        <f>'BAR BB| Open rates'!#REF!*0.9</f>
        <v>#REF!</v>
      </c>
    </row>
    <row r="11" spans="1:2" x14ac:dyDescent="0.2">
      <c r="A11" s="163">
        <v>2</v>
      </c>
      <c r="B11" s="57" t="e">
        <f>'BAR BB| Open rates'!#REF!*0.9</f>
        <v>#REF!</v>
      </c>
    </row>
    <row r="12" spans="1:2" x14ac:dyDescent="0.2">
      <c r="A12" s="163" t="s">
        <v>176</v>
      </c>
      <c r="B12" s="57"/>
    </row>
    <row r="13" spans="1:2" x14ac:dyDescent="0.2">
      <c r="A13" s="163">
        <v>1</v>
      </c>
      <c r="B13" s="57" t="e">
        <f>'BAR BB| Open rates'!#REF!*0.9</f>
        <v>#REF!</v>
      </c>
    </row>
    <row r="14" spans="1:2" x14ac:dyDescent="0.2">
      <c r="A14" s="163">
        <v>2</v>
      </c>
      <c r="B14" s="57" t="e">
        <f>'BAR BB| Open rates'!#REF!*0.9</f>
        <v>#REF!</v>
      </c>
    </row>
    <row r="15" spans="1:2" x14ac:dyDescent="0.2">
      <c r="A15" s="89"/>
    </row>
    <row r="16" spans="1:2" x14ac:dyDescent="0.2">
      <c r="A16" s="340" t="s">
        <v>172</v>
      </c>
    </row>
    <row r="17" spans="1:1" x14ac:dyDescent="0.2">
      <c r="A17" s="340"/>
    </row>
    <row r="18" spans="1:1" x14ac:dyDescent="0.2">
      <c r="A18" s="89"/>
    </row>
    <row r="19" spans="1:1" s="154" customFormat="1" ht="164.25" customHeight="1" x14ac:dyDescent="0.2">
      <c r="A19" s="241" t="s">
        <v>277</v>
      </c>
    </row>
    <row r="20" spans="1:1" ht="12.75" customHeight="1" x14ac:dyDescent="0.2">
      <c r="A20" s="31"/>
    </row>
    <row r="21" spans="1:1" x14ac:dyDescent="0.2">
      <c r="A21" s="177" t="s">
        <v>83</v>
      </c>
    </row>
    <row r="22" spans="1:1" ht="25.5" customHeight="1" x14ac:dyDescent="0.2">
      <c r="A22" s="157" t="s">
        <v>337</v>
      </c>
    </row>
    <row r="23" spans="1:1" ht="24" x14ac:dyDescent="0.2">
      <c r="A23" s="157" t="s">
        <v>338</v>
      </c>
    </row>
    <row r="24" spans="1:1" x14ac:dyDescent="0.2">
      <c r="A24" s="33"/>
    </row>
    <row r="25" spans="1:1" x14ac:dyDescent="0.2">
      <c r="A25" s="174" t="s">
        <v>74</v>
      </c>
    </row>
    <row r="26" spans="1:1" ht="24" x14ac:dyDescent="0.2">
      <c r="A26" s="179" t="s">
        <v>202</v>
      </c>
    </row>
    <row r="27" spans="1:1" x14ac:dyDescent="0.2">
      <c r="A27" s="178" t="s">
        <v>75</v>
      </c>
    </row>
    <row r="28" spans="1:1" ht="24" x14ac:dyDescent="0.2">
      <c r="A28" s="175" t="s">
        <v>76</v>
      </c>
    </row>
    <row r="29" spans="1:1" ht="24" x14ac:dyDescent="0.2">
      <c r="A29" s="175" t="s">
        <v>89</v>
      </c>
    </row>
    <row r="30" spans="1:1" x14ac:dyDescent="0.2">
      <c r="A30" s="175" t="s">
        <v>78</v>
      </c>
    </row>
    <row r="31" spans="1:1" ht="24" x14ac:dyDescent="0.2">
      <c r="A31" s="175" t="s">
        <v>79</v>
      </c>
    </row>
    <row r="32" spans="1:1" ht="24" x14ac:dyDescent="0.2">
      <c r="A32" s="175" t="s">
        <v>187</v>
      </c>
    </row>
    <row r="33" spans="1:1" x14ac:dyDescent="0.2">
      <c r="A33" s="175" t="s">
        <v>105</v>
      </c>
    </row>
    <row r="34" spans="1:1" ht="24" x14ac:dyDescent="0.2">
      <c r="A34" s="175" t="s">
        <v>203</v>
      </c>
    </row>
    <row r="35" spans="1:1" ht="72" customHeight="1" x14ac:dyDescent="0.2">
      <c r="A35" s="203" t="s">
        <v>101</v>
      </c>
    </row>
    <row r="36" spans="1:1" x14ac:dyDescent="0.2">
      <c r="A36" s="69"/>
    </row>
    <row r="37" spans="1:1" ht="36" x14ac:dyDescent="0.2">
      <c r="A37" s="206" t="s">
        <v>204</v>
      </c>
    </row>
    <row r="38" spans="1:1" s="154" customFormat="1" ht="27.75" customHeight="1" x14ac:dyDescent="0.2">
      <c r="A38" s="204" t="s">
        <v>280</v>
      </c>
    </row>
    <row r="39" spans="1:1" x14ac:dyDescent="0.2">
      <c r="A39" s="6"/>
    </row>
    <row r="40" spans="1:1" x14ac:dyDescent="0.2">
      <c r="A40" s="171" t="s">
        <v>81</v>
      </c>
    </row>
    <row r="41" spans="1:1" ht="36" x14ac:dyDescent="0.2">
      <c r="A41" s="176" t="s">
        <v>102</v>
      </c>
    </row>
    <row r="42" spans="1:1" ht="36" x14ac:dyDescent="0.2">
      <c r="A42" s="176" t="s">
        <v>104</v>
      </c>
    </row>
    <row r="43" spans="1:1" x14ac:dyDescent="0.2">
      <c r="A43" s="168"/>
    </row>
    <row r="44" spans="1:1" ht="26.25" x14ac:dyDescent="0.2">
      <c r="A44" s="174" t="s">
        <v>302</v>
      </c>
    </row>
    <row r="45" spans="1:1" ht="13.5" thickBot="1" x14ac:dyDescent="0.25">
      <c r="A45" s="170"/>
    </row>
    <row r="46" spans="1:1" s="154" customFormat="1" ht="24" x14ac:dyDescent="0.2">
      <c r="A46" s="245" t="s">
        <v>345</v>
      </c>
    </row>
    <row r="47" spans="1:1" s="154" customFormat="1" ht="13.5" thickBot="1" x14ac:dyDescent="0.25">
      <c r="A47" s="246" t="s">
        <v>205</v>
      </c>
    </row>
    <row r="48" spans="1:1" s="154" customFormat="1" ht="12.75" customHeight="1" x14ac:dyDescent="0.2">
      <c r="A48" s="205"/>
    </row>
    <row r="49" spans="1:1" s="154" customFormat="1" x14ac:dyDescent="0.2">
      <c r="A49" s="247" t="s">
        <v>346</v>
      </c>
    </row>
    <row r="50" spans="1:1" s="154" customFormat="1" ht="13.5" thickBot="1" x14ac:dyDescent="0.25">
      <c r="A50" s="246" t="s">
        <v>332</v>
      </c>
    </row>
    <row r="51" spans="1:1" s="154" customFormat="1" ht="12.75" customHeight="1" x14ac:dyDescent="0.2">
      <c r="A51" s="176"/>
    </row>
    <row r="52" spans="1:1" s="154" customFormat="1" x14ac:dyDescent="0.2">
      <c r="A52" s="247" t="s">
        <v>347</v>
      </c>
    </row>
    <row r="53" spans="1:1" s="154" customFormat="1" ht="42.75" customHeight="1" thickBot="1" x14ac:dyDescent="0.25">
      <c r="A53" s="246" t="s">
        <v>348</v>
      </c>
    </row>
    <row r="54" spans="1:1" s="154" customFormat="1" ht="13.5" thickBot="1" x14ac:dyDescent="0.25">
      <c r="A54" s="215"/>
    </row>
    <row r="55" spans="1:1" s="154" customFormat="1" ht="23.25" customHeight="1" x14ac:dyDescent="0.2">
      <c r="A55" s="245" t="s">
        <v>349</v>
      </c>
    </row>
    <row r="56" spans="1:1" s="154" customFormat="1" ht="13.5" thickBot="1" x14ac:dyDescent="0.25">
      <c r="A56" s="246" t="s">
        <v>287</v>
      </c>
    </row>
    <row r="57" spans="1:1" s="154" customFormat="1" x14ac:dyDescent="0.2">
      <c r="A57" s="208"/>
    </row>
    <row r="58" spans="1:1" s="154" customFormat="1" x14ac:dyDescent="0.2">
      <c r="A58" s="247" t="s">
        <v>350</v>
      </c>
    </row>
    <row r="59" spans="1:1" s="154" customFormat="1" ht="13.5" thickBot="1" x14ac:dyDescent="0.25">
      <c r="A59" s="246" t="s">
        <v>289</v>
      </c>
    </row>
    <row r="60" spans="1:1" s="154" customFormat="1" x14ac:dyDescent="0.2">
      <c r="A60" s="205"/>
    </row>
    <row r="61" spans="1:1" ht="24" x14ac:dyDescent="0.2">
      <c r="A61" s="177" t="s">
        <v>303</v>
      </c>
    </row>
    <row r="62" spans="1:1" s="154" customFormat="1" ht="24" x14ac:dyDescent="0.2">
      <c r="A62" s="207" t="s">
        <v>351</v>
      </c>
    </row>
    <row r="63" spans="1:1" s="154" customFormat="1" x14ac:dyDescent="0.2">
      <c r="A63" s="205" t="s">
        <v>206</v>
      </c>
    </row>
    <row r="64" spans="1:1" s="154" customFormat="1" x14ac:dyDescent="0.2">
      <c r="A64" s="176"/>
    </row>
    <row r="65" spans="1:1" s="154" customFormat="1" ht="24" x14ac:dyDescent="0.2">
      <c r="A65" s="207" t="s">
        <v>352</v>
      </c>
    </row>
    <row r="66" spans="1:1" s="154" customFormat="1" x14ac:dyDescent="0.2">
      <c r="A66" s="205" t="s">
        <v>333</v>
      </c>
    </row>
    <row r="67" spans="1:1" s="154" customFormat="1" x14ac:dyDescent="0.2">
      <c r="A67" s="176"/>
    </row>
    <row r="68" spans="1:1" s="154" customFormat="1" x14ac:dyDescent="0.2">
      <c r="A68" s="207" t="s">
        <v>353</v>
      </c>
    </row>
    <row r="69" spans="1:1" s="154" customFormat="1" ht="36" x14ac:dyDescent="0.2">
      <c r="A69" s="205" t="s">
        <v>334</v>
      </c>
    </row>
    <row r="70" spans="1:1" s="154" customFormat="1" x14ac:dyDescent="0.2">
      <c r="A70" s="176"/>
    </row>
    <row r="71" spans="1:1" s="154" customFormat="1" ht="24" x14ac:dyDescent="0.2">
      <c r="A71" s="207" t="s">
        <v>354</v>
      </c>
    </row>
    <row r="72" spans="1:1" s="154" customFormat="1" x14ac:dyDescent="0.2">
      <c r="A72" s="205" t="s">
        <v>296</v>
      </c>
    </row>
    <row r="73" spans="1:1" s="154" customFormat="1" x14ac:dyDescent="0.2">
      <c r="A73" s="170"/>
    </row>
    <row r="74" spans="1:1" s="154" customFormat="1" x14ac:dyDescent="0.2">
      <c r="A74" s="207" t="s">
        <v>355</v>
      </c>
    </row>
    <row r="75" spans="1:1" x14ac:dyDescent="0.2">
      <c r="A75" s="205" t="s">
        <v>289</v>
      </c>
    </row>
    <row r="76" spans="1:1" x14ac:dyDescent="0.2">
      <c r="A76" s="137"/>
    </row>
    <row r="77" spans="1:1" x14ac:dyDescent="0.2">
      <c r="A77" s="137"/>
    </row>
    <row r="78" spans="1:1" x14ac:dyDescent="0.2">
      <c r="A78" s="13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row r="141" spans="1:1" x14ac:dyDescent="0.2">
      <c r="A141" s="137"/>
    </row>
    <row r="142" spans="1:1" x14ac:dyDescent="0.2">
      <c r="A142" s="137"/>
    </row>
    <row r="143" spans="1:1" x14ac:dyDescent="0.2">
      <c r="A143" s="137"/>
    </row>
    <row r="144" spans="1:1" x14ac:dyDescent="0.2">
      <c r="A144" s="137"/>
    </row>
    <row r="145" spans="1:1" x14ac:dyDescent="0.2">
      <c r="A145" s="137"/>
    </row>
    <row r="146" spans="1:1" x14ac:dyDescent="0.2">
      <c r="A146" s="137"/>
    </row>
    <row r="147" spans="1:1" x14ac:dyDescent="0.2">
      <c r="A147" s="137"/>
    </row>
    <row r="148" spans="1:1" x14ac:dyDescent="0.2">
      <c r="A148" s="137"/>
    </row>
    <row r="149" spans="1:1" x14ac:dyDescent="0.2">
      <c r="A149" s="137"/>
    </row>
    <row r="150" spans="1:1" x14ac:dyDescent="0.2">
      <c r="A150" s="137"/>
    </row>
    <row r="151" spans="1:1" x14ac:dyDescent="0.2">
      <c r="A151" s="137"/>
    </row>
    <row r="152" spans="1:1" x14ac:dyDescent="0.2">
      <c r="A152" s="137"/>
    </row>
    <row r="153" spans="1:1" x14ac:dyDescent="0.2">
      <c r="A153" s="137"/>
    </row>
    <row r="154" spans="1:1" x14ac:dyDescent="0.2">
      <c r="A154" s="137"/>
    </row>
    <row r="155" spans="1:1" x14ac:dyDescent="0.2">
      <c r="A155" s="137"/>
    </row>
    <row r="156" spans="1:1" x14ac:dyDescent="0.2">
      <c r="A156" s="137"/>
    </row>
    <row r="157" spans="1:1" x14ac:dyDescent="0.2">
      <c r="A157" s="137"/>
    </row>
    <row r="158" spans="1:1" x14ac:dyDescent="0.2">
      <c r="A158" s="137"/>
    </row>
    <row r="159" spans="1:1" x14ac:dyDescent="0.2">
      <c r="A159" s="137"/>
    </row>
    <row r="160" spans="1:1" x14ac:dyDescent="0.2">
      <c r="A160" s="137"/>
    </row>
    <row r="161" spans="1:1" x14ac:dyDescent="0.2">
      <c r="A161" s="137"/>
    </row>
    <row r="162" spans="1:1" x14ac:dyDescent="0.2">
      <c r="A162" s="137"/>
    </row>
    <row r="163" spans="1:1" x14ac:dyDescent="0.2">
      <c r="A163" s="137"/>
    </row>
    <row r="164" spans="1:1" x14ac:dyDescent="0.2">
      <c r="A164" s="137"/>
    </row>
    <row r="165" spans="1:1" x14ac:dyDescent="0.2">
      <c r="A165" s="137"/>
    </row>
    <row r="166" spans="1:1" x14ac:dyDescent="0.2">
      <c r="A166" s="137"/>
    </row>
    <row r="167" spans="1:1" x14ac:dyDescent="0.2">
      <c r="A167" s="137"/>
    </row>
    <row r="168" spans="1:1" x14ac:dyDescent="0.2">
      <c r="A168" s="137"/>
    </row>
    <row r="169" spans="1:1" x14ac:dyDescent="0.2">
      <c r="A169" s="137"/>
    </row>
    <row r="170" spans="1:1" x14ac:dyDescent="0.2">
      <c r="A170" s="137"/>
    </row>
    <row r="171" spans="1:1" x14ac:dyDescent="0.2">
      <c r="A171" s="137"/>
    </row>
    <row r="172" spans="1:1" x14ac:dyDescent="0.2">
      <c r="A172" s="137"/>
    </row>
    <row r="173" spans="1:1" x14ac:dyDescent="0.2">
      <c r="A173" s="137"/>
    </row>
    <row r="174" spans="1:1" x14ac:dyDescent="0.2">
      <c r="A174" s="137"/>
    </row>
    <row r="175" spans="1:1" x14ac:dyDescent="0.2">
      <c r="A175" s="137"/>
    </row>
    <row r="176" spans="1:1" x14ac:dyDescent="0.2">
      <c r="A176" s="137"/>
    </row>
    <row r="177" spans="1:1" x14ac:dyDescent="0.2">
      <c r="A177" s="137"/>
    </row>
    <row r="178" spans="1:1" x14ac:dyDescent="0.2">
      <c r="A178" s="137"/>
    </row>
    <row r="179" spans="1:1" x14ac:dyDescent="0.2">
      <c r="A179" s="137"/>
    </row>
    <row r="180" spans="1:1" x14ac:dyDescent="0.2">
      <c r="A180" s="137"/>
    </row>
    <row r="181" spans="1:1" x14ac:dyDescent="0.2">
      <c r="A181" s="137"/>
    </row>
    <row r="182" spans="1:1" x14ac:dyDescent="0.2">
      <c r="A182" s="137"/>
    </row>
    <row r="183" spans="1:1" x14ac:dyDescent="0.2">
      <c r="A183" s="137"/>
    </row>
    <row r="184" spans="1:1" x14ac:dyDescent="0.2">
      <c r="A184" s="137"/>
    </row>
    <row r="185" spans="1:1" x14ac:dyDescent="0.2">
      <c r="A185" s="137"/>
    </row>
    <row r="186" spans="1:1" x14ac:dyDescent="0.2">
      <c r="A186" s="137"/>
    </row>
    <row r="187" spans="1:1" x14ac:dyDescent="0.2">
      <c r="A187" s="137"/>
    </row>
    <row r="188" spans="1:1" x14ac:dyDescent="0.2">
      <c r="A188" s="137"/>
    </row>
    <row r="189" spans="1:1" x14ac:dyDescent="0.2">
      <c r="A189" s="137"/>
    </row>
    <row r="190" spans="1:1" x14ac:dyDescent="0.2">
      <c r="A190" s="137"/>
    </row>
    <row r="191" spans="1:1" x14ac:dyDescent="0.2">
      <c r="A191" s="137"/>
    </row>
    <row r="192" spans="1:1" x14ac:dyDescent="0.2">
      <c r="A192" s="137"/>
    </row>
    <row r="193" spans="1:1" x14ac:dyDescent="0.2">
      <c r="A193" s="137"/>
    </row>
    <row r="194" spans="1:1" x14ac:dyDescent="0.2">
      <c r="A194" s="137"/>
    </row>
    <row r="195" spans="1:1" x14ac:dyDescent="0.2">
      <c r="A195" s="137"/>
    </row>
    <row r="196" spans="1:1" x14ac:dyDescent="0.2">
      <c r="A196" s="137"/>
    </row>
    <row r="197" spans="1:1" x14ac:dyDescent="0.2">
      <c r="A197" s="137"/>
    </row>
    <row r="198" spans="1:1" x14ac:dyDescent="0.2">
      <c r="A198" s="137"/>
    </row>
    <row r="199" spans="1:1" x14ac:dyDescent="0.2">
      <c r="A199" s="137"/>
    </row>
    <row r="200" spans="1:1" x14ac:dyDescent="0.2">
      <c r="A200" s="137"/>
    </row>
    <row r="201" spans="1:1" x14ac:dyDescent="0.2">
      <c r="A201" s="137"/>
    </row>
    <row r="202" spans="1:1" x14ac:dyDescent="0.2">
      <c r="A202" s="137"/>
    </row>
    <row r="203" spans="1:1" x14ac:dyDescent="0.2">
      <c r="A203" s="137"/>
    </row>
    <row r="204" spans="1:1" x14ac:dyDescent="0.2">
      <c r="A204" s="137"/>
    </row>
    <row r="205" spans="1:1" x14ac:dyDescent="0.2">
      <c r="A205" s="137"/>
    </row>
    <row r="206" spans="1:1" x14ac:dyDescent="0.2">
      <c r="A206" s="137"/>
    </row>
    <row r="207" spans="1:1" x14ac:dyDescent="0.2">
      <c r="A207" s="137"/>
    </row>
    <row r="208" spans="1:1" x14ac:dyDescent="0.2">
      <c r="A208" s="137"/>
    </row>
    <row r="209" spans="1:1" x14ac:dyDescent="0.2">
      <c r="A209" s="137"/>
    </row>
    <row r="210" spans="1:1" x14ac:dyDescent="0.2">
      <c r="A210" s="137"/>
    </row>
    <row r="211" spans="1:1" x14ac:dyDescent="0.2">
      <c r="A211" s="137"/>
    </row>
    <row r="212" spans="1:1" x14ac:dyDescent="0.2">
      <c r="A212" s="137"/>
    </row>
    <row r="213" spans="1:1" x14ac:dyDescent="0.2">
      <c r="A213" s="137"/>
    </row>
    <row r="214" spans="1:1" x14ac:dyDescent="0.2">
      <c r="A214" s="137"/>
    </row>
    <row r="215" spans="1:1" x14ac:dyDescent="0.2">
      <c r="A215" s="137"/>
    </row>
    <row r="216" spans="1:1" x14ac:dyDescent="0.2">
      <c r="A216" s="137"/>
    </row>
    <row r="217" spans="1:1" x14ac:dyDescent="0.2">
      <c r="A217" s="137"/>
    </row>
    <row r="218" spans="1:1" x14ac:dyDescent="0.2">
      <c r="A218" s="137"/>
    </row>
    <row r="219" spans="1:1" x14ac:dyDescent="0.2">
      <c r="A219" s="137"/>
    </row>
    <row r="220" spans="1:1" x14ac:dyDescent="0.2">
      <c r="A220" s="137"/>
    </row>
    <row r="221" spans="1:1" x14ac:dyDescent="0.2">
      <c r="A221" s="137"/>
    </row>
    <row r="222" spans="1:1" x14ac:dyDescent="0.2">
      <c r="A222" s="137"/>
    </row>
    <row r="223" spans="1:1" x14ac:dyDescent="0.2">
      <c r="A223" s="137"/>
    </row>
    <row r="224" spans="1:1" x14ac:dyDescent="0.2">
      <c r="A224" s="137"/>
    </row>
    <row r="225" spans="1:1" x14ac:dyDescent="0.2">
      <c r="A225" s="137"/>
    </row>
    <row r="226" spans="1:1" x14ac:dyDescent="0.2">
      <c r="A226" s="137"/>
    </row>
    <row r="227" spans="1:1" x14ac:dyDescent="0.2">
      <c r="A227" s="137"/>
    </row>
    <row r="228" spans="1:1" x14ac:dyDescent="0.2">
      <c r="A228" s="137"/>
    </row>
    <row r="229" spans="1:1" x14ac:dyDescent="0.2">
      <c r="A229" s="137"/>
    </row>
    <row r="230" spans="1:1" x14ac:dyDescent="0.2">
      <c r="A230" s="137"/>
    </row>
    <row r="231" spans="1:1" x14ac:dyDescent="0.2">
      <c r="A231" s="137"/>
    </row>
    <row r="232" spans="1:1" x14ac:dyDescent="0.2">
      <c r="A232" s="137"/>
    </row>
    <row r="233" spans="1:1" x14ac:dyDescent="0.2">
      <c r="A233" s="137"/>
    </row>
    <row r="234" spans="1:1" x14ac:dyDescent="0.2">
      <c r="A234" s="137"/>
    </row>
    <row r="235" spans="1:1" x14ac:dyDescent="0.2">
      <c r="A235" s="137"/>
    </row>
    <row r="236" spans="1:1" x14ac:dyDescent="0.2">
      <c r="A236" s="137"/>
    </row>
    <row r="237" spans="1:1" x14ac:dyDescent="0.2">
      <c r="A237" s="137"/>
    </row>
    <row r="238" spans="1:1" x14ac:dyDescent="0.2">
      <c r="A238" s="137"/>
    </row>
    <row r="239" spans="1:1" x14ac:dyDescent="0.2">
      <c r="A239" s="137"/>
    </row>
    <row r="240" spans="1:1" x14ac:dyDescent="0.2">
      <c r="A240" s="137"/>
    </row>
    <row r="241" spans="1:1" x14ac:dyDescent="0.2">
      <c r="A241" s="137"/>
    </row>
    <row r="242" spans="1:1" x14ac:dyDescent="0.2">
      <c r="A242" s="137"/>
    </row>
    <row r="243" spans="1:1" x14ac:dyDescent="0.2">
      <c r="A243" s="137"/>
    </row>
    <row r="244" spans="1:1" x14ac:dyDescent="0.2">
      <c r="A244" s="137"/>
    </row>
    <row r="245" spans="1:1" x14ac:dyDescent="0.2">
      <c r="A245" s="137"/>
    </row>
    <row r="246" spans="1:1" x14ac:dyDescent="0.2">
      <c r="A246" s="137"/>
    </row>
    <row r="247" spans="1:1" x14ac:dyDescent="0.2">
      <c r="A247" s="137"/>
    </row>
    <row r="248" spans="1:1" x14ac:dyDescent="0.2">
      <c r="A248" s="137"/>
    </row>
    <row r="249" spans="1:1" x14ac:dyDescent="0.2">
      <c r="A249" s="137"/>
    </row>
    <row r="250" spans="1:1" x14ac:dyDescent="0.2">
      <c r="A250" s="137"/>
    </row>
    <row r="251" spans="1:1" x14ac:dyDescent="0.2">
      <c r="A251" s="137"/>
    </row>
    <row r="252" spans="1:1" x14ac:dyDescent="0.2">
      <c r="A252" s="137"/>
    </row>
    <row r="253" spans="1:1" x14ac:dyDescent="0.2">
      <c r="A253" s="137"/>
    </row>
    <row r="254" spans="1:1" x14ac:dyDescent="0.2">
      <c r="A254" s="137"/>
    </row>
    <row r="255" spans="1:1" x14ac:dyDescent="0.2">
      <c r="A255" s="137"/>
    </row>
    <row r="256" spans="1:1" x14ac:dyDescent="0.2">
      <c r="A256" s="137"/>
    </row>
    <row r="257" spans="1:1" x14ac:dyDescent="0.2">
      <c r="A257" s="137"/>
    </row>
    <row r="258" spans="1:1" x14ac:dyDescent="0.2">
      <c r="A258" s="137"/>
    </row>
    <row r="259" spans="1:1" x14ac:dyDescent="0.2">
      <c r="A259" s="137"/>
    </row>
    <row r="260" spans="1:1" x14ac:dyDescent="0.2">
      <c r="A260" s="137"/>
    </row>
    <row r="261" spans="1:1" x14ac:dyDescent="0.2">
      <c r="A261" s="137"/>
    </row>
    <row r="262" spans="1:1" x14ac:dyDescent="0.2">
      <c r="A262" s="137"/>
    </row>
    <row r="263" spans="1:1" x14ac:dyDescent="0.2">
      <c r="A263" s="137"/>
    </row>
    <row r="264" spans="1:1" x14ac:dyDescent="0.2">
      <c r="A264" s="137"/>
    </row>
    <row r="265" spans="1:1" x14ac:dyDescent="0.2">
      <c r="A265" s="137"/>
    </row>
    <row r="266" spans="1:1" x14ac:dyDescent="0.2">
      <c r="A266" s="137"/>
    </row>
    <row r="267" spans="1:1" x14ac:dyDescent="0.2">
      <c r="A267" s="137"/>
    </row>
    <row r="268" spans="1:1" x14ac:dyDescent="0.2">
      <c r="A268" s="137"/>
    </row>
    <row r="269" spans="1:1" x14ac:dyDescent="0.2">
      <c r="A269" s="137"/>
    </row>
    <row r="270" spans="1:1" x14ac:dyDescent="0.2">
      <c r="A270" s="137"/>
    </row>
    <row r="271" spans="1:1" x14ac:dyDescent="0.2">
      <c r="A271" s="137"/>
    </row>
    <row r="272" spans="1:1" x14ac:dyDescent="0.2">
      <c r="A272" s="137"/>
    </row>
    <row r="273" spans="1:1" x14ac:dyDescent="0.2">
      <c r="A273" s="137"/>
    </row>
    <row r="274" spans="1:1" x14ac:dyDescent="0.2">
      <c r="A274" s="137"/>
    </row>
    <row r="275" spans="1:1" x14ac:dyDescent="0.2">
      <c r="A275" s="137"/>
    </row>
    <row r="276" spans="1:1" x14ac:dyDescent="0.2">
      <c r="A276" s="137"/>
    </row>
    <row r="277" spans="1:1" x14ac:dyDescent="0.2">
      <c r="A277" s="137"/>
    </row>
    <row r="278" spans="1:1" x14ac:dyDescent="0.2">
      <c r="A278" s="137"/>
    </row>
    <row r="279" spans="1:1" x14ac:dyDescent="0.2">
      <c r="A279" s="137"/>
    </row>
    <row r="280" spans="1:1" x14ac:dyDescent="0.2">
      <c r="A280" s="137"/>
    </row>
    <row r="281" spans="1:1" x14ac:dyDescent="0.2">
      <c r="A281" s="137"/>
    </row>
    <row r="282" spans="1:1" x14ac:dyDescent="0.2">
      <c r="A282" s="137"/>
    </row>
    <row r="283" spans="1:1" x14ac:dyDescent="0.2">
      <c r="A283" s="137"/>
    </row>
    <row r="284" spans="1:1" x14ac:dyDescent="0.2">
      <c r="A284" s="137"/>
    </row>
    <row r="285" spans="1:1" x14ac:dyDescent="0.2">
      <c r="A285" s="137"/>
    </row>
    <row r="286" spans="1:1" x14ac:dyDescent="0.2">
      <c r="A286" s="137"/>
    </row>
    <row r="287" spans="1:1" x14ac:dyDescent="0.2">
      <c r="A287" s="137"/>
    </row>
    <row r="288" spans="1:1" x14ac:dyDescent="0.2">
      <c r="A288" s="137"/>
    </row>
    <row r="289" spans="1:1" x14ac:dyDescent="0.2">
      <c r="A289" s="137"/>
    </row>
    <row r="290" spans="1:1" x14ac:dyDescent="0.2">
      <c r="A290" s="137"/>
    </row>
    <row r="291" spans="1:1" x14ac:dyDescent="0.2">
      <c r="A291" s="137"/>
    </row>
    <row r="292" spans="1:1" x14ac:dyDescent="0.2">
      <c r="A292" s="137"/>
    </row>
    <row r="293" spans="1:1" x14ac:dyDescent="0.2">
      <c r="A293" s="137"/>
    </row>
    <row r="294" spans="1:1" x14ac:dyDescent="0.2">
      <c r="A294" s="137"/>
    </row>
    <row r="295" spans="1:1" x14ac:dyDescent="0.2">
      <c r="A295" s="137"/>
    </row>
    <row r="296" spans="1:1" x14ac:dyDescent="0.2">
      <c r="A296" s="137"/>
    </row>
    <row r="297" spans="1:1" x14ac:dyDescent="0.2">
      <c r="A297" s="137"/>
    </row>
    <row r="298" spans="1:1" x14ac:dyDescent="0.2">
      <c r="A298" s="137"/>
    </row>
    <row r="299" spans="1:1" x14ac:dyDescent="0.2">
      <c r="A299" s="137"/>
    </row>
    <row r="300" spans="1:1" x14ac:dyDescent="0.2">
      <c r="A300" s="137"/>
    </row>
    <row r="301" spans="1:1" x14ac:dyDescent="0.2">
      <c r="A301" s="137"/>
    </row>
    <row r="302" spans="1:1" x14ac:dyDescent="0.2">
      <c r="A302" s="137"/>
    </row>
    <row r="303" spans="1:1" x14ac:dyDescent="0.2">
      <c r="A303" s="137"/>
    </row>
    <row r="304" spans="1:1" x14ac:dyDescent="0.2">
      <c r="A304" s="137"/>
    </row>
    <row r="305" spans="1:1" x14ac:dyDescent="0.2">
      <c r="A305" s="137"/>
    </row>
    <row r="306" spans="1:1" x14ac:dyDescent="0.2">
      <c r="A306" s="137"/>
    </row>
    <row r="307" spans="1:1" x14ac:dyDescent="0.2">
      <c r="A307" s="137"/>
    </row>
    <row r="308" spans="1:1" x14ac:dyDescent="0.2">
      <c r="A308" s="137"/>
    </row>
    <row r="309" spans="1:1" x14ac:dyDescent="0.2">
      <c r="A309" s="137"/>
    </row>
    <row r="310" spans="1:1" x14ac:dyDescent="0.2">
      <c r="A310" s="137"/>
    </row>
    <row r="311" spans="1:1" x14ac:dyDescent="0.2">
      <c r="A311" s="137"/>
    </row>
    <row r="312" spans="1:1" x14ac:dyDescent="0.2">
      <c r="A312" s="137"/>
    </row>
    <row r="313" spans="1:1" x14ac:dyDescent="0.2">
      <c r="A313" s="137"/>
    </row>
    <row r="314" spans="1:1" x14ac:dyDescent="0.2">
      <c r="A314" s="137"/>
    </row>
    <row r="315" spans="1:1" x14ac:dyDescent="0.2">
      <c r="A315" s="137"/>
    </row>
    <row r="316" spans="1:1" x14ac:dyDescent="0.2">
      <c r="A316" s="137"/>
    </row>
    <row r="317" spans="1:1" x14ac:dyDescent="0.2">
      <c r="A317" s="137"/>
    </row>
    <row r="318" spans="1:1" x14ac:dyDescent="0.2">
      <c r="A318" s="137"/>
    </row>
    <row r="319" spans="1:1" x14ac:dyDescent="0.2">
      <c r="A319" s="137"/>
    </row>
    <row r="320" spans="1:1" x14ac:dyDescent="0.2">
      <c r="A320" s="137"/>
    </row>
    <row r="321" spans="1:1" x14ac:dyDescent="0.2">
      <c r="A321" s="137"/>
    </row>
    <row r="322" spans="1:1" x14ac:dyDescent="0.2">
      <c r="A322" s="137"/>
    </row>
    <row r="323" spans="1:1" x14ac:dyDescent="0.2">
      <c r="A323" s="137"/>
    </row>
    <row r="324" spans="1:1" x14ac:dyDescent="0.2">
      <c r="A324" s="137"/>
    </row>
    <row r="325" spans="1:1" x14ac:dyDescent="0.2">
      <c r="A325" s="137"/>
    </row>
    <row r="326" spans="1:1" x14ac:dyDescent="0.2">
      <c r="A326" s="137"/>
    </row>
    <row r="327" spans="1:1" x14ac:dyDescent="0.2">
      <c r="A327" s="137"/>
    </row>
    <row r="328" spans="1:1" x14ac:dyDescent="0.2">
      <c r="A328" s="137"/>
    </row>
    <row r="329" spans="1:1" x14ac:dyDescent="0.2">
      <c r="A329" s="137"/>
    </row>
    <row r="330" spans="1:1" x14ac:dyDescent="0.2">
      <c r="A330" s="137"/>
    </row>
    <row r="331" spans="1:1" x14ac:dyDescent="0.2">
      <c r="A331" s="137"/>
    </row>
    <row r="332" spans="1:1" x14ac:dyDescent="0.2">
      <c r="A332" s="137"/>
    </row>
    <row r="333" spans="1:1" x14ac:dyDescent="0.2">
      <c r="A333" s="137"/>
    </row>
    <row r="334" spans="1:1" x14ac:dyDescent="0.2">
      <c r="A334" s="137"/>
    </row>
    <row r="335" spans="1:1" x14ac:dyDescent="0.2">
      <c r="A335" s="137"/>
    </row>
    <row r="336" spans="1:1" x14ac:dyDescent="0.2">
      <c r="A336" s="137"/>
    </row>
    <row r="337" spans="1:1" x14ac:dyDescent="0.2">
      <c r="A337" s="137"/>
    </row>
    <row r="338" spans="1:1" x14ac:dyDescent="0.2">
      <c r="A338" s="137"/>
    </row>
    <row r="339" spans="1:1" x14ac:dyDescent="0.2">
      <c r="A339" s="137"/>
    </row>
    <row r="340" spans="1:1" x14ac:dyDescent="0.2">
      <c r="A340" s="137"/>
    </row>
    <row r="341" spans="1:1" x14ac:dyDescent="0.2">
      <c r="A341" s="137"/>
    </row>
    <row r="342" spans="1:1" x14ac:dyDescent="0.2">
      <c r="A342" s="137"/>
    </row>
  </sheetData>
  <mergeCells count="1">
    <mergeCell ref="A16:A17"/>
  </mergeCells>
  <pageMargins left="0.7" right="0.7" top="0.75" bottom="0.75" header="0.3" footer="0.3"/>
  <pageSetup paperSize="9" orientation="portrait" horizontalDpi="4294967295" verticalDpi="4294967295"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I396"/>
  <sheetViews>
    <sheetView workbookViewId="0">
      <pane xSplit="1" topLeftCell="B1" activePane="topRight" state="frozen"/>
      <selection activeCell="A10" sqref="A10"/>
      <selection pane="topRight" activeCell="E14" sqref="E14"/>
    </sheetView>
  </sheetViews>
  <sheetFormatPr defaultColWidth="10" defaultRowHeight="12.75" x14ac:dyDescent="0.2"/>
  <cols>
    <col min="1" max="1" width="46.5703125" style="32" customWidth="1"/>
    <col min="2" max="16384" width="10" style="31"/>
  </cols>
  <sheetData>
    <row r="1" spans="1:3" x14ac:dyDescent="0.2">
      <c r="A1" s="63" t="s">
        <v>61</v>
      </c>
    </row>
    <row r="2" spans="1:3" ht="24" x14ac:dyDescent="0.2">
      <c r="A2" s="177" t="s">
        <v>222</v>
      </c>
    </row>
    <row r="3" spans="1:3" x14ac:dyDescent="0.2">
      <c r="A3" s="167" t="s">
        <v>201</v>
      </c>
    </row>
    <row r="4" spans="1:3" s="154" customFormat="1" ht="21.75" customHeight="1" x14ac:dyDescent="0.2">
      <c r="A4" s="201" t="s">
        <v>62</v>
      </c>
      <c r="B4" s="115" t="e">
        <f>'BAR BB| Open rates'!#REF!</f>
        <v>#REF!</v>
      </c>
      <c r="C4" s="115" t="e">
        <f>'BAR BB| Open rates'!#REF!</f>
        <v>#REF!</v>
      </c>
    </row>
    <row r="5" spans="1:3" s="154" customFormat="1" ht="21.75" customHeight="1" x14ac:dyDescent="0.2">
      <c r="A5" s="202"/>
      <c r="B5" s="115" t="e">
        <f>'BAR BB| Open rates'!#REF!</f>
        <v>#REF!</v>
      </c>
      <c r="C5" s="115" t="e">
        <f>'BAR BB| Open rates'!#REF!</f>
        <v>#REF!</v>
      </c>
    </row>
    <row r="6" spans="1:3" s="154" customFormat="1" x14ac:dyDescent="0.2">
      <c r="A6" s="163" t="s">
        <v>63</v>
      </c>
      <c r="B6" s="115"/>
      <c r="C6" s="115"/>
    </row>
    <row r="7" spans="1:3" s="154" customFormat="1" x14ac:dyDescent="0.2">
      <c r="A7" s="163">
        <v>1</v>
      </c>
      <c r="B7" s="57" t="e">
        <f>'BAR BB| Open rates'!#REF!*0.9*0.87</f>
        <v>#REF!</v>
      </c>
      <c r="C7" s="57" t="e">
        <f>'BAR BB| Open rates'!#REF!*0.9*0.87</f>
        <v>#REF!</v>
      </c>
    </row>
    <row r="8" spans="1:3" s="154" customFormat="1" x14ac:dyDescent="0.2">
      <c r="A8" s="163">
        <v>2</v>
      </c>
      <c r="B8" s="57" t="e">
        <f>'BAR BB| Open rates'!#REF!*0.9*0.87</f>
        <v>#REF!</v>
      </c>
      <c r="C8" s="57" t="e">
        <f>'BAR BB| Open rates'!#REF!*0.9*0.87</f>
        <v>#REF!</v>
      </c>
    </row>
    <row r="9" spans="1:3" s="154" customFormat="1" x14ac:dyDescent="0.2">
      <c r="A9" s="163" t="s">
        <v>175</v>
      </c>
      <c r="B9" s="57"/>
      <c r="C9" s="57"/>
    </row>
    <row r="10" spans="1:3" s="154" customFormat="1" x14ac:dyDescent="0.2">
      <c r="A10" s="163">
        <v>1</v>
      </c>
      <c r="B10" s="57" t="e">
        <f>'BAR BB| Open rates'!#REF!*0.9*0.87</f>
        <v>#REF!</v>
      </c>
      <c r="C10" s="57" t="e">
        <f>'BAR BB| Open rates'!#REF!*0.9*0.87</f>
        <v>#REF!</v>
      </c>
    </row>
    <row r="11" spans="1:3" s="154" customFormat="1" x14ac:dyDescent="0.2">
      <c r="A11" s="163">
        <v>2</v>
      </c>
      <c r="B11" s="57" t="e">
        <f>'BAR BB| Open rates'!#REF!*0.9*0.87</f>
        <v>#REF!</v>
      </c>
      <c r="C11" s="57" t="e">
        <f>'BAR BB| Open rates'!#REF!*0.9*0.87</f>
        <v>#REF!</v>
      </c>
    </row>
    <row r="12" spans="1:3" s="154" customFormat="1" x14ac:dyDescent="0.2">
      <c r="A12" s="163" t="s">
        <v>176</v>
      </c>
      <c r="B12" s="57"/>
      <c r="C12" s="57"/>
    </row>
    <row r="13" spans="1:3" s="154" customFormat="1" x14ac:dyDescent="0.2">
      <c r="A13" s="163">
        <v>1</v>
      </c>
      <c r="B13" s="57" t="e">
        <f>'BAR BB| Open rates'!#REF!*0.9*0.87</f>
        <v>#REF!</v>
      </c>
      <c r="C13" s="57" t="e">
        <f>'BAR BB| Open rates'!#REF!*0.9*0.87</f>
        <v>#REF!</v>
      </c>
    </row>
    <row r="14" spans="1:3" s="154" customFormat="1" x14ac:dyDescent="0.2">
      <c r="A14" s="163">
        <v>2</v>
      </c>
      <c r="B14" s="57" t="e">
        <f>'BAR BB| Open rates'!#REF!*0.9*0.87</f>
        <v>#REF!</v>
      </c>
      <c r="C14" s="57" t="e">
        <f>'BAR BB| Open rates'!#REF!*0.9*0.87</f>
        <v>#REF!</v>
      </c>
    </row>
    <row r="15" spans="1:3" x14ac:dyDescent="0.2">
      <c r="A15" s="89"/>
    </row>
    <row r="16" spans="1:3" x14ac:dyDescent="0.2">
      <c r="A16" s="340" t="s">
        <v>172</v>
      </c>
    </row>
    <row r="17" spans="1:9" x14ac:dyDescent="0.2">
      <c r="A17" s="340"/>
    </row>
    <row r="18" spans="1:9" x14ac:dyDescent="0.2">
      <c r="A18" s="89"/>
    </row>
    <row r="19" spans="1:9" s="154" customFormat="1" ht="12.75" customHeight="1" x14ac:dyDescent="0.2">
      <c r="A19" s="363" t="s">
        <v>223</v>
      </c>
      <c r="B19" s="364"/>
      <c r="C19" s="364"/>
      <c r="D19" s="364"/>
      <c r="E19" s="364"/>
      <c r="F19" s="364"/>
      <c r="G19" s="364"/>
      <c r="H19" s="364"/>
      <c r="I19" s="364"/>
    </row>
    <row r="20" spans="1:9" s="154" customFormat="1" ht="19.5" customHeight="1" x14ac:dyDescent="0.2">
      <c r="A20" s="363"/>
      <c r="B20" s="364"/>
      <c r="C20" s="364"/>
      <c r="D20" s="364"/>
      <c r="E20" s="364"/>
      <c r="F20" s="364"/>
      <c r="G20" s="364"/>
      <c r="H20" s="364"/>
      <c r="I20" s="364"/>
    </row>
    <row r="21" spans="1:9" s="154" customFormat="1" ht="18" customHeight="1" x14ac:dyDescent="0.2">
      <c r="A21" s="363"/>
      <c r="B21" s="364"/>
      <c r="C21" s="364"/>
      <c r="D21" s="364"/>
      <c r="E21" s="364"/>
      <c r="F21" s="364"/>
      <c r="G21" s="364"/>
      <c r="H21" s="364"/>
      <c r="I21" s="364"/>
    </row>
    <row r="22" spans="1:9" s="154" customFormat="1" ht="12.75" customHeight="1" x14ac:dyDescent="0.2">
      <c r="A22" s="363"/>
      <c r="B22" s="364"/>
      <c r="C22" s="364"/>
      <c r="D22" s="364"/>
      <c r="E22" s="364"/>
      <c r="F22" s="364"/>
      <c r="G22" s="364"/>
      <c r="H22" s="364"/>
      <c r="I22" s="364"/>
    </row>
    <row r="23" spans="1:9" ht="12.75" customHeight="1" x14ac:dyDescent="0.2">
      <c r="A23" s="31"/>
    </row>
    <row r="24" spans="1:9" ht="12.75" customHeight="1" x14ac:dyDescent="0.2">
      <c r="A24" s="31"/>
    </row>
    <row r="25" spans="1:9" x14ac:dyDescent="0.2">
      <c r="A25" s="177" t="s">
        <v>83</v>
      </c>
    </row>
    <row r="26" spans="1:9" ht="24" x14ac:dyDescent="0.2">
      <c r="A26" s="157" t="s">
        <v>224</v>
      </c>
    </row>
    <row r="27" spans="1:9" ht="26.25" customHeight="1" x14ac:dyDescent="0.2">
      <c r="A27" s="157" t="s">
        <v>225</v>
      </c>
    </row>
    <row r="28" spans="1:9" x14ac:dyDescent="0.2">
      <c r="A28" s="33"/>
    </row>
    <row r="29" spans="1:9" x14ac:dyDescent="0.2">
      <c r="A29" s="174" t="s">
        <v>74</v>
      </c>
    </row>
    <row r="30" spans="1:9" x14ac:dyDescent="0.2">
      <c r="A30" s="178" t="s">
        <v>75</v>
      </c>
    </row>
    <row r="31" spans="1:9" ht="24" x14ac:dyDescent="0.2">
      <c r="A31" s="175" t="s">
        <v>76</v>
      </c>
    </row>
    <row r="32" spans="1:9" ht="24" x14ac:dyDescent="0.2">
      <c r="A32" s="175" t="s">
        <v>89</v>
      </c>
    </row>
    <row r="33" spans="1:1" x14ac:dyDescent="0.2">
      <c r="A33" s="175" t="s">
        <v>78</v>
      </c>
    </row>
    <row r="34" spans="1:1" ht="24" x14ac:dyDescent="0.2">
      <c r="A34" s="175" t="s">
        <v>79</v>
      </c>
    </row>
    <row r="35" spans="1:1" ht="24" x14ac:dyDescent="0.2">
      <c r="A35" s="175" t="s">
        <v>187</v>
      </c>
    </row>
    <row r="36" spans="1:1" x14ac:dyDescent="0.2">
      <c r="A36" s="175" t="s">
        <v>105</v>
      </c>
    </row>
    <row r="37" spans="1:1" ht="24" x14ac:dyDescent="0.2">
      <c r="A37" s="175" t="s">
        <v>203</v>
      </c>
    </row>
    <row r="38" spans="1:1" ht="72" customHeight="1" x14ac:dyDescent="0.2">
      <c r="A38" s="203" t="s">
        <v>101</v>
      </c>
    </row>
    <row r="39" spans="1:1" x14ac:dyDescent="0.2">
      <c r="A39" s="69"/>
    </row>
    <row r="40" spans="1:1" ht="36" x14ac:dyDescent="0.2">
      <c r="A40" s="206" t="s">
        <v>204</v>
      </c>
    </row>
    <row r="41" spans="1:1" s="154" customFormat="1" ht="27.75" customHeight="1" x14ac:dyDescent="0.2">
      <c r="A41" s="204" t="s">
        <v>226</v>
      </c>
    </row>
    <row r="42" spans="1:1" x14ac:dyDescent="0.2">
      <c r="A42" s="6"/>
    </row>
    <row r="43" spans="1:1" x14ac:dyDescent="0.2">
      <c r="A43" s="171" t="s">
        <v>81</v>
      </c>
    </row>
    <row r="44" spans="1:1" ht="36" x14ac:dyDescent="0.2">
      <c r="A44" s="176" t="s">
        <v>102</v>
      </c>
    </row>
    <row r="45" spans="1:1" ht="36" x14ac:dyDescent="0.2">
      <c r="A45" s="176" t="s">
        <v>104</v>
      </c>
    </row>
    <row r="46" spans="1:1" x14ac:dyDescent="0.2">
      <c r="A46" s="168"/>
    </row>
    <row r="47" spans="1:1" ht="26.25" x14ac:dyDescent="0.2">
      <c r="A47" s="174" t="s">
        <v>227</v>
      </c>
    </row>
    <row r="48" spans="1:1" s="154" customFormat="1" x14ac:dyDescent="0.2">
      <c r="A48" s="170"/>
    </row>
    <row r="49" spans="1:1" s="154" customFormat="1" ht="24" x14ac:dyDescent="0.2">
      <c r="A49" s="207" t="s">
        <v>228</v>
      </c>
    </row>
    <row r="50" spans="1:1" s="154" customFormat="1" x14ac:dyDescent="0.2">
      <c r="A50" s="205" t="s">
        <v>229</v>
      </c>
    </row>
    <row r="51" spans="1:1" s="154" customFormat="1" ht="12.75" customHeight="1" x14ac:dyDescent="0.2">
      <c r="A51" s="205"/>
    </row>
    <row r="52" spans="1:1" s="154" customFormat="1" x14ac:dyDescent="0.2">
      <c r="A52" s="207" t="s">
        <v>230</v>
      </c>
    </row>
    <row r="53" spans="1:1" s="154" customFormat="1" x14ac:dyDescent="0.2">
      <c r="A53" s="205" t="s">
        <v>209</v>
      </c>
    </row>
    <row r="54" spans="1:1" s="154" customFormat="1" ht="12.75" customHeight="1" x14ac:dyDescent="0.2">
      <c r="A54" s="176"/>
    </row>
    <row r="55" spans="1:1" s="154" customFormat="1" x14ac:dyDescent="0.2">
      <c r="A55" s="207" t="s">
        <v>231</v>
      </c>
    </row>
    <row r="56" spans="1:1" s="154" customFormat="1" ht="17.25" customHeight="1" x14ac:dyDescent="0.2">
      <c r="A56" s="205" t="s">
        <v>232</v>
      </c>
    </row>
    <row r="57" spans="1:1" s="154" customFormat="1" ht="12" customHeight="1" x14ac:dyDescent="0.2">
      <c r="A57" s="176"/>
    </row>
    <row r="58" spans="1:1" s="154" customFormat="1" x14ac:dyDescent="0.2">
      <c r="A58" s="207" t="s">
        <v>233</v>
      </c>
    </row>
    <row r="59" spans="1:1" s="154" customFormat="1" x14ac:dyDescent="0.2">
      <c r="A59" s="208" t="s">
        <v>234</v>
      </c>
    </row>
    <row r="60" spans="1:1" s="154" customFormat="1" ht="13.5" customHeight="1" x14ac:dyDescent="0.2">
      <c r="A60" s="176"/>
    </row>
    <row r="61" spans="1:1" s="154" customFormat="1" ht="24" x14ac:dyDescent="0.2">
      <c r="A61" s="207" t="s">
        <v>235</v>
      </c>
    </row>
    <row r="62" spans="1:1" s="154" customFormat="1" x14ac:dyDescent="0.2">
      <c r="A62" s="208" t="s">
        <v>236</v>
      </c>
    </row>
    <row r="63" spans="1:1" s="154" customFormat="1" ht="13.5" customHeight="1" x14ac:dyDescent="0.2">
      <c r="A63" s="176"/>
    </row>
    <row r="64" spans="1:1" s="154" customFormat="1" x14ac:dyDescent="0.2">
      <c r="A64" s="207" t="s">
        <v>237</v>
      </c>
    </row>
    <row r="65" spans="1:1" s="154" customFormat="1" x14ac:dyDescent="0.2">
      <c r="A65" s="208" t="s">
        <v>238</v>
      </c>
    </row>
    <row r="66" spans="1:1" s="154" customFormat="1" ht="12.75" customHeight="1" x14ac:dyDescent="0.2">
      <c r="A66" s="176"/>
    </row>
    <row r="67" spans="1:1" s="154" customFormat="1" x14ac:dyDescent="0.2">
      <c r="A67" s="207" t="s">
        <v>239</v>
      </c>
    </row>
    <row r="68" spans="1:1" s="154" customFormat="1" x14ac:dyDescent="0.2">
      <c r="A68" s="205" t="s">
        <v>240</v>
      </c>
    </row>
    <row r="69" spans="1:1" s="154" customFormat="1" ht="13.5" customHeight="1" x14ac:dyDescent="0.2">
      <c r="A69" s="176"/>
    </row>
    <row r="70" spans="1:1" s="154" customFormat="1" x14ac:dyDescent="0.2">
      <c r="A70" s="207" t="s">
        <v>241</v>
      </c>
    </row>
    <row r="71" spans="1:1" s="154" customFormat="1" x14ac:dyDescent="0.2">
      <c r="A71" s="205" t="s">
        <v>242</v>
      </c>
    </row>
    <row r="72" spans="1:1" s="154" customFormat="1" x14ac:dyDescent="0.2">
      <c r="A72" s="176"/>
    </row>
    <row r="73" spans="1:1" s="154" customFormat="1" ht="20.25" customHeight="1" x14ac:dyDescent="0.2">
      <c r="A73" s="207" t="s">
        <v>243</v>
      </c>
    </row>
    <row r="74" spans="1:1" s="154" customFormat="1" x14ac:dyDescent="0.2">
      <c r="A74" s="205" t="s">
        <v>211</v>
      </c>
    </row>
    <row r="75" spans="1:1" s="154" customFormat="1" x14ac:dyDescent="0.2">
      <c r="A75" s="176"/>
    </row>
    <row r="76" spans="1:1" s="154" customFormat="1" x14ac:dyDescent="0.2">
      <c r="A76" s="207" t="s">
        <v>244</v>
      </c>
    </row>
    <row r="77" spans="1:1" s="154" customFormat="1" x14ac:dyDescent="0.2">
      <c r="A77" s="205" t="s">
        <v>245</v>
      </c>
    </row>
    <row r="78" spans="1:1" s="154" customFormat="1" x14ac:dyDescent="0.2">
      <c r="A78" s="205"/>
    </row>
    <row r="79" spans="1:1" s="154" customFormat="1" x14ac:dyDescent="0.2">
      <c r="A79" s="176"/>
    </row>
    <row r="80" spans="1:1" s="154" customFormat="1" ht="24" x14ac:dyDescent="0.2">
      <c r="A80" s="214" t="s">
        <v>246</v>
      </c>
    </row>
    <row r="81" spans="1:1" s="154" customFormat="1" x14ac:dyDescent="0.2"/>
    <row r="82" spans="1:1" s="154" customFormat="1" x14ac:dyDescent="0.2">
      <c r="A82" s="207" t="s">
        <v>247</v>
      </c>
    </row>
    <row r="83" spans="1:1" s="154" customFormat="1" x14ac:dyDescent="0.2">
      <c r="A83" s="205" t="s">
        <v>248</v>
      </c>
    </row>
    <row r="84" spans="1:1" s="154" customFormat="1" x14ac:dyDescent="0.2">
      <c r="A84" s="205"/>
    </row>
    <row r="85" spans="1:1" s="154" customFormat="1" x14ac:dyDescent="0.2">
      <c r="A85" s="207" t="s">
        <v>249</v>
      </c>
    </row>
    <row r="86" spans="1:1" s="154" customFormat="1" x14ac:dyDescent="0.2">
      <c r="A86" s="205" t="s">
        <v>210</v>
      </c>
    </row>
    <row r="87" spans="1:1" s="154" customFormat="1" x14ac:dyDescent="0.2">
      <c r="A87" s="176"/>
    </row>
    <row r="88" spans="1:1" s="154" customFormat="1" x14ac:dyDescent="0.2">
      <c r="A88" s="207" t="s">
        <v>250</v>
      </c>
    </row>
    <row r="89" spans="1:1" s="154" customFormat="1" x14ac:dyDescent="0.2">
      <c r="A89" s="205" t="s">
        <v>251</v>
      </c>
    </row>
    <row r="90" spans="1:1" s="154" customFormat="1" x14ac:dyDescent="0.2">
      <c r="A90" s="176"/>
    </row>
    <row r="91" spans="1:1" s="154" customFormat="1" x14ac:dyDescent="0.2">
      <c r="A91" s="207" t="s">
        <v>252</v>
      </c>
    </row>
    <row r="92" spans="1:1" s="154" customFormat="1" x14ac:dyDescent="0.2">
      <c r="A92" s="205" t="s">
        <v>253</v>
      </c>
    </row>
    <row r="93" spans="1:1" s="154" customFormat="1" x14ac:dyDescent="0.2">
      <c r="A93" s="176"/>
    </row>
    <row r="94" spans="1:1" s="154" customFormat="1" ht="30" customHeight="1" x14ac:dyDescent="0.2">
      <c r="A94" s="207" t="s">
        <v>254</v>
      </c>
    </row>
    <row r="95" spans="1:1" s="154" customFormat="1" x14ac:dyDescent="0.2">
      <c r="A95" s="205" t="s">
        <v>255</v>
      </c>
    </row>
    <row r="96" spans="1:1" s="154" customFormat="1" x14ac:dyDescent="0.2">
      <c r="A96" s="176"/>
    </row>
    <row r="97" spans="1:1" s="154" customFormat="1" x14ac:dyDescent="0.2">
      <c r="A97" s="207" t="s">
        <v>256</v>
      </c>
    </row>
    <row r="98" spans="1:1" s="154" customFormat="1" x14ac:dyDescent="0.2">
      <c r="A98" s="205" t="s">
        <v>257</v>
      </c>
    </row>
    <row r="99" spans="1:1" s="154" customFormat="1" x14ac:dyDescent="0.2">
      <c r="A99" s="176"/>
    </row>
    <row r="100" spans="1:1" s="154" customFormat="1" x14ac:dyDescent="0.2">
      <c r="A100" s="207" t="s">
        <v>258</v>
      </c>
    </row>
    <row r="101" spans="1:1" s="154" customFormat="1" x14ac:dyDescent="0.2">
      <c r="A101" s="205" t="s">
        <v>259</v>
      </c>
    </row>
    <row r="102" spans="1:1" s="154" customFormat="1" x14ac:dyDescent="0.2">
      <c r="A102" s="176"/>
    </row>
    <row r="103" spans="1:1" s="154" customFormat="1" x14ac:dyDescent="0.2">
      <c r="A103" s="207" t="s">
        <v>263</v>
      </c>
    </row>
    <row r="104" spans="1:1" s="154" customFormat="1" x14ac:dyDescent="0.2">
      <c r="A104" s="205" t="s">
        <v>210</v>
      </c>
    </row>
    <row r="105" spans="1:1" s="154" customFormat="1" x14ac:dyDescent="0.2">
      <c r="A105" s="176"/>
    </row>
    <row r="106" spans="1:1" s="154" customFormat="1" x14ac:dyDescent="0.2">
      <c r="A106" s="207" t="s">
        <v>260</v>
      </c>
    </row>
    <row r="107" spans="1:1" s="154" customFormat="1" x14ac:dyDescent="0.2">
      <c r="A107" s="205" t="s">
        <v>212</v>
      </c>
    </row>
    <row r="108" spans="1:1" s="154" customFormat="1" x14ac:dyDescent="0.2">
      <c r="A108" s="176"/>
    </row>
    <row r="109" spans="1:1" s="154" customFormat="1" x14ac:dyDescent="0.2">
      <c r="A109" s="207" t="s">
        <v>261</v>
      </c>
    </row>
    <row r="110" spans="1:1" s="154" customFormat="1" x14ac:dyDescent="0.2">
      <c r="A110" s="205" t="s">
        <v>262</v>
      </c>
    </row>
    <row r="111" spans="1:1" s="154" customFormat="1" x14ac:dyDescent="0.2">
      <c r="A111" s="170"/>
    </row>
    <row r="112" spans="1:1" s="154" customFormat="1" x14ac:dyDescent="0.2">
      <c r="A112" s="170"/>
    </row>
    <row r="113" spans="1:1" s="154" customFormat="1" x14ac:dyDescent="0.2">
      <c r="A113" s="170"/>
    </row>
    <row r="114" spans="1:1" s="154" customFormat="1" x14ac:dyDescent="0.2">
      <c r="A114" s="170"/>
    </row>
    <row r="115" spans="1:1" s="154" customFormat="1" x14ac:dyDescent="0.2">
      <c r="A115" s="170"/>
    </row>
    <row r="116" spans="1:1" s="154" customFormat="1" x14ac:dyDescent="0.2">
      <c r="A116" s="170"/>
    </row>
    <row r="117" spans="1:1" s="154" customFormat="1" x14ac:dyDescent="0.2">
      <c r="A117" s="170"/>
    </row>
    <row r="118" spans="1:1" s="154" customFormat="1" x14ac:dyDescent="0.2">
      <c r="A118" s="170"/>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row r="141" spans="1:1" x14ac:dyDescent="0.2">
      <c r="A141" s="137"/>
    </row>
    <row r="142" spans="1:1" x14ac:dyDescent="0.2">
      <c r="A142" s="137"/>
    </row>
    <row r="143" spans="1:1" x14ac:dyDescent="0.2">
      <c r="A143" s="137"/>
    </row>
    <row r="144" spans="1:1" x14ac:dyDescent="0.2">
      <c r="A144" s="137"/>
    </row>
    <row r="145" spans="1:1" x14ac:dyDescent="0.2">
      <c r="A145" s="137"/>
    </row>
    <row r="146" spans="1:1" x14ac:dyDescent="0.2">
      <c r="A146" s="137"/>
    </row>
    <row r="147" spans="1:1" x14ac:dyDescent="0.2">
      <c r="A147" s="137"/>
    </row>
    <row r="148" spans="1:1" x14ac:dyDescent="0.2">
      <c r="A148" s="137"/>
    </row>
    <row r="149" spans="1:1" x14ac:dyDescent="0.2">
      <c r="A149" s="137"/>
    </row>
    <row r="150" spans="1:1" x14ac:dyDescent="0.2">
      <c r="A150" s="137"/>
    </row>
    <row r="151" spans="1:1" x14ac:dyDescent="0.2">
      <c r="A151" s="137"/>
    </row>
    <row r="152" spans="1:1" x14ac:dyDescent="0.2">
      <c r="A152" s="137"/>
    </row>
    <row r="153" spans="1:1" x14ac:dyDescent="0.2">
      <c r="A153" s="137"/>
    </row>
    <row r="154" spans="1:1" x14ac:dyDescent="0.2">
      <c r="A154" s="137"/>
    </row>
    <row r="155" spans="1:1" x14ac:dyDescent="0.2">
      <c r="A155" s="137"/>
    </row>
    <row r="156" spans="1:1" x14ac:dyDescent="0.2">
      <c r="A156" s="137"/>
    </row>
    <row r="157" spans="1:1" x14ac:dyDescent="0.2">
      <c r="A157" s="137"/>
    </row>
    <row r="158" spans="1:1" x14ac:dyDescent="0.2">
      <c r="A158" s="137"/>
    </row>
    <row r="159" spans="1:1" x14ac:dyDescent="0.2">
      <c r="A159" s="137"/>
    </row>
    <row r="160" spans="1:1" x14ac:dyDescent="0.2">
      <c r="A160" s="137"/>
    </row>
    <row r="161" spans="1:1" x14ac:dyDescent="0.2">
      <c r="A161" s="137"/>
    </row>
    <row r="162" spans="1:1" x14ac:dyDescent="0.2">
      <c r="A162" s="137"/>
    </row>
    <row r="163" spans="1:1" x14ac:dyDescent="0.2">
      <c r="A163" s="137"/>
    </row>
    <row r="164" spans="1:1" x14ac:dyDescent="0.2">
      <c r="A164" s="137"/>
    </row>
    <row r="165" spans="1:1" x14ac:dyDescent="0.2">
      <c r="A165" s="137"/>
    </row>
    <row r="166" spans="1:1" x14ac:dyDescent="0.2">
      <c r="A166" s="137"/>
    </row>
    <row r="167" spans="1:1" x14ac:dyDescent="0.2">
      <c r="A167" s="137"/>
    </row>
    <row r="168" spans="1:1" x14ac:dyDescent="0.2">
      <c r="A168" s="137"/>
    </row>
    <row r="169" spans="1:1" x14ac:dyDescent="0.2">
      <c r="A169" s="137"/>
    </row>
    <row r="170" spans="1:1" x14ac:dyDescent="0.2">
      <c r="A170" s="137"/>
    </row>
    <row r="171" spans="1:1" x14ac:dyDescent="0.2">
      <c r="A171" s="137"/>
    </row>
    <row r="172" spans="1:1" x14ac:dyDescent="0.2">
      <c r="A172" s="137"/>
    </row>
    <row r="173" spans="1:1" x14ac:dyDescent="0.2">
      <c r="A173" s="137"/>
    </row>
    <row r="174" spans="1:1" x14ac:dyDescent="0.2">
      <c r="A174" s="137"/>
    </row>
    <row r="175" spans="1:1" x14ac:dyDescent="0.2">
      <c r="A175" s="137"/>
    </row>
    <row r="176" spans="1:1" x14ac:dyDescent="0.2">
      <c r="A176" s="137"/>
    </row>
    <row r="177" spans="1:1" x14ac:dyDescent="0.2">
      <c r="A177" s="137"/>
    </row>
    <row r="178" spans="1:1" x14ac:dyDescent="0.2">
      <c r="A178" s="137"/>
    </row>
    <row r="179" spans="1:1" x14ac:dyDescent="0.2">
      <c r="A179" s="137"/>
    </row>
    <row r="180" spans="1:1" x14ac:dyDescent="0.2">
      <c r="A180" s="137"/>
    </row>
    <row r="181" spans="1:1" x14ac:dyDescent="0.2">
      <c r="A181" s="137"/>
    </row>
    <row r="182" spans="1:1" x14ac:dyDescent="0.2">
      <c r="A182" s="137"/>
    </row>
    <row r="183" spans="1:1" x14ac:dyDescent="0.2">
      <c r="A183" s="137"/>
    </row>
    <row r="184" spans="1:1" x14ac:dyDescent="0.2">
      <c r="A184" s="137"/>
    </row>
    <row r="185" spans="1:1" x14ac:dyDescent="0.2">
      <c r="A185" s="137"/>
    </row>
    <row r="186" spans="1:1" x14ac:dyDescent="0.2">
      <c r="A186" s="137"/>
    </row>
    <row r="187" spans="1:1" x14ac:dyDescent="0.2">
      <c r="A187" s="137"/>
    </row>
    <row r="188" spans="1:1" x14ac:dyDescent="0.2">
      <c r="A188" s="137"/>
    </row>
    <row r="189" spans="1:1" x14ac:dyDescent="0.2">
      <c r="A189" s="137"/>
    </row>
    <row r="190" spans="1:1" x14ac:dyDescent="0.2">
      <c r="A190" s="137"/>
    </row>
    <row r="191" spans="1:1" x14ac:dyDescent="0.2">
      <c r="A191" s="137"/>
    </row>
    <row r="192" spans="1:1" x14ac:dyDescent="0.2">
      <c r="A192" s="137"/>
    </row>
    <row r="193" spans="1:1" x14ac:dyDescent="0.2">
      <c r="A193" s="137"/>
    </row>
    <row r="194" spans="1:1" x14ac:dyDescent="0.2">
      <c r="A194" s="137"/>
    </row>
    <row r="195" spans="1:1" x14ac:dyDescent="0.2">
      <c r="A195" s="137"/>
    </row>
    <row r="196" spans="1:1" x14ac:dyDescent="0.2">
      <c r="A196" s="137"/>
    </row>
    <row r="197" spans="1:1" x14ac:dyDescent="0.2">
      <c r="A197" s="137"/>
    </row>
    <row r="198" spans="1:1" x14ac:dyDescent="0.2">
      <c r="A198" s="137"/>
    </row>
    <row r="199" spans="1:1" x14ac:dyDescent="0.2">
      <c r="A199" s="137"/>
    </row>
    <row r="200" spans="1:1" x14ac:dyDescent="0.2">
      <c r="A200" s="137"/>
    </row>
    <row r="201" spans="1:1" x14ac:dyDescent="0.2">
      <c r="A201" s="137"/>
    </row>
    <row r="202" spans="1:1" x14ac:dyDescent="0.2">
      <c r="A202" s="137"/>
    </row>
    <row r="203" spans="1:1" x14ac:dyDescent="0.2">
      <c r="A203" s="137"/>
    </row>
    <row r="204" spans="1:1" x14ac:dyDescent="0.2">
      <c r="A204" s="137"/>
    </row>
    <row r="205" spans="1:1" x14ac:dyDescent="0.2">
      <c r="A205" s="137"/>
    </row>
    <row r="206" spans="1:1" x14ac:dyDescent="0.2">
      <c r="A206" s="137"/>
    </row>
    <row r="207" spans="1:1" x14ac:dyDescent="0.2">
      <c r="A207" s="137"/>
    </row>
    <row r="208" spans="1:1" x14ac:dyDescent="0.2">
      <c r="A208" s="137"/>
    </row>
    <row r="209" spans="1:1" x14ac:dyDescent="0.2">
      <c r="A209" s="137"/>
    </row>
    <row r="210" spans="1:1" x14ac:dyDescent="0.2">
      <c r="A210" s="137"/>
    </row>
    <row r="211" spans="1:1" x14ac:dyDescent="0.2">
      <c r="A211" s="137"/>
    </row>
    <row r="212" spans="1:1" x14ac:dyDescent="0.2">
      <c r="A212" s="137"/>
    </row>
    <row r="213" spans="1:1" x14ac:dyDescent="0.2">
      <c r="A213" s="137"/>
    </row>
    <row r="214" spans="1:1" x14ac:dyDescent="0.2">
      <c r="A214" s="137"/>
    </row>
    <row r="215" spans="1:1" x14ac:dyDescent="0.2">
      <c r="A215" s="137"/>
    </row>
    <row r="216" spans="1:1" x14ac:dyDescent="0.2">
      <c r="A216" s="137"/>
    </row>
    <row r="217" spans="1:1" x14ac:dyDescent="0.2">
      <c r="A217" s="137"/>
    </row>
    <row r="218" spans="1:1" x14ac:dyDescent="0.2">
      <c r="A218" s="137"/>
    </row>
    <row r="219" spans="1:1" x14ac:dyDescent="0.2">
      <c r="A219" s="137"/>
    </row>
    <row r="220" spans="1:1" x14ac:dyDescent="0.2">
      <c r="A220" s="137"/>
    </row>
    <row r="221" spans="1:1" x14ac:dyDescent="0.2">
      <c r="A221" s="137"/>
    </row>
    <row r="222" spans="1:1" x14ac:dyDescent="0.2">
      <c r="A222" s="137"/>
    </row>
    <row r="223" spans="1:1" x14ac:dyDescent="0.2">
      <c r="A223" s="137"/>
    </row>
    <row r="224" spans="1:1" x14ac:dyDescent="0.2">
      <c r="A224" s="137"/>
    </row>
    <row r="225" spans="1:1" x14ac:dyDescent="0.2">
      <c r="A225" s="137"/>
    </row>
    <row r="226" spans="1:1" x14ac:dyDescent="0.2">
      <c r="A226" s="137"/>
    </row>
    <row r="227" spans="1:1" x14ac:dyDescent="0.2">
      <c r="A227" s="137"/>
    </row>
    <row r="228" spans="1:1" x14ac:dyDescent="0.2">
      <c r="A228" s="137"/>
    </row>
    <row r="229" spans="1:1" x14ac:dyDescent="0.2">
      <c r="A229" s="137"/>
    </row>
    <row r="230" spans="1:1" x14ac:dyDescent="0.2">
      <c r="A230" s="137"/>
    </row>
    <row r="231" spans="1:1" x14ac:dyDescent="0.2">
      <c r="A231" s="137"/>
    </row>
    <row r="232" spans="1:1" x14ac:dyDescent="0.2">
      <c r="A232" s="137"/>
    </row>
    <row r="233" spans="1:1" x14ac:dyDescent="0.2">
      <c r="A233" s="137"/>
    </row>
    <row r="234" spans="1:1" x14ac:dyDescent="0.2">
      <c r="A234" s="137"/>
    </row>
    <row r="235" spans="1:1" x14ac:dyDescent="0.2">
      <c r="A235" s="137"/>
    </row>
    <row r="236" spans="1:1" x14ac:dyDescent="0.2">
      <c r="A236" s="137"/>
    </row>
    <row r="237" spans="1:1" x14ac:dyDescent="0.2">
      <c r="A237" s="137"/>
    </row>
    <row r="238" spans="1:1" x14ac:dyDescent="0.2">
      <c r="A238" s="137"/>
    </row>
    <row r="239" spans="1:1" x14ac:dyDescent="0.2">
      <c r="A239" s="137"/>
    </row>
    <row r="240" spans="1:1" x14ac:dyDescent="0.2">
      <c r="A240" s="137"/>
    </row>
    <row r="241" spans="1:1" x14ac:dyDescent="0.2">
      <c r="A241" s="137"/>
    </row>
    <row r="242" spans="1:1" x14ac:dyDescent="0.2">
      <c r="A242" s="137"/>
    </row>
    <row r="243" spans="1:1" x14ac:dyDescent="0.2">
      <c r="A243" s="137"/>
    </row>
    <row r="244" spans="1:1" x14ac:dyDescent="0.2">
      <c r="A244" s="137"/>
    </row>
    <row r="245" spans="1:1" x14ac:dyDescent="0.2">
      <c r="A245" s="137"/>
    </row>
    <row r="246" spans="1:1" x14ac:dyDescent="0.2">
      <c r="A246" s="137"/>
    </row>
    <row r="247" spans="1:1" x14ac:dyDescent="0.2">
      <c r="A247" s="137"/>
    </row>
    <row r="248" spans="1:1" x14ac:dyDescent="0.2">
      <c r="A248" s="137"/>
    </row>
    <row r="249" spans="1:1" x14ac:dyDescent="0.2">
      <c r="A249" s="137"/>
    </row>
    <row r="250" spans="1:1" x14ac:dyDescent="0.2">
      <c r="A250" s="137"/>
    </row>
    <row r="251" spans="1:1" x14ac:dyDescent="0.2">
      <c r="A251" s="137"/>
    </row>
    <row r="252" spans="1:1" x14ac:dyDescent="0.2">
      <c r="A252" s="137"/>
    </row>
    <row r="253" spans="1:1" x14ac:dyDescent="0.2">
      <c r="A253" s="137"/>
    </row>
    <row r="254" spans="1:1" x14ac:dyDescent="0.2">
      <c r="A254" s="137"/>
    </row>
    <row r="255" spans="1:1" x14ac:dyDescent="0.2">
      <c r="A255" s="137"/>
    </row>
    <row r="256" spans="1:1" x14ac:dyDescent="0.2">
      <c r="A256" s="137"/>
    </row>
    <row r="257" spans="1:1" x14ac:dyDescent="0.2">
      <c r="A257" s="137"/>
    </row>
    <row r="258" spans="1:1" x14ac:dyDescent="0.2">
      <c r="A258" s="137"/>
    </row>
    <row r="259" spans="1:1" x14ac:dyDescent="0.2">
      <c r="A259" s="137"/>
    </row>
    <row r="260" spans="1:1" x14ac:dyDescent="0.2">
      <c r="A260" s="137"/>
    </row>
    <row r="261" spans="1:1" x14ac:dyDescent="0.2">
      <c r="A261" s="137"/>
    </row>
    <row r="262" spans="1:1" x14ac:dyDescent="0.2">
      <c r="A262" s="137"/>
    </row>
    <row r="263" spans="1:1" x14ac:dyDescent="0.2">
      <c r="A263" s="137"/>
    </row>
    <row r="264" spans="1:1" x14ac:dyDescent="0.2">
      <c r="A264" s="137"/>
    </row>
    <row r="265" spans="1:1" x14ac:dyDescent="0.2">
      <c r="A265" s="137"/>
    </row>
    <row r="266" spans="1:1" x14ac:dyDescent="0.2">
      <c r="A266" s="137"/>
    </row>
    <row r="267" spans="1:1" x14ac:dyDescent="0.2">
      <c r="A267" s="137"/>
    </row>
    <row r="268" spans="1:1" x14ac:dyDescent="0.2">
      <c r="A268" s="137"/>
    </row>
    <row r="269" spans="1:1" x14ac:dyDescent="0.2">
      <c r="A269" s="137"/>
    </row>
    <row r="270" spans="1:1" x14ac:dyDescent="0.2">
      <c r="A270" s="137"/>
    </row>
    <row r="271" spans="1:1" x14ac:dyDescent="0.2">
      <c r="A271" s="137"/>
    </row>
    <row r="272" spans="1:1" x14ac:dyDescent="0.2">
      <c r="A272" s="137"/>
    </row>
    <row r="273" spans="1:1" x14ac:dyDescent="0.2">
      <c r="A273" s="137"/>
    </row>
    <row r="274" spans="1:1" x14ac:dyDescent="0.2">
      <c r="A274" s="137"/>
    </row>
    <row r="275" spans="1:1" x14ac:dyDescent="0.2">
      <c r="A275" s="137"/>
    </row>
    <row r="276" spans="1:1" x14ac:dyDescent="0.2">
      <c r="A276" s="137"/>
    </row>
    <row r="277" spans="1:1" x14ac:dyDescent="0.2">
      <c r="A277" s="137"/>
    </row>
    <row r="278" spans="1:1" x14ac:dyDescent="0.2">
      <c r="A278" s="137"/>
    </row>
    <row r="279" spans="1:1" x14ac:dyDescent="0.2">
      <c r="A279" s="137"/>
    </row>
    <row r="280" spans="1:1" x14ac:dyDescent="0.2">
      <c r="A280" s="137"/>
    </row>
    <row r="281" spans="1:1" x14ac:dyDescent="0.2">
      <c r="A281" s="137"/>
    </row>
    <row r="282" spans="1:1" x14ac:dyDescent="0.2">
      <c r="A282" s="137"/>
    </row>
    <row r="283" spans="1:1" x14ac:dyDescent="0.2">
      <c r="A283" s="137"/>
    </row>
    <row r="284" spans="1:1" x14ac:dyDescent="0.2">
      <c r="A284" s="137"/>
    </row>
    <row r="285" spans="1:1" x14ac:dyDescent="0.2">
      <c r="A285" s="137"/>
    </row>
    <row r="286" spans="1:1" x14ac:dyDescent="0.2">
      <c r="A286" s="137"/>
    </row>
    <row r="287" spans="1:1" x14ac:dyDescent="0.2">
      <c r="A287" s="137"/>
    </row>
    <row r="288" spans="1:1" x14ac:dyDescent="0.2">
      <c r="A288" s="137"/>
    </row>
    <row r="289" spans="1:1" x14ac:dyDescent="0.2">
      <c r="A289" s="137"/>
    </row>
    <row r="290" spans="1:1" x14ac:dyDescent="0.2">
      <c r="A290" s="137"/>
    </row>
    <row r="291" spans="1:1" x14ac:dyDescent="0.2">
      <c r="A291" s="137"/>
    </row>
    <row r="292" spans="1:1" x14ac:dyDescent="0.2">
      <c r="A292" s="137"/>
    </row>
    <row r="293" spans="1:1" x14ac:dyDescent="0.2">
      <c r="A293" s="137"/>
    </row>
    <row r="294" spans="1:1" x14ac:dyDescent="0.2">
      <c r="A294" s="137"/>
    </row>
    <row r="295" spans="1:1" x14ac:dyDescent="0.2">
      <c r="A295" s="137"/>
    </row>
    <row r="296" spans="1:1" x14ac:dyDescent="0.2">
      <c r="A296" s="137"/>
    </row>
    <row r="297" spans="1:1" x14ac:dyDescent="0.2">
      <c r="A297" s="137"/>
    </row>
    <row r="298" spans="1:1" x14ac:dyDescent="0.2">
      <c r="A298" s="137"/>
    </row>
    <row r="299" spans="1:1" x14ac:dyDescent="0.2">
      <c r="A299" s="137"/>
    </row>
    <row r="300" spans="1:1" x14ac:dyDescent="0.2">
      <c r="A300" s="137"/>
    </row>
    <row r="301" spans="1:1" x14ac:dyDescent="0.2">
      <c r="A301" s="137"/>
    </row>
    <row r="302" spans="1:1" x14ac:dyDescent="0.2">
      <c r="A302" s="137"/>
    </row>
    <row r="303" spans="1:1" x14ac:dyDescent="0.2">
      <c r="A303" s="137"/>
    </row>
    <row r="304" spans="1:1" x14ac:dyDescent="0.2">
      <c r="A304" s="137"/>
    </row>
    <row r="305" spans="1:1" x14ac:dyDescent="0.2">
      <c r="A305" s="137"/>
    </row>
    <row r="306" spans="1:1" x14ac:dyDescent="0.2">
      <c r="A306" s="137"/>
    </row>
    <row r="307" spans="1:1" x14ac:dyDescent="0.2">
      <c r="A307" s="137"/>
    </row>
    <row r="308" spans="1:1" x14ac:dyDescent="0.2">
      <c r="A308" s="137"/>
    </row>
    <row r="309" spans="1:1" x14ac:dyDescent="0.2">
      <c r="A309" s="137"/>
    </row>
    <row r="310" spans="1:1" x14ac:dyDescent="0.2">
      <c r="A310" s="137"/>
    </row>
    <row r="311" spans="1:1" x14ac:dyDescent="0.2">
      <c r="A311" s="137"/>
    </row>
    <row r="312" spans="1:1" x14ac:dyDescent="0.2">
      <c r="A312" s="137"/>
    </row>
    <row r="313" spans="1:1" x14ac:dyDescent="0.2">
      <c r="A313" s="137"/>
    </row>
    <row r="314" spans="1:1" x14ac:dyDescent="0.2">
      <c r="A314" s="137"/>
    </row>
    <row r="315" spans="1:1" x14ac:dyDescent="0.2">
      <c r="A315" s="137"/>
    </row>
    <row r="316" spans="1:1" x14ac:dyDescent="0.2">
      <c r="A316" s="137"/>
    </row>
    <row r="317" spans="1:1" x14ac:dyDescent="0.2">
      <c r="A317" s="137"/>
    </row>
    <row r="318" spans="1:1" x14ac:dyDescent="0.2">
      <c r="A318" s="137"/>
    </row>
    <row r="319" spans="1:1" x14ac:dyDescent="0.2">
      <c r="A319" s="137"/>
    </row>
    <row r="320" spans="1:1" x14ac:dyDescent="0.2">
      <c r="A320" s="137"/>
    </row>
    <row r="321" spans="1:1" x14ac:dyDescent="0.2">
      <c r="A321" s="137"/>
    </row>
    <row r="322" spans="1:1" x14ac:dyDescent="0.2">
      <c r="A322" s="137"/>
    </row>
    <row r="323" spans="1:1" x14ac:dyDescent="0.2">
      <c r="A323" s="137"/>
    </row>
    <row r="324" spans="1:1" x14ac:dyDescent="0.2">
      <c r="A324" s="137"/>
    </row>
    <row r="325" spans="1:1" x14ac:dyDescent="0.2">
      <c r="A325" s="137"/>
    </row>
    <row r="326" spans="1:1" x14ac:dyDescent="0.2">
      <c r="A326" s="137"/>
    </row>
    <row r="327" spans="1:1" x14ac:dyDescent="0.2">
      <c r="A327" s="137"/>
    </row>
    <row r="328" spans="1:1" x14ac:dyDescent="0.2">
      <c r="A328" s="137"/>
    </row>
    <row r="329" spans="1:1" x14ac:dyDescent="0.2">
      <c r="A329" s="137"/>
    </row>
    <row r="330" spans="1:1" x14ac:dyDescent="0.2">
      <c r="A330" s="137"/>
    </row>
    <row r="331" spans="1:1" x14ac:dyDescent="0.2">
      <c r="A331" s="137"/>
    </row>
    <row r="332" spans="1:1" x14ac:dyDescent="0.2">
      <c r="A332" s="137"/>
    </row>
    <row r="333" spans="1:1" x14ac:dyDescent="0.2">
      <c r="A333" s="137"/>
    </row>
    <row r="334" spans="1:1" x14ac:dyDescent="0.2">
      <c r="A334" s="137"/>
    </row>
    <row r="335" spans="1:1" x14ac:dyDescent="0.2">
      <c r="A335" s="137"/>
    </row>
    <row r="336" spans="1:1" x14ac:dyDescent="0.2">
      <c r="A336" s="137"/>
    </row>
    <row r="337" spans="1:1" x14ac:dyDescent="0.2">
      <c r="A337" s="137"/>
    </row>
    <row r="338" spans="1:1" x14ac:dyDescent="0.2">
      <c r="A338" s="137"/>
    </row>
    <row r="339" spans="1:1" x14ac:dyDescent="0.2">
      <c r="A339" s="137"/>
    </row>
    <row r="340" spans="1:1" x14ac:dyDescent="0.2">
      <c r="A340" s="137"/>
    </row>
    <row r="341" spans="1:1" x14ac:dyDescent="0.2">
      <c r="A341" s="137"/>
    </row>
    <row r="342" spans="1:1" x14ac:dyDescent="0.2">
      <c r="A342" s="137"/>
    </row>
    <row r="343" spans="1:1" x14ac:dyDescent="0.2">
      <c r="A343" s="137"/>
    </row>
    <row r="344" spans="1:1" x14ac:dyDescent="0.2">
      <c r="A344" s="137"/>
    </row>
    <row r="345" spans="1:1" x14ac:dyDescent="0.2">
      <c r="A345" s="137"/>
    </row>
    <row r="346" spans="1:1" x14ac:dyDescent="0.2">
      <c r="A346" s="137"/>
    </row>
    <row r="347" spans="1:1" x14ac:dyDescent="0.2">
      <c r="A347" s="137"/>
    </row>
    <row r="348" spans="1:1" x14ac:dyDescent="0.2">
      <c r="A348" s="137"/>
    </row>
    <row r="349" spans="1:1" x14ac:dyDescent="0.2">
      <c r="A349" s="137"/>
    </row>
    <row r="350" spans="1:1" x14ac:dyDescent="0.2">
      <c r="A350" s="137"/>
    </row>
    <row r="351" spans="1:1" x14ac:dyDescent="0.2">
      <c r="A351" s="137"/>
    </row>
    <row r="352" spans="1:1" x14ac:dyDescent="0.2">
      <c r="A352" s="137"/>
    </row>
    <row r="353" spans="1:1" x14ac:dyDescent="0.2">
      <c r="A353" s="137"/>
    </row>
    <row r="354" spans="1:1" x14ac:dyDescent="0.2">
      <c r="A354" s="137"/>
    </row>
    <row r="355" spans="1:1" x14ac:dyDescent="0.2">
      <c r="A355" s="137"/>
    </row>
    <row r="356" spans="1:1" x14ac:dyDescent="0.2">
      <c r="A356" s="137"/>
    </row>
    <row r="357" spans="1:1" x14ac:dyDescent="0.2">
      <c r="A357" s="137"/>
    </row>
    <row r="358" spans="1:1" x14ac:dyDescent="0.2">
      <c r="A358" s="137"/>
    </row>
    <row r="359" spans="1:1" x14ac:dyDescent="0.2">
      <c r="A359" s="137"/>
    </row>
    <row r="360" spans="1:1" x14ac:dyDescent="0.2">
      <c r="A360" s="137"/>
    </row>
    <row r="361" spans="1:1" x14ac:dyDescent="0.2">
      <c r="A361" s="137"/>
    </row>
    <row r="362" spans="1:1" x14ac:dyDescent="0.2">
      <c r="A362" s="137"/>
    </row>
    <row r="363" spans="1:1" x14ac:dyDescent="0.2">
      <c r="A363" s="137"/>
    </row>
    <row r="364" spans="1:1" x14ac:dyDescent="0.2">
      <c r="A364" s="137"/>
    </row>
    <row r="365" spans="1:1" x14ac:dyDescent="0.2">
      <c r="A365" s="137"/>
    </row>
    <row r="366" spans="1:1" x14ac:dyDescent="0.2">
      <c r="A366" s="137"/>
    </row>
    <row r="367" spans="1:1" x14ac:dyDescent="0.2">
      <c r="A367" s="137"/>
    </row>
    <row r="368" spans="1:1" x14ac:dyDescent="0.2">
      <c r="A368" s="137"/>
    </row>
    <row r="369" spans="1:1" x14ac:dyDescent="0.2">
      <c r="A369" s="137"/>
    </row>
    <row r="370" spans="1:1" x14ac:dyDescent="0.2">
      <c r="A370" s="137"/>
    </row>
    <row r="371" spans="1:1" x14ac:dyDescent="0.2">
      <c r="A371" s="137"/>
    </row>
    <row r="372" spans="1:1" x14ac:dyDescent="0.2">
      <c r="A372" s="137"/>
    </row>
    <row r="373" spans="1:1" x14ac:dyDescent="0.2">
      <c r="A373" s="137"/>
    </row>
    <row r="374" spans="1:1" x14ac:dyDescent="0.2">
      <c r="A374" s="137"/>
    </row>
    <row r="375" spans="1:1" x14ac:dyDescent="0.2">
      <c r="A375" s="137"/>
    </row>
    <row r="376" spans="1:1" x14ac:dyDescent="0.2">
      <c r="A376" s="137"/>
    </row>
    <row r="377" spans="1:1" x14ac:dyDescent="0.2">
      <c r="A377" s="137"/>
    </row>
    <row r="378" spans="1:1" x14ac:dyDescent="0.2">
      <c r="A378" s="137"/>
    </row>
    <row r="379" spans="1:1" x14ac:dyDescent="0.2">
      <c r="A379" s="137"/>
    </row>
    <row r="380" spans="1:1" x14ac:dyDescent="0.2">
      <c r="A380" s="137"/>
    </row>
    <row r="381" spans="1:1" x14ac:dyDescent="0.2">
      <c r="A381" s="137"/>
    </row>
    <row r="382" spans="1:1" x14ac:dyDescent="0.2">
      <c r="A382" s="137"/>
    </row>
    <row r="383" spans="1:1" x14ac:dyDescent="0.2">
      <c r="A383" s="137"/>
    </row>
    <row r="384" spans="1:1" x14ac:dyDescent="0.2">
      <c r="A384" s="137"/>
    </row>
    <row r="385" spans="1:1" x14ac:dyDescent="0.2">
      <c r="A385" s="137"/>
    </row>
    <row r="386" spans="1:1" x14ac:dyDescent="0.2">
      <c r="A386" s="137"/>
    </row>
    <row r="387" spans="1:1" x14ac:dyDescent="0.2">
      <c r="A387" s="137"/>
    </row>
    <row r="388" spans="1:1" x14ac:dyDescent="0.2">
      <c r="A388" s="137"/>
    </row>
    <row r="389" spans="1:1" x14ac:dyDescent="0.2">
      <c r="A389" s="137"/>
    </row>
    <row r="390" spans="1:1" x14ac:dyDescent="0.2">
      <c r="A390" s="137"/>
    </row>
    <row r="391" spans="1:1" x14ac:dyDescent="0.2">
      <c r="A391" s="137"/>
    </row>
    <row r="392" spans="1:1" x14ac:dyDescent="0.2">
      <c r="A392" s="137"/>
    </row>
    <row r="393" spans="1:1" x14ac:dyDescent="0.2">
      <c r="A393" s="137"/>
    </row>
    <row r="394" spans="1:1" x14ac:dyDescent="0.2">
      <c r="A394" s="137"/>
    </row>
    <row r="395" spans="1:1" x14ac:dyDescent="0.2">
      <c r="A395" s="137"/>
    </row>
    <row r="396" spans="1:1" x14ac:dyDescent="0.2">
      <c r="A396" s="137"/>
    </row>
  </sheetData>
  <mergeCells count="2">
    <mergeCell ref="A16:A17"/>
    <mergeCell ref="A19:I22"/>
  </mergeCells>
  <pageMargins left="0.7" right="0.7" top="0.75" bottom="0.75" header="0.3" footer="0.3"/>
  <pageSetup paperSize="9" orientation="portrait" horizontalDpi="4294967295" verticalDpi="4294967295"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H169"/>
  <sheetViews>
    <sheetView workbookViewId="0">
      <pane xSplit="1" topLeftCell="B1" activePane="topRight" state="frozen"/>
      <selection activeCell="A10" sqref="A10"/>
      <selection pane="topRight" activeCell="E9" sqref="E9"/>
    </sheetView>
  </sheetViews>
  <sheetFormatPr defaultColWidth="9.85546875" defaultRowHeight="12.75" x14ac:dyDescent="0.2"/>
  <cols>
    <col min="1" max="1" width="47.28515625" style="32" customWidth="1"/>
    <col min="2" max="16384" width="9.85546875" style="31"/>
  </cols>
  <sheetData>
    <row r="1" spans="1:3" x14ac:dyDescent="0.2">
      <c r="A1" s="63" t="s">
        <v>61</v>
      </c>
    </row>
    <row r="2" spans="1:3" ht="24" x14ac:dyDescent="0.2">
      <c r="A2" s="177" t="s">
        <v>222</v>
      </c>
    </row>
    <row r="3" spans="1:3" x14ac:dyDescent="0.2">
      <c r="A3" s="167" t="s">
        <v>207</v>
      </c>
    </row>
    <row r="4" spans="1:3" s="154" customFormat="1" ht="21.75" customHeight="1" x14ac:dyDescent="0.2">
      <c r="A4" s="201" t="s">
        <v>62</v>
      </c>
      <c r="B4" s="115" t="e">
        <f>'Зарядись энергией гор FIT20'!B4</f>
        <v>#REF!</v>
      </c>
      <c r="C4" s="115" t="e">
        <f>'Зарядись энергией гор FIT20'!C4</f>
        <v>#REF!</v>
      </c>
    </row>
    <row r="5" spans="1:3" s="154" customFormat="1" ht="21.75" customHeight="1" x14ac:dyDescent="0.2">
      <c r="A5" s="202"/>
      <c r="B5" s="115" t="e">
        <f>'Зарядись энергией гор FIT20'!B5</f>
        <v>#REF!</v>
      </c>
      <c r="C5" s="115" t="e">
        <f>'Зарядись энергией гор FIT20'!C5</f>
        <v>#REF!</v>
      </c>
    </row>
    <row r="6" spans="1:3" s="154" customFormat="1" x14ac:dyDescent="0.2">
      <c r="A6" s="163" t="s">
        <v>63</v>
      </c>
      <c r="B6" s="115"/>
      <c r="C6" s="115"/>
    </row>
    <row r="7" spans="1:3" s="154" customFormat="1" x14ac:dyDescent="0.2">
      <c r="A7" s="163">
        <v>1</v>
      </c>
      <c r="B7" s="57" t="e">
        <f>'BAR BB| Open rates'!#REF!*0.9*0.87+25</f>
        <v>#REF!</v>
      </c>
      <c r="C7" s="57" t="e">
        <f>'BAR BB| Open rates'!#REF!*0.9*0.87+25</f>
        <v>#REF!</v>
      </c>
    </row>
    <row r="8" spans="1:3" s="154" customFormat="1" x14ac:dyDescent="0.2">
      <c r="A8" s="163">
        <v>2</v>
      </c>
      <c r="B8" s="57" t="e">
        <f>'BAR BB| Open rates'!#REF!*0.9*0.87+25</f>
        <v>#REF!</v>
      </c>
      <c r="C8" s="57" t="e">
        <f>'BAR BB| Open rates'!#REF!*0.9*0.87+25</f>
        <v>#REF!</v>
      </c>
    </row>
    <row r="9" spans="1:3" s="154" customFormat="1" x14ac:dyDescent="0.2">
      <c r="A9" s="163" t="s">
        <v>175</v>
      </c>
      <c r="B9" s="57"/>
      <c r="C9" s="57"/>
    </row>
    <row r="10" spans="1:3" s="154" customFormat="1" x14ac:dyDescent="0.2">
      <c r="A10" s="163">
        <v>1</v>
      </c>
      <c r="B10" s="57" t="e">
        <f>'BAR BB| Open rates'!#REF!*0.9*0.87+25</f>
        <v>#REF!</v>
      </c>
      <c r="C10" s="57" t="e">
        <f>'BAR BB| Open rates'!#REF!*0.9*0.87+25</f>
        <v>#REF!</v>
      </c>
    </row>
    <row r="11" spans="1:3" s="154" customFormat="1" x14ac:dyDescent="0.2">
      <c r="A11" s="163">
        <v>2</v>
      </c>
      <c r="B11" s="57" t="e">
        <f>'BAR BB| Open rates'!#REF!*0.9*0.87+25</f>
        <v>#REF!</v>
      </c>
      <c r="C11" s="57" t="e">
        <f>'BAR BB| Open rates'!#REF!*0.9*0.87+25</f>
        <v>#REF!</v>
      </c>
    </row>
    <row r="12" spans="1:3" s="154" customFormat="1" x14ac:dyDescent="0.2">
      <c r="A12" s="163" t="s">
        <v>176</v>
      </c>
      <c r="B12" s="57"/>
      <c r="C12" s="57"/>
    </row>
    <row r="13" spans="1:3" s="154" customFormat="1" x14ac:dyDescent="0.2">
      <c r="A13" s="163">
        <v>1</v>
      </c>
      <c r="B13" s="57" t="e">
        <f>'BAR BB| Open rates'!#REF!*0.9*0.87+25</f>
        <v>#REF!</v>
      </c>
      <c r="C13" s="57" t="e">
        <f>'BAR BB| Open rates'!#REF!*0.9*0.87+25</f>
        <v>#REF!</v>
      </c>
    </row>
    <row r="14" spans="1:3" s="154" customFormat="1" x14ac:dyDescent="0.2">
      <c r="A14" s="163">
        <v>2</v>
      </c>
      <c r="B14" s="57" t="e">
        <f>'BAR BB| Open rates'!#REF!*0.9*0.87+25</f>
        <v>#REF!</v>
      </c>
      <c r="C14" s="57" t="e">
        <f>'BAR BB| Open rates'!#REF!*0.9*0.87+25</f>
        <v>#REF!</v>
      </c>
    </row>
    <row r="15" spans="1:3" x14ac:dyDescent="0.2">
      <c r="A15" s="31"/>
    </row>
    <row r="16" spans="1:3" x14ac:dyDescent="0.2">
      <c r="A16" s="340" t="s">
        <v>172</v>
      </c>
    </row>
    <row r="17" spans="1:8" x14ac:dyDescent="0.2">
      <c r="A17" s="340"/>
    </row>
    <row r="18" spans="1:8" x14ac:dyDescent="0.2">
      <c r="A18" s="89"/>
    </row>
    <row r="19" spans="1:8" s="154" customFormat="1" ht="12.75" customHeight="1" x14ac:dyDescent="0.2">
      <c r="A19" s="363" t="s">
        <v>223</v>
      </c>
      <c r="B19" s="364"/>
      <c r="C19" s="364"/>
      <c r="D19" s="364"/>
      <c r="E19" s="364"/>
      <c r="F19" s="364"/>
      <c r="G19" s="364"/>
      <c r="H19" s="364"/>
    </row>
    <row r="20" spans="1:8" s="154" customFormat="1" ht="19.5" customHeight="1" x14ac:dyDescent="0.2">
      <c r="A20" s="363"/>
      <c r="B20" s="364"/>
      <c r="C20" s="364"/>
      <c r="D20" s="364"/>
      <c r="E20" s="364"/>
      <c r="F20" s="364"/>
      <c r="G20" s="364"/>
      <c r="H20" s="364"/>
    </row>
    <row r="21" spans="1:8" s="154" customFormat="1" ht="18" customHeight="1" x14ac:dyDescent="0.2">
      <c r="A21" s="363"/>
      <c r="B21" s="364"/>
      <c r="C21" s="364"/>
      <c r="D21" s="364"/>
      <c r="E21" s="364"/>
      <c r="F21" s="364"/>
      <c r="G21" s="364"/>
      <c r="H21" s="364"/>
    </row>
    <row r="22" spans="1:8" s="154" customFormat="1" ht="12.75" customHeight="1" x14ac:dyDescent="0.2">
      <c r="A22" s="363"/>
      <c r="B22" s="364"/>
      <c r="C22" s="364"/>
      <c r="D22" s="364"/>
      <c r="E22" s="364"/>
      <c r="F22" s="364"/>
      <c r="G22" s="364"/>
      <c r="H22" s="364"/>
    </row>
    <row r="23" spans="1:8" ht="12.75" customHeight="1" x14ac:dyDescent="0.2">
      <c r="A23" s="31"/>
    </row>
    <row r="24" spans="1:8" ht="12.75" customHeight="1" x14ac:dyDescent="0.2">
      <c r="A24" s="31"/>
    </row>
    <row r="25" spans="1:8" x14ac:dyDescent="0.2">
      <c r="A25" s="177" t="s">
        <v>83</v>
      </c>
    </row>
    <row r="26" spans="1:8" ht="24" x14ac:dyDescent="0.2">
      <c r="A26" s="157" t="s">
        <v>224</v>
      </c>
    </row>
    <row r="27" spans="1:8" ht="26.25" customHeight="1" x14ac:dyDescent="0.2">
      <c r="A27" s="157" t="s">
        <v>225</v>
      </c>
    </row>
    <row r="28" spans="1:8" x14ac:dyDescent="0.2">
      <c r="A28" s="33"/>
    </row>
    <row r="29" spans="1:8" x14ac:dyDescent="0.2">
      <c r="A29" s="174" t="s">
        <v>74</v>
      </c>
    </row>
    <row r="30" spans="1:8" x14ac:dyDescent="0.2">
      <c r="A30" s="178" t="s">
        <v>75</v>
      </c>
    </row>
    <row r="31" spans="1:8" ht="24" x14ac:dyDescent="0.2">
      <c r="A31" s="175" t="s">
        <v>76</v>
      </c>
    </row>
    <row r="32" spans="1:8" ht="24" x14ac:dyDescent="0.2">
      <c r="A32" s="175" t="s">
        <v>89</v>
      </c>
    </row>
    <row r="33" spans="1:1" x14ac:dyDescent="0.2">
      <c r="A33" s="175" t="s">
        <v>78</v>
      </c>
    </row>
    <row r="34" spans="1:1" ht="24" x14ac:dyDescent="0.2">
      <c r="A34" s="175" t="s">
        <v>79</v>
      </c>
    </row>
    <row r="35" spans="1:1" ht="24" x14ac:dyDescent="0.2">
      <c r="A35" s="175" t="s">
        <v>187</v>
      </c>
    </row>
    <row r="36" spans="1:1" x14ac:dyDescent="0.2">
      <c r="A36" s="175" t="s">
        <v>105</v>
      </c>
    </row>
    <row r="37" spans="1:1" ht="24" x14ac:dyDescent="0.2">
      <c r="A37" s="175" t="s">
        <v>203</v>
      </c>
    </row>
    <row r="38" spans="1:1" ht="72" customHeight="1" x14ac:dyDescent="0.2">
      <c r="A38" s="203" t="s">
        <v>101</v>
      </c>
    </row>
    <row r="39" spans="1:1" x14ac:dyDescent="0.2">
      <c r="A39" s="69"/>
    </row>
    <row r="40" spans="1:1" ht="36" x14ac:dyDescent="0.2">
      <c r="A40" s="206" t="s">
        <v>204</v>
      </c>
    </row>
    <row r="41" spans="1:1" s="154" customFormat="1" ht="27.75" customHeight="1" x14ac:dyDescent="0.2">
      <c r="A41" s="204" t="s">
        <v>226</v>
      </c>
    </row>
    <row r="42" spans="1:1" x14ac:dyDescent="0.2">
      <c r="A42" s="6"/>
    </row>
    <row r="43" spans="1:1" x14ac:dyDescent="0.2">
      <c r="A43" s="171" t="s">
        <v>81</v>
      </c>
    </row>
    <row r="44" spans="1:1" ht="36" x14ac:dyDescent="0.2">
      <c r="A44" s="176" t="s">
        <v>102</v>
      </c>
    </row>
    <row r="45" spans="1:1" ht="36" x14ac:dyDescent="0.2">
      <c r="A45" s="176" t="s">
        <v>104</v>
      </c>
    </row>
    <row r="46" spans="1:1" x14ac:dyDescent="0.2">
      <c r="A46" s="168"/>
    </row>
    <row r="47" spans="1:1" ht="26.25" x14ac:dyDescent="0.2">
      <c r="A47" s="174" t="s">
        <v>227</v>
      </c>
    </row>
    <row r="48" spans="1:1" s="154" customFormat="1" x14ac:dyDescent="0.2">
      <c r="A48" s="170"/>
    </row>
    <row r="49" spans="1:1" s="154" customFormat="1" ht="24" x14ac:dyDescent="0.2">
      <c r="A49" s="207" t="s">
        <v>228</v>
      </c>
    </row>
    <row r="50" spans="1:1" s="154" customFormat="1" x14ac:dyDescent="0.2">
      <c r="A50" s="205" t="s">
        <v>229</v>
      </c>
    </row>
    <row r="51" spans="1:1" s="154" customFormat="1" ht="12.75" customHeight="1" x14ac:dyDescent="0.2">
      <c r="A51" s="205"/>
    </row>
    <row r="52" spans="1:1" s="154" customFormat="1" x14ac:dyDescent="0.2">
      <c r="A52" s="207" t="s">
        <v>230</v>
      </c>
    </row>
    <row r="53" spans="1:1" s="154" customFormat="1" x14ac:dyDescent="0.2">
      <c r="A53" s="205" t="s">
        <v>209</v>
      </c>
    </row>
    <row r="54" spans="1:1" s="154" customFormat="1" ht="12.75" customHeight="1" x14ac:dyDescent="0.2">
      <c r="A54" s="176"/>
    </row>
    <row r="55" spans="1:1" s="154" customFormat="1" x14ac:dyDescent="0.2">
      <c r="A55" s="207" t="s">
        <v>231</v>
      </c>
    </row>
    <row r="56" spans="1:1" s="154" customFormat="1" ht="17.25" customHeight="1" x14ac:dyDescent="0.2">
      <c r="A56" s="205" t="s">
        <v>232</v>
      </c>
    </row>
    <row r="57" spans="1:1" s="154" customFormat="1" ht="12" customHeight="1" x14ac:dyDescent="0.2">
      <c r="A57" s="176"/>
    </row>
    <row r="58" spans="1:1" s="154" customFormat="1" x14ac:dyDescent="0.2">
      <c r="A58" s="207" t="s">
        <v>233</v>
      </c>
    </row>
    <row r="59" spans="1:1" s="154" customFormat="1" x14ac:dyDescent="0.2">
      <c r="A59" s="208" t="s">
        <v>234</v>
      </c>
    </row>
    <row r="60" spans="1:1" s="154" customFormat="1" ht="13.5" customHeight="1" x14ac:dyDescent="0.2">
      <c r="A60" s="176"/>
    </row>
    <row r="61" spans="1:1" s="154" customFormat="1" ht="24" x14ac:dyDescent="0.2">
      <c r="A61" s="207" t="s">
        <v>235</v>
      </c>
    </row>
    <row r="62" spans="1:1" s="154" customFormat="1" x14ac:dyDescent="0.2">
      <c r="A62" s="208" t="s">
        <v>236</v>
      </c>
    </row>
    <row r="63" spans="1:1" s="154" customFormat="1" ht="13.5" customHeight="1" x14ac:dyDescent="0.2">
      <c r="A63" s="176"/>
    </row>
    <row r="64" spans="1:1" s="154" customFormat="1" x14ac:dyDescent="0.2">
      <c r="A64" s="207" t="s">
        <v>237</v>
      </c>
    </row>
    <row r="65" spans="1:1" s="154" customFormat="1" x14ac:dyDescent="0.2">
      <c r="A65" s="208" t="s">
        <v>238</v>
      </c>
    </row>
    <row r="66" spans="1:1" s="154" customFormat="1" ht="12.75" customHeight="1" x14ac:dyDescent="0.2">
      <c r="A66" s="176"/>
    </row>
    <row r="67" spans="1:1" s="154" customFormat="1" x14ac:dyDescent="0.2">
      <c r="A67" s="207" t="s">
        <v>239</v>
      </c>
    </row>
    <row r="68" spans="1:1" s="154" customFormat="1" x14ac:dyDescent="0.2">
      <c r="A68" s="205" t="s">
        <v>240</v>
      </c>
    </row>
    <row r="69" spans="1:1" s="154" customFormat="1" ht="13.5" customHeight="1" x14ac:dyDescent="0.2">
      <c r="A69" s="176"/>
    </row>
    <row r="70" spans="1:1" s="154" customFormat="1" x14ac:dyDescent="0.2">
      <c r="A70" s="207" t="s">
        <v>241</v>
      </c>
    </row>
    <row r="71" spans="1:1" s="154" customFormat="1" x14ac:dyDescent="0.2">
      <c r="A71" s="205" t="s">
        <v>242</v>
      </c>
    </row>
    <row r="72" spans="1:1" s="154" customFormat="1" x14ac:dyDescent="0.2">
      <c r="A72" s="176"/>
    </row>
    <row r="73" spans="1:1" s="154" customFormat="1" ht="20.25" customHeight="1" x14ac:dyDescent="0.2">
      <c r="A73" s="207" t="s">
        <v>243</v>
      </c>
    </row>
    <row r="74" spans="1:1" s="154" customFormat="1" x14ac:dyDescent="0.2">
      <c r="A74" s="205" t="s">
        <v>211</v>
      </c>
    </row>
    <row r="75" spans="1:1" s="154" customFormat="1" x14ac:dyDescent="0.2">
      <c r="A75" s="176"/>
    </row>
    <row r="76" spans="1:1" s="154" customFormat="1" x14ac:dyDescent="0.2">
      <c r="A76" s="207" t="s">
        <v>244</v>
      </c>
    </row>
    <row r="77" spans="1:1" s="154" customFormat="1" x14ac:dyDescent="0.2">
      <c r="A77" s="205" t="s">
        <v>245</v>
      </c>
    </row>
    <row r="78" spans="1:1" s="154" customFormat="1" x14ac:dyDescent="0.2">
      <c r="A78" s="205"/>
    </row>
    <row r="79" spans="1:1" s="154" customFormat="1" x14ac:dyDescent="0.2">
      <c r="A79" s="176"/>
    </row>
    <row r="80" spans="1:1" s="154" customFormat="1" ht="24" x14ac:dyDescent="0.2">
      <c r="A80" s="214" t="s">
        <v>246</v>
      </c>
    </row>
    <row r="81" spans="1:1" s="154" customFormat="1" x14ac:dyDescent="0.2"/>
    <row r="82" spans="1:1" s="154" customFormat="1" x14ac:dyDescent="0.2">
      <c r="A82" s="207" t="s">
        <v>247</v>
      </c>
    </row>
    <row r="83" spans="1:1" s="154" customFormat="1" x14ac:dyDescent="0.2">
      <c r="A83" s="205" t="s">
        <v>248</v>
      </c>
    </row>
    <row r="84" spans="1:1" s="154" customFormat="1" x14ac:dyDescent="0.2">
      <c r="A84" s="205"/>
    </row>
    <row r="85" spans="1:1" s="154" customFormat="1" x14ac:dyDescent="0.2">
      <c r="A85" s="207" t="s">
        <v>249</v>
      </c>
    </row>
    <row r="86" spans="1:1" s="154" customFormat="1" x14ac:dyDescent="0.2">
      <c r="A86" s="205" t="s">
        <v>210</v>
      </c>
    </row>
    <row r="87" spans="1:1" s="154" customFormat="1" x14ac:dyDescent="0.2">
      <c r="A87" s="176"/>
    </row>
    <row r="88" spans="1:1" s="154" customFormat="1" x14ac:dyDescent="0.2">
      <c r="A88" s="207" t="s">
        <v>250</v>
      </c>
    </row>
    <row r="89" spans="1:1" s="154" customFormat="1" x14ac:dyDescent="0.2">
      <c r="A89" s="205" t="s">
        <v>251</v>
      </c>
    </row>
    <row r="90" spans="1:1" s="154" customFormat="1" x14ac:dyDescent="0.2">
      <c r="A90" s="176"/>
    </row>
    <row r="91" spans="1:1" s="154" customFormat="1" x14ac:dyDescent="0.2">
      <c r="A91" s="207" t="s">
        <v>252</v>
      </c>
    </row>
    <row r="92" spans="1:1" s="154" customFormat="1" x14ac:dyDescent="0.2">
      <c r="A92" s="205" t="s">
        <v>253</v>
      </c>
    </row>
    <row r="93" spans="1:1" s="154" customFormat="1" x14ac:dyDescent="0.2">
      <c r="A93" s="176"/>
    </row>
    <row r="94" spans="1:1" s="154" customFormat="1" ht="30" customHeight="1" x14ac:dyDescent="0.2">
      <c r="A94" s="207" t="s">
        <v>254</v>
      </c>
    </row>
    <row r="95" spans="1:1" s="154" customFormat="1" x14ac:dyDescent="0.2">
      <c r="A95" s="205" t="s">
        <v>255</v>
      </c>
    </row>
    <row r="96" spans="1:1" s="154" customFormat="1" x14ac:dyDescent="0.2">
      <c r="A96" s="176"/>
    </row>
    <row r="97" spans="1:1" s="154" customFormat="1" x14ac:dyDescent="0.2">
      <c r="A97" s="207" t="s">
        <v>256</v>
      </c>
    </row>
    <row r="98" spans="1:1" s="154" customFormat="1" x14ac:dyDescent="0.2">
      <c r="A98" s="205" t="s">
        <v>257</v>
      </c>
    </row>
    <row r="99" spans="1:1" s="154" customFormat="1" x14ac:dyDescent="0.2">
      <c r="A99" s="176"/>
    </row>
    <row r="100" spans="1:1" s="154" customFormat="1" x14ac:dyDescent="0.2">
      <c r="A100" s="207" t="s">
        <v>258</v>
      </c>
    </row>
    <row r="101" spans="1:1" s="154" customFormat="1" x14ac:dyDescent="0.2">
      <c r="A101" s="205" t="s">
        <v>259</v>
      </c>
    </row>
    <row r="102" spans="1:1" s="154" customFormat="1" x14ac:dyDescent="0.2">
      <c r="A102" s="176"/>
    </row>
    <row r="103" spans="1:1" s="154" customFormat="1" x14ac:dyDescent="0.2">
      <c r="A103" s="207" t="s">
        <v>263</v>
      </c>
    </row>
    <row r="104" spans="1:1" s="154" customFormat="1" x14ac:dyDescent="0.2">
      <c r="A104" s="205" t="s">
        <v>210</v>
      </c>
    </row>
    <row r="105" spans="1:1" s="154" customFormat="1" x14ac:dyDescent="0.2">
      <c r="A105" s="176"/>
    </row>
    <row r="106" spans="1:1" s="154" customFormat="1" x14ac:dyDescent="0.2">
      <c r="A106" s="207" t="s">
        <v>260</v>
      </c>
    </row>
    <row r="107" spans="1:1" s="154" customFormat="1" x14ac:dyDescent="0.2">
      <c r="A107" s="205" t="s">
        <v>212</v>
      </c>
    </row>
    <row r="108" spans="1:1" s="154" customFormat="1" x14ac:dyDescent="0.2">
      <c r="A108" s="176"/>
    </row>
    <row r="109" spans="1:1" s="154" customFormat="1" x14ac:dyDescent="0.2">
      <c r="A109" s="207" t="s">
        <v>261</v>
      </c>
    </row>
    <row r="110" spans="1:1" s="154" customFormat="1" x14ac:dyDescent="0.2">
      <c r="A110" s="205" t="s">
        <v>262</v>
      </c>
    </row>
    <row r="111" spans="1:1" s="154" customFormat="1" x14ac:dyDescent="0.2">
      <c r="A111" s="170"/>
    </row>
    <row r="112" spans="1:1" s="154" customFormat="1" x14ac:dyDescent="0.2">
      <c r="A112" s="170"/>
    </row>
    <row r="113" spans="1:1" s="154" customFormat="1" x14ac:dyDescent="0.2">
      <c r="A113" s="170"/>
    </row>
    <row r="114" spans="1:1" s="154" customFormat="1" x14ac:dyDescent="0.2">
      <c r="A114" s="170"/>
    </row>
    <row r="115" spans="1:1" s="154" customFormat="1" x14ac:dyDescent="0.2">
      <c r="A115" s="170"/>
    </row>
    <row r="116" spans="1:1" s="154" customFormat="1" x14ac:dyDescent="0.2">
      <c r="A116" s="170"/>
    </row>
    <row r="117" spans="1:1" s="154" customFormat="1" x14ac:dyDescent="0.2">
      <c r="A117" s="170"/>
    </row>
    <row r="118" spans="1:1" s="154" customFormat="1" x14ac:dyDescent="0.2">
      <c r="A118" s="170"/>
    </row>
    <row r="119" spans="1:1" s="154" customFormat="1" x14ac:dyDescent="0.2">
      <c r="A119" s="170"/>
    </row>
    <row r="120" spans="1:1" s="154" customFormat="1" x14ac:dyDescent="0.2">
      <c r="A120" s="170"/>
    </row>
    <row r="121" spans="1:1" s="154" customFormat="1" x14ac:dyDescent="0.2">
      <c r="A121" s="170"/>
    </row>
    <row r="122" spans="1:1" s="154" customFormat="1" x14ac:dyDescent="0.2">
      <c r="A122" s="170"/>
    </row>
    <row r="123" spans="1:1" s="154" customFormat="1" x14ac:dyDescent="0.2">
      <c r="A123" s="170"/>
    </row>
    <row r="124" spans="1:1" s="154" customFormat="1" x14ac:dyDescent="0.2">
      <c r="A124" s="170"/>
    </row>
    <row r="125" spans="1:1" s="154" customFormat="1" x14ac:dyDescent="0.2">
      <c r="A125" s="170"/>
    </row>
    <row r="126" spans="1:1" s="154" customFormat="1" x14ac:dyDescent="0.2">
      <c r="A126" s="170"/>
    </row>
    <row r="127" spans="1:1" s="154" customFormat="1" x14ac:dyDescent="0.2">
      <c r="A127" s="170"/>
    </row>
    <row r="128" spans="1:1" s="154" customFormat="1" x14ac:dyDescent="0.2">
      <c r="A128" s="170"/>
    </row>
    <row r="129" spans="1:1" s="154" customFormat="1" x14ac:dyDescent="0.2">
      <c r="A129" s="170"/>
    </row>
    <row r="130" spans="1:1" s="154" customFormat="1" x14ac:dyDescent="0.2">
      <c r="A130" s="170"/>
    </row>
    <row r="131" spans="1:1" s="154" customFormat="1" x14ac:dyDescent="0.2">
      <c r="A131" s="170"/>
    </row>
    <row r="132" spans="1:1" s="154" customFormat="1" x14ac:dyDescent="0.2">
      <c r="A132" s="170"/>
    </row>
    <row r="133" spans="1:1" s="154" customFormat="1" x14ac:dyDescent="0.2">
      <c r="A133" s="170"/>
    </row>
    <row r="134" spans="1:1" s="154" customFormat="1" x14ac:dyDescent="0.2">
      <c r="A134" s="170"/>
    </row>
    <row r="135" spans="1:1" s="154" customFormat="1" x14ac:dyDescent="0.2">
      <c r="A135" s="170"/>
    </row>
    <row r="136" spans="1:1" s="154" customFormat="1" x14ac:dyDescent="0.2">
      <c r="A136" s="170"/>
    </row>
    <row r="137" spans="1:1" s="154" customFormat="1" x14ac:dyDescent="0.2">
      <c r="A137" s="170"/>
    </row>
    <row r="138" spans="1:1" s="154" customFormat="1" x14ac:dyDescent="0.2">
      <c r="A138" s="170"/>
    </row>
    <row r="139" spans="1:1" s="154" customFormat="1" x14ac:dyDescent="0.2">
      <c r="A139" s="170"/>
    </row>
    <row r="140" spans="1:1" s="154" customFormat="1" x14ac:dyDescent="0.2">
      <c r="A140" s="170"/>
    </row>
    <row r="141" spans="1:1" s="154" customFormat="1" x14ac:dyDescent="0.2">
      <c r="A141" s="170"/>
    </row>
    <row r="142" spans="1:1" s="154" customFormat="1" x14ac:dyDescent="0.2">
      <c r="A142" s="170"/>
    </row>
    <row r="143" spans="1:1" s="154" customFormat="1" x14ac:dyDescent="0.2">
      <c r="A143" s="170"/>
    </row>
    <row r="144" spans="1:1" s="154" customFormat="1" x14ac:dyDescent="0.2">
      <c r="A144" s="170"/>
    </row>
    <row r="145" spans="1:1" s="154" customFormat="1" x14ac:dyDescent="0.2">
      <c r="A145" s="170"/>
    </row>
    <row r="146" spans="1:1" s="154" customFormat="1" x14ac:dyDescent="0.2">
      <c r="A146" s="170"/>
    </row>
    <row r="147" spans="1:1" s="154" customFormat="1" x14ac:dyDescent="0.2">
      <c r="A147" s="170"/>
    </row>
    <row r="148" spans="1:1" s="154" customFormat="1" x14ac:dyDescent="0.2">
      <c r="A148" s="170"/>
    </row>
    <row r="149" spans="1:1" s="154" customFormat="1" x14ac:dyDescent="0.2">
      <c r="A149" s="170"/>
    </row>
    <row r="150" spans="1:1" s="154" customFormat="1" x14ac:dyDescent="0.2">
      <c r="A150" s="170"/>
    </row>
    <row r="151" spans="1:1" s="154" customFormat="1" x14ac:dyDescent="0.2">
      <c r="A151" s="170"/>
    </row>
    <row r="152" spans="1:1" s="154" customFormat="1" x14ac:dyDescent="0.2">
      <c r="A152" s="170"/>
    </row>
    <row r="153" spans="1:1" s="154" customFormat="1" x14ac:dyDescent="0.2">
      <c r="A153" s="170"/>
    </row>
    <row r="154" spans="1:1" s="154" customFormat="1" x14ac:dyDescent="0.2">
      <c r="A154" s="170"/>
    </row>
    <row r="155" spans="1:1" s="154" customFormat="1" x14ac:dyDescent="0.2">
      <c r="A155" s="170"/>
    </row>
    <row r="156" spans="1:1" s="154" customFormat="1" x14ac:dyDescent="0.2">
      <c r="A156" s="170"/>
    </row>
    <row r="157" spans="1:1" s="154" customFormat="1" x14ac:dyDescent="0.2">
      <c r="A157" s="170"/>
    </row>
    <row r="158" spans="1:1" s="154" customFormat="1" x14ac:dyDescent="0.2">
      <c r="A158" s="170"/>
    </row>
    <row r="159" spans="1:1" s="154" customFormat="1" x14ac:dyDescent="0.2">
      <c r="A159" s="170"/>
    </row>
    <row r="160" spans="1:1" s="154" customFormat="1" x14ac:dyDescent="0.2">
      <c r="A160" s="170"/>
    </row>
    <row r="161" spans="1:1" s="154" customFormat="1" x14ac:dyDescent="0.2">
      <c r="A161" s="170"/>
    </row>
    <row r="162" spans="1:1" x14ac:dyDescent="0.2">
      <c r="A162" s="137"/>
    </row>
    <row r="163" spans="1:1" x14ac:dyDescent="0.2">
      <c r="A163" s="137"/>
    </row>
    <row r="164" spans="1:1" x14ac:dyDescent="0.2">
      <c r="A164" s="137"/>
    </row>
    <row r="165" spans="1:1" x14ac:dyDescent="0.2">
      <c r="A165" s="137"/>
    </row>
    <row r="166" spans="1:1" x14ac:dyDescent="0.2">
      <c r="A166" s="137"/>
    </row>
    <row r="167" spans="1:1" x14ac:dyDescent="0.2">
      <c r="A167" s="137"/>
    </row>
    <row r="168" spans="1:1" x14ac:dyDescent="0.2">
      <c r="A168" s="137"/>
    </row>
    <row r="169" spans="1:1" x14ac:dyDescent="0.2">
      <c r="A169" s="137"/>
    </row>
  </sheetData>
  <mergeCells count="2">
    <mergeCell ref="A16:A17"/>
    <mergeCell ref="A19:H22"/>
  </mergeCells>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N77"/>
  <sheetViews>
    <sheetView showGridLines="0" zoomScaleNormal="100" workbookViewId="0">
      <pane xSplit="1" ySplit="4" topLeftCell="BY27" activePane="bottomRight" state="frozen"/>
      <selection pane="topRight" activeCell="B1" sqref="B1"/>
      <selection pane="bottomLeft" activeCell="A5" sqref="A5"/>
      <selection pane="bottomRight" activeCell="AX24" sqref="AX24:CN58"/>
    </sheetView>
  </sheetViews>
  <sheetFormatPr defaultColWidth="10" defaultRowHeight="12.75" x14ac:dyDescent="0.2"/>
  <cols>
    <col min="1" max="1" width="36.7109375" style="32" customWidth="1"/>
    <col min="2" max="16384" width="10" style="32"/>
  </cols>
  <sheetData>
    <row r="1" spans="1:92" ht="27" customHeight="1" x14ac:dyDescent="0.2">
      <c r="A1" s="180" t="str">
        <f>'BAR BB| Open rates'!A1</f>
        <v>Сочи Марриотт Красная Поляна 5*/ Sochi Marriott Krasnaya Polyana 5*</v>
      </c>
    </row>
    <row r="2" spans="1:92" x14ac:dyDescent="0.2">
      <c r="A2" s="11" t="s">
        <v>200</v>
      </c>
    </row>
    <row r="3" spans="1:92" s="33" customFormat="1" ht="26.25" customHeight="1" x14ac:dyDescent="0.2">
      <c r="A3" s="64" t="s">
        <v>62</v>
      </c>
      <c r="B3" s="108">
        <f>'BAR BB| Open rates'!B3</f>
        <v>46017</v>
      </c>
      <c r="C3" s="108">
        <f>'BAR BB| Open rates'!C3</f>
        <v>46018</v>
      </c>
      <c r="D3" s="108">
        <f>'BAR BB| Open rates'!D3</f>
        <v>46019</v>
      </c>
      <c r="E3" s="108">
        <f>'BAR BB| Open rates'!E3</f>
        <v>46020</v>
      </c>
      <c r="F3" s="108">
        <f>'BAR BB| Open rates'!F3</f>
        <v>46021</v>
      </c>
      <c r="G3" s="108">
        <f>'BAR BB| Open rates'!G3</f>
        <v>46022</v>
      </c>
      <c r="H3" s="108">
        <f>'BAR BB| Open rates'!H3</f>
        <v>46023</v>
      </c>
      <c r="I3" s="108">
        <f>'BAR BB| Open rates'!I3</f>
        <v>46024</v>
      </c>
      <c r="J3" s="108">
        <f>'BAR BB| Open rates'!J3</f>
        <v>46027</v>
      </c>
      <c r="K3" s="108">
        <f>'BAR BB| Open rates'!K3</f>
        <v>46028</v>
      </c>
      <c r="L3" s="108">
        <f>'BAR BB| Open rates'!L3</f>
        <v>46030</v>
      </c>
      <c r="M3" s="108">
        <f>'BAR BB| Open rates'!M3</f>
        <v>46031</v>
      </c>
      <c r="N3" s="108">
        <f>'BAR BB| Open rates'!N3</f>
        <v>46032</v>
      </c>
      <c r="O3" s="108">
        <f>'BAR BB| Open rates'!O3</f>
        <v>46033</v>
      </c>
      <c r="P3" s="108">
        <f>'BAR BB| Open rates'!P3</f>
        <v>46034</v>
      </c>
      <c r="Q3" s="108">
        <f>'BAR BB| Open rates'!Q3</f>
        <v>46038</v>
      </c>
      <c r="R3" s="108">
        <f>'BAR BB| Open rates'!R3</f>
        <v>45675</v>
      </c>
      <c r="S3" s="108">
        <f>'BAR BB| Open rates'!S3</f>
        <v>46041</v>
      </c>
      <c r="T3" s="108">
        <f>'BAR BB| Open rates'!T3</f>
        <v>46045</v>
      </c>
      <c r="U3" s="108">
        <f>'BAR BB| Open rates'!U3</f>
        <v>46047</v>
      </c>
      <c r="V3" s="108">
        <f>'BAR BB| Open rates'!V3</f>
        <v>46049</v>
      </c>
      <c r="W3" s="108">
        <f>'BAR BB| Open rates'!W3</f>
        <v>46052</v>
      </c>
      <c r="X3" s="108">
        <f>'BAR BB| Open rates'!X3</f>
        <v>46054</v>
      </c>
      <c r="Y3" s="108">
        <f>'BAR BB| Open rates'!Y3</f>
        <v>46056</v>
      </c>
      <c r="Z3" s="108">
        <f>'BAR BB| Open rates'!Z3</f>
        <v>46058</v>
      </c>
      <c r="AA3" s="108">
        <f>'BAR BB| Open rates'!AA3</f>
        <v>46059</v>
      </c>
      <c r="AB3" s="108">
        <f>'BAR BB| Open rates'!AB3</f>
        <v>46061</v>
      </c>
      <c r="AC3" s="108">
        <f>'BAR BB| Open rates'!AC3</f>
        <v>46066</v>
      </c>
      <c r="AD3" s="108">
        <f>'BAR BB| Open rates'!AD3</f>
        <v>46068</v>
      </c>
      <c r="AE3" s="108">
        <f>'BAR BB| Open rates'!AE3</f>
        <v>46072</v>
      </c>
      <c r="AF3" s="108">
        <f>'BAR BB| Open rates'!AF3</f>
        <v>46077</v>
      </c>
      <c r="AG3" s="108">
        <f>'BAR BB| Open rates'!AG3</f>
        <v>46078</v>
      </c>
      <c r="AH3" s="108">
        <f>'BAR BB| Open rates'!AH3</f>
        <v>46082</v>
      </c>
      <c r="AI3" s="108">
        <f>'BAR BB| Open rates'!AI3</f>
        <v>46083</v>
      </c>
      <c r="AJ3" s="108">
        <f>'BAR BB| Open rates'!AJ3</f>
        <v>46087</v>
      </c>
      <c r="AK3" s="108">
        <f>'BAR BB| Open rates'!AK3</f>
        <v>46091</v>
      </c>
      <c r="AL3" s="108">
        <f>'BAR BB| Open rates'!AL3</f>
        <v>46096</v>
      </c>
      <c r="AM3" s="108">
        <f>'BAR BB| Open rates'!AM3</f>
        <v>46098</v>
      </c>
      <c r="AN3" s="108">
        <f>'BAR BB| Open rates'!AN3</f>
        <v>46101</v>
      </c>
      <c r="AO3" s="108">
        <f>'BAR BB| Open rates'!AO3</f>
        <v>46103</v>
      </c>
      <c r="AP3" s="108">
        <f>'BAR BB| Open rates'!AP3</f>
        <v>46113</v>
      </c>
      <c r="AQ3" s="108">
        <f>'BAR BB| Open rates'!AQ3</f>
        <v>46118</v>
      </c>
      <c r="AR3" s="108">
        <f>'BAR BB| Open rates'!AR3</f>
        <v>46124</v>
      </c>
      <c r="AS3" s="108">
        <f>'BAR BB| Open rates'!AS3</f>
        <v>46125</v>
      </c>
      <c r="AT3" s="108">
        <f>'BAR BB| Open rates'!AT3</f>
        <v>46131</v>
      </c>
      <c r="AU3" s="108">
        <f>'BAR BB| Open rates'!AU3</f>
        <v>46136</v>
      </c>
      <c r="AV3" s="108">
        <f>'BAR BB| Open rates'!AV3</f>
        <v>46138</v>
      </c>
      <c r="AW3" s="108">
        <f>'BAR BB| Open rates'!AW3</f>
        <v>46142</v>
      </c>
      <c r="AX3" s="108">
        <f>'BAR BB| Open rates'!AX3</f>
        <v>46143</v>
      </c>
      <c r="AY3" s="108">
        <f>'BAR BB| Open rates'!AY3</f>
        <v>46146</v>
      </c>
      <c r="AZ3" s="108">
        <f>'BAR BB| Open rates'!AZ3</f>
        <v>46150</v>
      </c>
      <c r="BA3" s="108">
        <f>'BAR BB| Open rates'!BA3</f>
        <v>46153</v>
      </c>
      <c r="BB3" s="108">
        <f>'BAR BB| Open rates'!BB3</f>
        <v>46154</v>
      </c>
      <c r="BC3" s="108">
        <f>'BAR BB| Open rates'!BC3</f>
        <v>46157</v>
      </c>
      <c r="BD3" s="108">
        <f>'BAR BB| Open rates'!BD3</f>
        <v>46159</v>
      </c>
      <c r="BE3" s="108">
        <f>'BAR BB| Open rates'!BE3</f>
        <v>46164</v>
      </c>
      <c r="BF3" s="108">
        <f>'BAR BB| Open rates'!BF3</f>
        <v>46166</v>
      </c>
      <c r="BG3" s="108">
        <f>'BAR BB| Open rates'!BG3</f>
        <v>46171</v>
      </c>
      <c r="BH3" s="108">
        <f>'BAR BB| Open rates'!BH3</f>
        <v>46174</v>
      </c>
      <c r="BI3" s="108">
        <f>'BAR BB| Open rates'!BI3</f>
        <v>46178</v>
      </c>
      <c r="BJ3" s="108">
        <f>'BAR BB| Open rates'!BJ3</f>
        <v>46188</v>
      </c>
      <c r="BK3" s="108">
        <f>'BAR BB| Open rates'!BK3</f>
        <v>46194</v>
      </c>
      <c r="BL3" s="108">
        <f>'BAR BB| Open rates'!BL3</f>
        <v>46199</v>
      </c>
      <c r="BM3" s="108">
        <f>'BAR BB| Open rates'!BM3</f>
        <v>46201</v>
      </c>
      <c r="BN3" s="108">
        <f>'BAR BB| Open rates'!BN3</f>
        <v>46204</v>
      </c>
      <c r="BO3" s="108">
        <f>'BAR BB| Open rates'!BO3</f>
        <v>46206</v>
      </c>
      <c r="BP3" s="108">
        <f>'BAR BB| Open rates'!BP3</f>
        <v>46208</v>
      </c>
      <c r="BQ3" s="108">
        <f>'BAR BB| Open rates'!BQ3</f>
        <v>46213</v>
      </c>
      <c r="BR3" s="108">
        <f>'BAR BB| Open rates'!BR3</f>
        <v>46215</v>
      </c>
      <c r="BS3" s="108">
        <f>'BAR BB| Open rates'!BS3</f>
        <v>46220</v>
      </c>
      <c r="BT3" s="108">
        <f>'BAR BB| Open rates'!BT3</f>
        <v>46222</v>
      </c>
      <c r="BU3" s="108">
        <f>'BAR BB| Open rates'!BU3</f>
        <v>46227</v>
      </c>
      <c r="BV3" s="108">
        <f>'BAR BB| Open rates'!BV3</f>
        <v>46229</v>
      </c>
      <c r="BW3" s="108">
        <f>'BAR BB| Open rates'!BW3</f>
        <v>46234</v>
      </c>
      <c r="BX3" s="108">
        <f>'BAR BB| Open rates'!BX3</f>
        <v>46236</v>
      </c>
      <c r="BY3" s="108">
        <f>'BAR BB| Open rates'!BY3</f>
        <v>46241</v>
      </c>
      <c r="BZ3" s="108">
        <f>'BAR BB| Open rates'!BZ3</f>
        <v>46243</v>
      </c>
      <c r="CA3" s="108">
        <f>'BAR BB| Open rates'!CA3</f>
        <v>46248</v>
      </c>
      <c r="CB3" s="108">
        <f>'BAR BB| Open rates'!CB3</f>
        <v>46250</v>
      </c>
      <c r="CC3" s="108">
        <f>'BAR BB| Open rates'!CC3</f>
        <v>46255</v>
      </c>
      <c r="CD3" s="108">
        <f>'BAR BB| Open rates'!CD3</f>
        <v>46257</v>
      </c>
      <c r="CE3" s="108">
        <f>'BAR BB| Open rates'!CE3</f>
        <v>46262</v>
      </c>
      <c r="CF3" s="108">
        <f>'BAR BB| Open rates'!CF3</f>
        <v>46264</v>
      </c>
      <c r="CG3" s="108">
        <f>'BAR BB| Open rates'!CG3</f>
        <v>46269</v>
      </c>
      <c r="CH3" s="108">
        <f>'BAR BB| Open rates'!CH3</f>
        <v>46271</v>
      </c>
      <c r="CI3" s="108">
        <f>'BAR BB| Open rates'!CI3</f>
        <v>46276</v>
      </c>
      <c r="CJ3" s="108">
        <f>'BAR BB| Open rates'!CJ3</f>
        <v>46278</v>
      </c>
      <c r="CK3" s="108">
        <f>'BAR BB| Open rates'!CK3</f>
        <v>46283</v>
      </c>
      <c r="CL3" s="108">
        <f>'BAR BB| Open rates'!CL3</f>
        <v>46285</v>
      </c>
      <c r="CM3" s="108">
        <f>'BAR BB| Open rates'!CM3</f>
        <v>46290</v>
      </c>
      <c r="CN3" s="108">
        <f>'BAR BB| Open rates'!CN3</f>
        <v>46292</v>
      </c>
    </row>
    <row r="4" spans="1:92" s="33" customFormat="1" ht="26.25" customHeight="1" x14ac:dyDescent="0.2">
      <c r="A4" s="49"/>
      <c r="B4" s="108">
        <f>'BAR BB| Open rates'!B4</f>
        <v>46017</v>
      </c>
      <c r="C4" s="108">
        <f>'BAR BB| Open rates'!C4</f>
        <v>46018</v>
      </c>
      <c r="D4" s="108">
        <f>'BAR BB| Open rates'!D4</f>
        <v>46019</v>
      </c>
      <c r="E4" s="108">
        <f>'BAR BB| Open rates'!E4</f>
        <v>46020</v>
      </c>
      <c r="F4" s="108">
        <f>'BAR BB| Open rates'!F4</f>
        <v>46021</v>
      </c>
      <c r="G4" s="108">
        <f>'BAR BB| Open rates'!G4</f>
        <v>46022</v>
      </c>
      <c r="H4" s="108">
        <f>'BAR BB| Open rates'!H4</f>
        <v>46023</v>
      </c>
      <c r="I4" s="108">
        <f>'BAR BB| Open rates'!I4</f>
        <v>46026</v>
      </c>
      <c r="J4" s="108">
        <f>'BAR BB| Open rates'!J4</f>
        <v>46027</v>
      </c>
      <c r="K4" s="108">
        <f>'BAR BB| Open rates'!K4</f>
        <v>46029</v>
      </c>
      <c r="L4" s="108">
        <f>'BAR BB| Open rates'!L4</f>
        <v>46030</v>
      </c>
      <c r="M4" s="108">
        <f>'BAR BB| Open rates'!M4</f>
        <v>46031</v>
      </c>
      <c r="N4" s="108">
        <f>'BAR BB| Open rates'!N4</f>
        <v>46032</v>
      </c>
      <c r="O4" s="108">
        <f>'BAR BB| Open rates'!O4</f>
        <v>46033</v>
      </c>
      <c r="P4" s="108">
        <f>'BAR BB| Open rates'!P4</f>
        <v>46037</v>
      </c>
      <c r="Q4" s="108">
        <f>'BAR BB| Open rates'!Q4</f>
        <v>46039</v>
      </c>
      <c r="R4" s="108">
        <f>'BAR BB| Open rates'!R4</f>
        <v>45675</v>
      </c>
      <c r="S4" s="108">
        <f>'BAR BB| Open rates'!S4</f>
        <v>46044</v>
      </c>
      <c r="T4" s="108">
        <f>'BAR BB| Open rates'!T4</f>
        <v>46046</v>
      </c>
      <c r="U4" s="108">
        <f>'BAR BB| Open rates'!U4</f>
        <v>46048</v>
      </c>
      <c r="V4" s="108">
        <f>'BAR BB| Open rates'!V4</f>
        <v>46051</v>
      </c>
      <c r="W4" s="108">
        <f>'BAR BB| Open rates'!W4</f>
        <v>46053</v>
      </c>
      <c r="X4" s="108">
        <f>'BAR BB| Open rates'!X4</f>
        <v>46055</v>
      </c>
      <c r="Y4" s="108">
        <f>'BAR BB| Open rates'!Y4</f>
        <v>46057</v>
      </c>
      <c r="Z4" s="108">
        <f>'BAR BB| Open rates'!Z4</f>
        <v>46058</v>
      </c>
      <c r="AA4" s="108">
        <f>'BAR BB| Open rates'!AA4</f>
        <v>46060</v>
      </c>
      <c r="AB4" s="108">
        <f>'BAR BB| Open rates'!AB4</f>
        <v>46065</v>
      </c>
      <c r="AC4" s="108">
        <f>'BAR BB| Open rates'!AC4</f>
        <v>46067</v>
      </c>
      <c r="AD4" s="108">
        <f>'BAR BB| Open rates'!AD4</f>
        <v>46071</v>
      </c>
      <c r="AE4" s="108">
        <f>'BAR BB| Open rates'!AE4</f>
        <v>46076</v>
      </c>
      <c r="AF4" s="108">
        <f>'BAR BB| Open rates'!AF4</f>
        <v>46077</v>
      </c>
      <c r="AG4" s="108">
        <f>'BAR BB| Open rates'!AG4</f>
        <v>46081</v>
      </c>
      <c r="AH4" s="108">
        <f>'BAR BB| Open rates'!AH4</f>
        <v>46082</v>
      </c>
      <c r="AI4" s="108">
        <f>'BAR BB| Open rates'!AI4</f>
        <v>46086</v>
      </c>
      <c r="AJ4" s="108">
        <f>'BAR BB| Open rates'!AJ4</f>
        <v>46090</v>
      </c>
      <c r="AK4" s="108">
        <f>'BAR BB| Open rates'!AK4</f>
        <v>46095</v>
      </c>
      <c r="AL4" s="108">
        <f>'BAR BB| Open rates'!AL4</f>
        <v>46097</v>
      </c>
      <c r="AM4" s="108">
        <f>'BAR BB| Open rates'!AM4</f>
        <v>46100</v>
      </c>
      <c r="AN4" s="108">
        <f>'BAR BB| Open rates'!AN4</f>
        <v>46102</v>
      </c>
      <c r="AO4" s="108">
        <f>'BAR BB| Open rates'!AO4</f>
        <v>46112</v>
      </c>
      <c r="AP4" s="108">
        <f>'BAR BB| Open rates'!AP4</f>
        <v>46117</v>
      </c>
      <c r="AQ4" s="108">
        <f>'BAR BB| Open rates'!AQ4</f>
        <v>46123</v>
      </c>
      <c r="AR4" s="108">
        <f>'BAR BB| Open rates'!AR4</f>
        <v>46124</v>
      </c>
      <c r="AS4" s="108">
        <f>'BAR BB| Open rates'!AS4</f>
        <v>46130</v>
      </c>
      <c r="AT4" s="108">
        <f>'BAR BB| Open rates'!AT4</f>
        <v>46135</v>
      </c>
      <c r="AU4" s="108">
        <f>'BAR BB| Open rates'!AU4</f>
        <v>46137</v>
      </c>
      <c r="AV4" s="108">
        <f>'BAR BB| Open rates'!AV4</f>
        <v>46141</v>
      </c>
      <c r="AW4" s="108">
        <f>'BAR BB| Open rates'!AW4</f>
        <v>46142</v>
      </c>
      <c r="AX4" s="108">
        <f>'BAR BB| Open rates'!AX4</f>
        <v>46145</v>
      </c>
      <c r="AY4" s="108">
        <f>'BAR BB| Open rates'!AY4</f>
        <v>46149</v>
      </c>
      <c r="AZ4" s="108">
        <f>'BAR BB| Open rates'!AZ4</f>
        <v>46152</v>
      </c>
      <c r="BA4" s="108">
        <f>'BAR BB| Open rates'!BA4</f>
        <v>46153</v>
      </c>
      <c r="BB4" s="108">
        <f>'BAR BB| Open rates'!BB4</f>
        <v>46156</v>
      </c>
      <c r="BC4" s="108">
        <f>'BAR BB| Open rates'!BC4</f>
        <v>46158</v>
      </c>
      <c r="BD4" s="108">
        <f>'BAR BB| Open rates'!BD4</f>
        <v>46163</v>
      </c>
      <c r="BE4" s="108">
        <f>'BAR BB| Open rates'!BE4</f>
        <v>46165</v>
      </c>
      <c r="BF4" s="108">
        <f>'BAR BB| Open rates'!BF4</f>
        <v>46170</v>
      </c>
      <c r="BG4" s="108">
        <f>'BAR BB| Open rates'!BG4</f>
        <v>46173</v>
      </c>
      <c r="BH4" s="108">
        <f>'BAR BB| Open rates'!BH4</f>
        <v>46177</v>
      </c>
      <c r="BI4" s="108">
        <f>'BAR BB| Open rates'!BI4</f>
        <v>46187</v>
      </c>
      <c r="BJ4" s="108">
        <f>'BAR BB| Open rates'!BJ4</f>
        <v>46193</v>
      </c>
      <c r="BK4" s="108">
        <f>'BAR BB| Open rates'!BK4</f>
        <v>46198</v>
      </c>
      <c r="BL4" s="108">
        <f>'BAR BB| Open rates'!BL4</f>
        <v>46200</v>
      </c>
      <c r="BM4" s="108">
        <f>'BAR BB| Open rates'!BM4</f>
        <v>46203</v>
      </c>
      <c r="BN4" s="108">
        <f>'BAR BB| Open rates'!BN4</f>
        <v>46205</v>
      </c>
      <c r="BO4" s="108">
        <f>'BAR BB| Open rates'!BO4</f>
        <v>46207</v>
      </c>
      <c r="BP4" s="108">
        <f>'BAR BB| Open rates'!BP4</f>
        <v>46212</v>
      </c>
      <c r="BQ4" s="108">
        <f>'BAR BB| Open rates'!BQ4</f>
        <v>46214</v>
      </c>
      <c r="BR4" s="108">
        <f>'BAR BB| Open rates'!BR4</f>
        <v>46219</v>
      </c>
      <c r="BS4" s="108">
        <f>'BAR BB| Open rates'!BS4</f>
        <v>46221</v>
      </c>
      <c r="BT4" s="108">
        <f>'BAR BB| Open rates'!BT4</f>
        <v>46226</v>
      </c>
      <c r="BU4" s="108">
        <f>'BAR BB| Open rates'!BU4</f>
        <v>46228</v>
      </c>
      <c r="BV4" s="108">
        <f>'BAR BB| Open rates'!BV4</f>
        <v>46233</v>
      </c>
      <c r="BW4" s="108">
        <f>'BAR BB| Open rates'!BW4</f>
        <v>46235</v>
      </c>
      <c r="BX4" s="108">
        <f>'BAR BB| Open rates'!BX4</f>
        <v>46240</v>
      </c>
      <c r="BY4" s="108">
        <f>'BAR BB| Open rates'!BY4</f>
        <v>46242</v>
      </c>
      <c r="BZ4" s="108">
        <f>'BAR BB| Open rates'!BZ4</f>
        <v>46247</v>
      </c>
      <c r="CA4" s="108">
        <f>'BAR BB| Open rates'!CA4</f>
        <v>46249</v>
      </c>
      <c r="CB4" s="108">
        <f>'BAR BB| Open rates'!CB4</f>
        <v>46254</v>
      </c>
      <c r="CC4" s="108">
        <f>'BAR BB| Open rates'!CC4</f>
        <v>46256</v>
      </c>
      <c r="CD4" s="108">
        <f>'BAR BB| Open rates'!CD4</f>
        <v>46261</v>
      </c>
      <c r="CE4" s="108">
        <f>'BAR BB| Open rates'!CE4</f>
        <v>46263</v>
      </c>
      <c r="CF4" s="108">
        <f>'BAR BB| Open rates'!CF4</f>
        <v>46268</v>
      </c>
      <c r="CG4" s="108">
        <f>'BAR BB| Open rates'!CG4</f>
        <v>46270</v>
      </c>
      <c r="CH4" s="108">
        <f>'BAR BB| Open rates'!CH4</f>
        <v>46275</v>
      </c>
      <c r="CI4" s="108">
        <f>'BAR BB| Open rates'!CI4</f>
        <v>46277</v>
      </c>
      <c r="CJ4" s="108">
        <f>'BAR BB| Open rates'!CJ4</f>
        <v>46282</v>
      </c>
      <c r="CK4" s="108">
        <f>'BAR BB| Open rates'!CK4</f>
        <v>46284</v>
      </c>
      <c r="CL4" s="108">
        <f>'BAR BB| Open rates'!CL4</f>
        <v>46289</v>
      </c>
      <c r="CM4" s="108">
        <f>'BAR BB| Open rates'!CM4</f>
        <v>46291</v>
      </c>
      <c r="CN4" s="108">
        <f>'BAR BB| Open rates'!CN4</f>
        <v>46295</v>
      </c>
    </row>
    <row r="5" spans="1:92" s="36" customFormat="1" ht="12" customHeight="1" x14ac:dyDescent="0.2">
      <c r="A5" s="184" t="s">
        <v>63</v>
      </c>
    </row>
    <row r="6" spans="1:92" s="36" customFormat="1" ht="12" customHeight="1" x14ac:dyDescent="0.2">
      <c r="A6" s="183">
        <v>1</v>
      </c>
      <c r="B6" s="43">
        <f>'BAR BB| Open rates'!B6*0.82</f>
        <v>19516</v>
      </c>
      <c r="C6" s="43">
        <f>'BAR BB| Open rates'!C6*0.82</f>
        <v>24436</v>
      </c>
      <c r="D6" s="43">
        <f>'BAR BB| Open rates'!D6*0.82</f>
        <v>21156</v>
      </c>
      <c r="E6" s="43">
        <f>'BAR BB| Open rates'!E6*0.82</f>
        <v>21156</v>
      </c>
      <c r="F6" s="43">
        <f>'BAR BB| Open rates'!F6*0.82</f>
        <v>51496</v>
      </c>
      <c r="G6" s="43">
        <f>'BAR BB| Open rates'!G6*0.82</f>
        <v>57236</v>
      </c>
      <c r="H6" s="43">
        <f>'BAR BB| Open rates'!H6*0.82</f>
        <v>65435.999999999993</v>
      </c>
      <c r="I6" s="43">
        <f>'BAR BB| Open rates'!I6*0.82</f>
        <v>73718</v>
      </c>
      <c r="J6" s="43">
        <f>'BAR BB| Open rates'!J6*0.82</f>
        <v>73718</v>
      </c>
      <c r="K6" s="43">
        <f>'BAR BB| Open rates'!K6*0.82</f>
        <v>73718</v>
      </c>
      <c r="L6" s="43">
        <f>'BAR BB| Open rates'!L6*0.82</f>
        <v>67158</v>
      </c>
      <c r="M6" s="43">
        <f>'BAR BB| Open rates'!M6*0.82</f>
        <v>57236</v>
      </c>
      <c r="N6" s="43">
        <f>'BAR BB| Open rates'!N6*0.82</f>
        <v>49036</v>
      </c>
      <c r="O6" s="43">
        <f>'BAR BB| Open rates'!O6*0.82</f>
        <v>24436</v>
      </c>
      <c r="P6" s="43">
        <f>'BAR BB| Open rates'!P6*0.82</f>
        <v>17056</v>
      </c>
      <c r="Q6" s="43">
        <f>'BAR BB| Open rates'!Q6*0.82</f>
        <v>21156</v>
      </c>
      <c r="R6" s="43">
        <f>'BAR BB| Open rates'!R6*0.82</f>
        <v>18696</v>
      </c>
      <c r="S6" s="43">
        <f>'BAR BB| Open rates'!S6*0.82</f>
        <v>18696</v>
      </c>
      <c r="T6" s="43">
        <f>'BAR BB| Open rates'!T6*0.82</f>
        <v>21156</v>
      </c>
      <c r="U6" s="43">
        <f>'BAR BB| Open rates'!U6*0.82</f>
        <v>24436</v>
      </c>
      <c r="V6" s="43">
        <f>'BAR BB| Open rates'!V6*0.82</f>
        <v>24436</v>
      </c>
      <c r="W6" s="43">
        <f>'BAR BB| Open rates'!W6*0.82</f>
        <v>34932</v>
      </c>
      <c r="X6" s="43">
        <f>'BAR BB| Open rates'!X6*0.82</f>
        <v>34932</v>
      </c>
      <c r="Y6" s="43">
        <f>'BAR BB| Open rates'!Y6*0.82</f>
        <v>34932</v>
      </c>
      <c r="Z6" s="43">
        <f>'BAR BB| Open rates'!Z6*0.82</f>
        <v>34932</v>
      </c>
      <c r="AA6" s="43">
        <f>'BAR BB| Open rates'!AA6*0.82</f>
        <v>37638</v>
      </c>
      <c r="AB6" s="43">
        <f>'BAR BB| Open rates'!AB6*0.82</f>
        <v>34932</v>
      </c>
      <c r="AC6" s="43">
        <f>'BAR BB| Open rates'!AC6*0.82</f>
        <v>37638</v>
      </c>
      <c r="AD6" s="43">
        <f>'BAR BB| Open rates'!AD6*0.82</f>
        <v>32717.999999999996</v>
      </c>
      <c r="AE6" s="43">
        <f>'BAR BB| Open rates'!AE6*0.82</f>
        <v>45264</v>
      </c>
      <c r="AF6" s="43">
        <f>'BAR BB| Open rates'!AF6*0.82</f>
        <v>45264</v>
      </c>
      <c r="AG6" s="43">
        <f>'BAR BB| Open rates'!AG6*0.82</f>
        <v>45264</v>
      </c>
      <c r="AH6" s="43">
        <f>'BAR BB| Open rates'!AH6*0.82</f>
        <v>21156</v>
      </c>
      <c r="AI6" s="43">
        <f>'BAR BB| Open rates'!AI6*0.82</f>
        <v>21156</v>
      </c>
      <c r="AJ6" s="43">
        <f>'BAR BB| Open rates'!AJ6*0.82</f>
        <v>26404</v>
      </c>
      <c r="AK6" s="43">
        <f>'BAR BB| Open rates'!AK6*0.82</f>
        <v>18696</v>
      </c>
      <c r="AL6" s="43">
        <f>'BAR BB| Open rates'!AL6*0.82</f>
        <v>17056</v>
      </c>
      <c r="AM6" s="43">
        <f>'BAR BB| Open rates'!AM6*0.82</f>
        <v>15415.999999999998</v>
      </c>
      <c r="AN6" s="43">
        <f>'BAR BB| Open rates'!AN6*0.82</f>
        <v>17056</v>
      </c>
      <c r="AO6" s="43">
        <f>'BAR BB| Open rates'!AO6*0.82</f>
        <v>15415.999999999998</v>
      </c>
      <c r="AP6" s="43">
        <f>'BAR BB| Open rates'!AP6*0.82</f>
        <v>13612</v>
      </c>
      <c r="AQ6" s="43">
        <f>'BAR BB| Open rates'!AQ6*0.82</f>
        <v>12218</v>
      </c>
      <c r="AR6" s="43">
        <f>'BAR BB| Open rates'!AR6*0.82</f>
        <v>10578</v>
      </c>
      <c r="AS6" s="43">
        <f>'BAR BB| Open rates'!AS6*0.82</f>
        <v>10578</v>
      </c>
      <c r="AT6" s="43">
        <f>'BAR BB| Open rates'!AT6*0.82</f>
        <v>9758</v>
      </c>
      <c r="AU6" s="43">
        <f>'BAR BB| Open rates'!AU6*0.82</f>
        <v>10578</v>
      </c>
      <c r="AV6" s="43">
        <f>'BAR BB| Open rates'!AV6*0.82</f>
        <v>9758</v>
      </c>
      <c r="AW6" s="43">
        <f>'BAR BB| Open rates'!AW6*0.82</f>
        <v>10578</v>
      </c>
      <c r="AX6" s="43">
        <f>'BAR BB| Open rates'!AX6*0.82</f>
        <v>17876</v>
      </c>
      <c r="AY6" s="43">
        <f>'BAR BB| Open rates'!AY6*0.82</f>
        <v>13612</v>
      </c>
      <c r="AZ6" s="43">
        <f>'BAR BB| Open rates'!AZ6*0.82</f>
        <v>17876</v>
      </c>
      <c r="BA6" s="43">
        <f>'BAR BB| Open rates'!BA6*0.82</f>
        <v>15415.999999999998</v>
      </c>
      <c r="BB6" s="43">
        <f>'BAR BB| Open rates'!BB6*0.82</f>
        <v>12218</v>
      </c>
      <c r="BC6" s="43">
        <f>'BAR BB| Open rates'!BC6*0.82</f>
        <v>13612</v>
      </c>
      <c r="BD6" s="43">
        <f>'BAR BB| Open rates'!BD6*0.82</f>
        <v>12218</v>
      </c>
      <c r="BE6" s="43">
        <f>'BAR BB| Open rates'!BE6*0.82</f>
        <v>13612</v>
      </c>
      <c r="BF6" s="43">
        <f>'BAR BB| Open rates'!BF6*0.82</f>
        <v>12218</v>
      </c>
      <c r="BG6" s="43">
        <f>'BAR BB| Open rates'!BG6*0.82</f>
        <v>13612</v>
      </c>
      <c r="BH6" s="43">
        <f>'BAR BB| Open rates'!BH6*0.82</f>
        <v>13612</v>
      </c>
      <c r="BI6" s="43">
        <f>'BAR BB| Open rates'!BI6*0.82</f>
        <v>17056</v>
      </c>
      <c r="BJ6" s="43">
        <f>'BAR BB| Open rates'!BJ6*0.82</f>
        <v>32717.999999999996</v>
      </c>
      <c r="BK6" s="43">
        <f>'BAR BB| Open rates'!BK6*0.82</f>
        <v>13612</v>
      </c>
      <c r="BL6" s="43">
        <f>'BAR BB| Open rates'!BL6*0.82</f>
        <v>15415.999999999998</v>
      </c>
      <c r="BM6" s="43">
        <f>'BAR BB| Open rates'!BM6*0.82</f>
        <v>13612</v>
      </c>
      <c r="BN6" s="43">
        <f>'BAR BB| Open rates'!BN6*0.82</f>
        <v>17056</v>
      </c>
      <c r="BO6" s="43">
        <f>'BAR BB| Open rates'!BO6*0.82</f>
        <v>18696</v>
      </c>
      <c r="BP6" s="43">
        <f>'BAR BB| Open rates'!BP6*0.82</f>
        <v>17056</v>
      </c>
      <c r="BQ6" s="43">
        <f>'BAR BB| Open rates'!BQ6*0.82</f>
        <v>18696</v>
      </c>
      <c r="BR6" s="43">
        <f>'BAR BB| Open rates'!BR6*0.82</f>
        <v>17056</v>
      </c>
      <c r="BS6" s="43">
        <f>'BAR BB| Open rates'!BS6*0.82</f>
        <v>18696</v>
      </c>
      <c r="BT6" s="43">
        <f>'BAR BB| Open rates'!BT6*0.82</f>
        <v>17056</v>
      </c>
      <c r="BU6" s="43">
        <f>'BAR BB| Open rates'!BU6*0.82</f>
        <v>18696</v>
      </c>
      <c r="BV6" s="43">
        <f>'BAR BB| Open rates'!BV6*0.82</f>
        <v>17056</v>
      </c>
      <c r="BW6" s="43">
        <f>'BAR BB| Open rates'!BW6*0.82</f>
        <v>18696</v>
      </c>
      <c r="BX6" s="43">
        <f>'BAR BB| Open rates'!BX6*0.82</f>
        <v>17056</v>
      </c>
      <c r="BY6" s="43">
        <f>'BAR BB| Open rates'!BY6*0.82</f>
        <v>18696</v>
      </c>
      <c r="BZ6" s="43">
        <f>'BAR BB| Open rates'!BZ6*0.82</f>
        <v>17056</v>
      </c>
      <c r="CA6" s="43">
        <f>'BAR BB| Open rates'!CA6*0.82</f>
        <v>18696</v>
      </c>
      <c r="CB6" s="43">
        <f>'BAR BB| Open rates'!CB6*0.82</f>
        <v>17056</v>
      </c>
      <c r="CC6" s="43">
        <f>'BAR BB| Open rates'!CC6*0.82</f>
        <v>18696</v>
      </c>
      <c r="CD6" s="43">
        <f>'BAR BB| Open rates'!CD6*0.82</f>
        <v>13612</v>
      </c>
      <c r="CE6" s="43">
        <f>'BAR BB| Open rates'!CE6*0.82</f>
        <v>15415.999999999998</v>
      </c>
      <c r="CF6" s="43">
        <f>'BAR BB| Open rates'!CF6*0.82</f>
        <v>13612</v>
      </c>
      <c r="CG6" s="43">
        <f>'BAR BB| Open rates'!CG6*0.82</f>
        <v>15415.999999999998</v>
      </c>
      <c r="CH6" s="43">
        <f>'BAR BB| Open rates'!CH6*0.82</f>
        <v>13612</v>
      </c>
      <c r="CI6" s="43">
        <f>'BAR BB| Open rates'!CI6*0.82</f>
        <v>15415.999999999998</v>
      </c>
      <c r="CJ6" s="43">
        <f>'BAR BB| Open rates'!CJ6*0.82</f>
        <v>13612</v>
      </c>
      <c r="CK6" s="43">
        <f>'BAR BB| Open rates'!CK6*0.82</f>
        <v>15415.999999999998</v>
      </c>
      <c r="CL6" s="43">
        <f>'BAR BB| Open rates'!CL6*0.82</f>
        <v>13612</v>
      </c>
      <c r="CM6" s="43">
        <f>'BAR BB| Open rates'!CM6*0.82</f>
        <v>15415.999999999998</v>
      </c>
      <c r="CN6" s="43">
        <f>'BAR BB| Open rates'!CN6*0.82</f>
        <v>13612</v>
      </c>
    </row>
    <row r="7" spans="1:92" s="36" customFormat="1" ht="12" customHeight="1" x14ac:dyDescent="0.2">
      <c r="A7" s="183">
        <v>2</v>
      </c>
      <c r="B7" s="43">
        <f>'BAR BB| Open rates'!B7*0.82</f>
        <v>21566</v>
      </c>
      <c r="C7" s="43">
        <f>'BAR BB| Open rates'!C7*0.82</f>
        <v>26486</v>
      </c>
      <c r="D7" s="43">
        <f>'BAR BB| Open rates'!D7*0.82</f>
        <v>23616</v>
      </c>
      <c r="E7" s="43">
        <f>'BAR BB| Open rates'!E7*0.82</f>
        <v>23616</v>
      </c>
      <c r="F7" s="43">
        <f>'BAR BB| Open rates'!F7*0.82</f>
        <v>53956</v>
      </c>
      <c r="G7" s="43">
        <f>'BAR BB| Open rates'!G7*0.82</f>
        <v>59696</v>
      </c>
      <c r="H7" s="43">
        <f>'BAR BB| Open rates'!H7*0.82</f>
        <v>67896</v>
      </c>
      <c r="I7" s="43">
        <f>'BAR BB| Open rates'!I7*0.82</f>
        <v>76178</v>
      </c>
      <c r="J7" s="43">
        <f>'BAR BB| Open rates'!J7*0.82</f>
        <v>76178</v>
      </c>
      <c r="K7" s="43">
        <f>'BAR BB| Open rates'!K7*0.82</f>
        <v>76178</v>
      </c>
      <c r="L7" s="43">
        <f>'BAR BB| Open rates'!L7*0.82</f>
        <v>69618</v>
      </c>
      <c r="M7" s="43">
        <f>'BAR BB| Open rates'!M7*0.82</f>
        <v>59696</v>
      </c>
      <c r="N7" s="43">
        <f>'BAR BB| Open rates'!N7*0.82</f>
        <v>51496</v>
      </c>
      <c r="O7" s="43">
        <f>'BAR BB| Open rates'!O7*0.82</f>
        <v>26896</v>
      </c>
      <c r="P7" s="43">
        <f>'BAR BB| Open rates'!P7*0.82</f>
        <v>19516</v>
      </c>
      <c r="Q7" s="43">
        <f>'BAR BB| Open rates'!Q7*0.82</f>
        <v>23616</v>
      </c>
      <c r="R7" s="43">
        <f>'BAR BB| Open rates'!R7*0.82</f>
        <v>21156</v>
      </c>
      <c r="S7" s="43">
        <f>'BAR BB| Open rates'!S7*0.82</f>
        <v>21156</v>
      </c>
      <c r="T7" s="43">
        <f>'BAR BB| Open rates'!T7*0.82</f>
        <v>23616</v>
      </c>
      <c r="U7" s="43">
        <f>'BAR BB| Open rates'!U7*0.82</f>
        <v>26896</v>
      </c>
      <c r="V7" s="43">
        <f>'BAR BB| Open rates'!V7*0.82</f>
        <v>26896</v>
      </c>
      <c r="W7" s="43">
        <f>'BAR BB| Open rates'!W7*0.82</f>
        <v>37392</v>
      </c>
      <c r="X7" s="43">
        <f>'BAR BB| Open rates'!X7*0.82</f>
        <v>37392</v>
      </c>
      <c r="Y7" s="43">
        <f>'BAR BB| Open rates'!Y7*0.82</f>
        <v>37392</v>
      </c>
      <c r="Z7" s="43">
        <f>'BAR BB| Open rates'!Z7*0.82</f>
        <v>37392</v>
      </c>
      <c r="AA7" s="43">
        <f>'BAR BB| Open rates'!AA7*0.82</f>
        <v>40098</v>
      </c>
      <c r="AB7" s="43">
        <f>'BAR BB| Open rates'!AB7*0.82</f>
        <v>37392</v>
      </c>
      <c r="AC7" s="43">
        <f>'BAR BB| Open rates'!AC7*0.82</f>
        <v>40098</v>
      </c>
      <c r="AD7" s="43">
        <f>'BAR BB| Open rates'!AD7*0.82</f>
        <v>35178</v>
      </c>
      <c r="AE7" s="43">
        <f>'BAR BB| Open rates'!AE7*0.82</f>
        <v>47724</v>
      </c>
      <c r="AF7" s="43">
        <f>'BAR BB| Open rates'!AF7*0.82</f>
        <v>47724</v>
      </c>
      <c r="AG7" s="43">
        <f>'BAR BB| Open rates'!AG7*0.82</f>
        <v>47724</v>
      </c>
      <c r="AH7" s="43">
        <f>'BAR BB| Open rates'!AH7*0.82</f>
        <v>23616</v>
      </c>
      <c r="AI7" s="43">
        <f>'BAR BB| Open rates'!AI7*0.82</f>
        <v>23616</v>
      </c>
      <c r="AJ7" s="43">
        <f>'BAR BB| Open rates'!AJ7*0.82</f>
        <v>28864</v>
      </c>
      <c r="AK7" s="43">
        <f>'BAR BB| Open rates'!AK7*0.82</f>
        <v>21156</v>
      </c>
      <c r="AL7" s="43">
        <f>'BAR BB| Open rates'!AL7*0.82</f>
        <v>19516</v>
      </c>
      <c r="AM7" s="43">
        <f>'BAR BB| Open rates'!AM7*0.82</f>
        <v>17876</v>
      </c>
      <c r="AN7" s="43">
        <f>'BAR BB| Open rates'!AN7*0.82</f>
        <v>19516</v>
      </c>
      <c r="AO7" s="43">
        <f>'BAR BB| Open rates'!AO7*0.82</f>
        <v>17876</v>
      </c>
      <c r="AP7" s="43">
        <f>'BAR BB| Open rates'!AP7*0.82</f>
        <v>16071.999999999998</v>
      </c>
      <c r="AQ7" s="43">
        <f>'BAR BB| Open rates'!AQ7*0.82</f>
        <v>14678</v>
      </c>
      <c r="AR7" s="43">
        <f>'BAR BB| Open rates'!AR7*0.82</f>
        <v>13038</v>
      </c>
      <c r="AS7" s="43">
        <f>'BAR BB| Open rates'!AS7*0.82</f>
        <v>13038</v>
      </c>
      <c r="AT7" s="43">
        <f>'BAR BB| Open rates'!AT7*0.82</f>
        <v>12218</v>
      </c>
      <c r="AU7" s="43">
        <f>'BAR BB| Open rates'!AU7*0.82</f>
        <v>13038</v>
      </c>
      <c r="AV7" s="43">
        <f>'BAR BB| Open rates'!AV7*0.82</f>
        <v>12218</v>
      </c>
      <c r="AW7" s="43">
        <f>'BAR BB| Open rates'!AW7*0.82</f>
        <v>13038</v>
      </c>
      <c r="AX7" s="43">
        <f>'BAR BB| Open rates'!AX7*0.82</f>
        <v>20336</v>
      </c>
      <c r="AY7" s="43">
        <f>'BAR BB| Open rates'!AY7*0.82</f>
        <v>16071.999999999998</v>
      </c>
      <c r="AZ7" s="43">
        <f>'BAR BB| Open rates'!AZ7*0.82</f>
        <v>20336</v>
      </c>
      <c r="BA7" s="43">
        <f>'BAR BB| Open rates'!BA7*0.82</f>
        <v>17876</v>
      </c>
      <c r="BB7" s="43">
        <f>'BAR BB| Open rates'!BB7*0.82</f>
        <v>14678</v>
      </c>
      <c r="BC7" s="43">
        <f>'BAR BB| Open rates'!BC7*0.82</f>
        <v>16071.999999999998</v>
      </c>
      <c r="BD7" s="43">
        <f>'BAR BB| Open rates'!BD7*0.82</f>
        <v>14678</v>
      </c>
      <c r="BE7" s="43">
        <f>'BAR BB| Open rates'!BE7*0.82</f>
        <v>16071.999999999998</v>
      </c>
      <c r="BF7" s="43">
        <f>'BAR BB| Open rates'!BF7*0.82</f>
        <v>14678</v>
      </c>
      <c r="BG7" s="43">
        <f>'BAR BB| Open rates'!BG7*0.82</f>
        <v>16071.999999999998</v>
      </c>
      <c r="BH7" s="43">
        <f>'BAR BB| Open rates'!BH7*0.82</f>
        <v>16071.999999999998</v>
      </c>
      <c r="BI7" s="43">
        <f>'BAR BB| Open rates'!BI7*0.82</f>
        <v>19516</v>
      </c>
      <c r="BJ7" s="43">
        <f>'BAR BB| Open rates'!BJ7*0.82</f>
        <v>35178</v>
      </c>
      <c r="BK7" s="43">
        <f>'BAR BB| Open rates'!BK7*0.82</f>
        <v>16071.999999999998</v>
      </c>
      <c r="BL7" s="43">
        <f>'BAR BB| Open rates'!BL7*0.82</f>
        <v>17876</v>
      </c>
      <c r="BM7" s="43">
        <f>'BAR BB| Open rates'!BM7*0.82</f>
        <v>16071.999999999998</v>
      </c>
      <c r="BN7" s="43">
        <f>'BAR BB| Open rates'!BN7*0.82</f>
        <v>19516</v>
      </c>
      <c r="BO7" s="43">
        <f>'BAR BB| Open rates'!BO7*0.82</f>
        <v>21156</v>
      </c>
      <c r="BP7" s="43">
        <f>'BAR BB| Open rates'!BP7*0.82</f>
        <v>19516</v>
      </c>
      <c r="BQ7" s="43">
        <f>'BAR BB| Open rates'!BQ7*0.82</f>
        <v>21156</v>
      </c>
      <c r="BR7" s="43">
        <f>'BAR BB| Open rates'!BR7*0.82</f>
        <v>19516</v>
      </c>
      <c r="BS7" s="43">
        <f>'BAR BB| Open rates'!BS7*0.82</f>
        <v>21156</v>
      </c>
      <c r="BT7" s="43">
        <f>'BAR BB| Open rates'!BT7*0.82</f>
        <v>19516</v>
      </c>
      <c r="BU7" s="43">
        <f>'BAR BB| Open rates'!BU7*0.82</f>
        <v>21156</v>
      </c>
      <c r="BV7" s="43">
        <f>'BAR BB| Open rates'!BV7*0.82</f>
        <v>19516</v>
      </c>
      <c r="BW7" s="43">
        <f>'BAR BB| Open rates'!BW7*0.82</f>
        <v>21156</v>
      </c>
      <c r="BX7" s="43">
        <f>'BAR BB| Open rates'!BX7*0.82</f>
        <v>19516</v>
      </c>
      <c r="BY7" s="43">
        <f>'BAR BB| Open rates'!BY7*0.82</f>
        <v>21156</v>
      </c>
      <c r="BZ7" s="43">
        <f>'BAR BB| Open rates'!BZ7*0.82</f>
        <v>19516</v>
      </c>
      <c r="CA7" s="43">
        <f>'BAR BB| Open rates'!CA7*0.82</f>
        <v>21156</v>
      </c>
      <c r="CB7" s="43">
        <f>'BAR BB| Open rates'!CB7*0.82</f>
        <v>19516</v>
      </c>
      <c r="CC7" s="43">
        <f>'BAR BB| Open rates'!CC7*0.82</f>
        <v>21156</v>
      </c>
      <c r="CD7" s="43">
        <f>'BAR BB| Open rates'!CD7*0.82</f>
        <v>16071.999999999998</v>
      </c>
      <c r="CE7" s="43">
        <f>'BAR BB| Open rates'!CE7*0.82</f>
        <v>17876</v>
      </c>
      <c r="CF7" s="43">
        <f>'BAR BB| Open rates'!CF7*0.82</f>
        <v>16071.999999999998</v>
      </c>
      <c r="CG7" s="43">
        <f>'BAR BB| Open rates'!CG7*0.82</f>
        <v>17876</v>
      </c>
      <c r="CH7" s="43">
        <f>'BAR BB| Open rates'!CH7*0.82</f>
        <v>16071.999999999998</v>
      </c>
      <c r="CI7" s="43">
        <f>'BAR BB| Open rates'!CI7*0.82</f>
        <v>17876</v>
      </c>
      <c r="CJ7" s="43">
        <f>'BAR BB| Open rates'!CJ7*0.82</f>
        <v>16071.999999999998</v>
      </c>
      <c r="CK7" s="43">
        <f>'BAR BB| Open rates'!CK7*0.82</f>
        <v>17876</v>
      </c>
      <c r="CL7" s="43">
        <f>'BAR BB| Open rates'!CL7*0.82</f>
        <v>16071.999999999998</v>
      </c>
      <c r="CM7" s="43">
        <f>'BAR BB| Open rates'!CM7*0.82</f>
        <v>17876</v>
      </c>
      <c r="CN7" s="43">
        <f>'BAR BB| Open rates'!CN7*0.82</f>
        <v>16071.999999999998</v>
      </c>
    </row>
    <row r="8" spans="1:92" s="36" customFormat="1" ht="12" customHeight="1" x14ac:dyDescent="0.2">
      <c r="A8" s="236" t="s">
        <v>175</v>
      </c>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row>
    <row r="9" spans="1:92" s="36" customFormat="1" ht="12" customHeight="1" x14ac:dyDescent="0.2">
      <c r="A9" s="237">
        <v>1</v>
      </c>
      <c r="B9" s="43">
        <f>'BAR BB| Open rates'!B9*0.82</f>
        <v>21976</v>
      </c>
      <c r="C9" s="43">
        <f>'BAR BB| Open rates'!C9*0.82</f>
        <v>26896</v>
      </c>
      <c r="D9" s="43">
        <f>'BAR BB| Open rates'!D9*0.82</f>
        <v>23616</v>
      </c>
      <c r="E9" s="43">
        <f>'BAR BB| Open rates'!E9*0.82</f>
        <v>29356</v>
      </c>
      <c r="F9" s="43">
        <f>'BAR BB| Open rates'!F9*0.82</f>
        <v>59696</v>
      </c>
      <c r="G9" s="43">
        <f>'BAR BB| Open rates'!G9*0.82</f>
        <v>65435.999999999993</v>
      </c>
      <c r="H9" s="43">
        <f>'BAR BB| Open rates'!H9*0.82</f>
        <v>73636</v>
      </c>
      <c r="I9" s="43">
        <f>'BAR BB| Open rates'!I9*0.82</f>
        <v>81918</v>
      </c>
      <c r="J9" s="43">
        <f>'BAR BB| Open rates'!J9*0.82</f>
        <v>81918</v>
      </c>
      <c r="K9" s="43">
        <f>'BAR BB| Open rates'!K9*0.82</f>
        <v>81918</v>
      </c>
      <c r="L9" s="43">
        <f>'BAR BB| Open rates'!L9*0.82</f>
        <v>75358</v>
      </c>
      <c r="M9" s="43">
        <f>'BAR BB| Open rates'!M9*0.82</f>
        <v>59696</v>
      </c>
      <c r="N9" s="43">
        <f>'BAR BB| Open rates'!N9*0.82</f>
        <v>51496</v>
      </c>
      <c r="O9" s="43">
        <f>'BAR BB| Open rates'!O9*0.82</f>
        <v>26896</v>
      </c>
      <c r="P9" s="43">
        <f>'BAR BB| Open rates'!P9*0.82</f>
        <v>19516</v>
      </c>
      <c r="Q9" s="43">
        <f>'BAR BB| Open rates'!Q9*0.82</f>
        <v>23616</v>
      </c>
      <c r="R9" s="43">
        <f>'BAR BB| Open rates'!R9*0.82</f>
        <v>21156</v>
      </c>
      <c r="S9" s="43">
        <f>'BAR BB| Open rates'!S9*0.82</f>
        <v>21156</v>
      </c>
      <c r="T9" s="43">
        <f>'BAR BB| Open rates'!T9*0.82</f>
        <v>23616</v>
      </c>
      <c r="U9" s="43">
        <f>'BAR BB| Open rates'!U9*0.82</f>
        <v>26896</v>
      </c>
      <c r="V9" s="43">
        <f>'BAR BB| Open rates'!V9*0.82</f>
        <v>26896</v>
      </c>
      <c r="W9" s="43">
        <f>'BAR BB| Open rates'!W9*0.82</f>
        <v>37392</v>
      </c>
      <c r="X9" s="43">
        <f>'BAR BB| Open rates'!X9*0.82</f>
        <v>37392</v>
      </c>
      <c r="Y9" s="43">
        <f>'BAR BB| Open rates'!Y9*0.82</f>
        <v>37392</v>
      </c>
      <c r="Z9" s="43">
        <f>'BAR BB| Open rates'!Z9*0.82</f>
        <v>37392</v>
      </c>
      <c r="AA9" s="43">
        <f>'BAR BB| Open rates'!AA9*0.82</f>
        <v>40098</v>
      </c>
      <c r="AB9" s="43">
        <f>'BAR BB| Open rates'!AB9*0.82</f>
        <v>37392</v>
      </c>
      <c r="AC9" s="43">
        <f>'BAR BB| Open rates'!AC9*0.82</f>
        <v>40098</v>
      </c>
      <c r="AD9" s="43">
        <f>'BAR BB| Open rates'!AD9*0.82</f>
        <v>35178</v>
      </c>
      <c r="AE9" s="43">
        <f>'BAR BB| Open rates'!AE9*0.82</f>
        <v>47724</v>
      </c>
      <c r="AF9" s="43">
        <f>'BAR BB| Open rates'!AF9*0.82</f>
        <v>47724</v>
      </c>
      <c r="AG9" s="43">
        <f>'BAR BB| Open rates'!AG9*0.82</f>
        <v>47724</v>
      </c>
      <c r="AH9" s="43">
        <f>'BAR BB| Open rates'!AH9*0.82</f>
        <v>23616</v>
      </c>
      <c r="AI9" s="43">
        <f>'BAR BB| Open rates'!AI9*0.82</f>
        <v>23616</v>
      </c>
      <c r="AJ9" s="43">
        <f>'BAR BB| Open rates'!AJ9*0.82</f>
        <v>28864</v>
      </c>
      <c r="AK9" s="43">
        <f>'BAR BB| Open rates'!AK9*0.82</f>
        <v>21156</v>
      </c>
      <c r="AL9" s="43">
        <f>'BAR BB| Open rates'!AL9*0.82</f>
        <v>19516</v>
      </c>
      <c r="AM9" s="43">
        <f>'BAR BB| Open rates'!AM9*0.82</f>
        <v>17876</v>
      </c>
      <c r="AN9" s="43">
        <f>'BAR BB| Open rates'!AN9*0.82</f>
        <v>19516</v>
      </c>
      <c r="AO9" s="43">
        <f>'BAR BB| Open rates'!AO9*0.82</f>
        <v>17876</v>
      </c>
      <c r="AP9" s="43">
        <f>'BAR BB| Open rates'!AP9*0.82</f>
        <v>16071.999999999998</v>
      </c>
      <c r="AQ9" s="43">
        <f>'BAR BB| Open rates'!AQ9*0.82</f>
        <v>14678</v>
      </c>
      <c r="AR9" s="43">
        <f>'BAR BB| Open rates'!AR9*0.82</f>
        <v>13038</v>
      </c>
      <c r="AS9" s="43">
        <f>'BAR BB| Open rates'!AS9*0.82</f>
        <v>13038</v>
      </c>
      <c r="AT9" s="43">
        <f>'BAR BB| Open rates'!AT9*0.82</f>
        <v>12218</v>
      </c>
      <c r="AU9" s="43">
        <f>'BAR BB| Open rates'!AU9*0.82</f>
        <v>13038</v>
      </c>
      <c r="AV9" s="43">
        <f>'BAR BB| Open rates'!AV9*0.82</f>
        <v>12218</v>
      </c>
      <c r="AW9" s="43">
        <f>'BAR BB| Open rates'!AW9*0.82</f>
        <v>13038</v>
      </c>
      <c r="AX9" s="43">
        <f>'BAR BB| Open rates'!AX9*0.82</f>
        <v>20336</v>
      </c>
      <c r="AY9" s="43">
        <f>'BAR BB| Open rates'!AY9*0.82</f>
        <v>16071.999999999998</v>
      </c>
      <c r="AZ9" s="43">
        <f>'BAR BB| Open rates'!AZ9*0.82</f>
        <v>20336</v>
      </c>
      <c r="BA9" s="43">
        <f>'BAR BB| Open rates'!BA9*0.82</f>
        <v>17876</v>
      </c>
      <c r="BB9" s="43">
        <f>'BAR BB| Open rates'!BB9*0.82</f>
        <v>14678</v>
      </c>
      <c r="BC9" s="43">
        <f>'BAR BB| Open rates'!BC9*0.82</f>
        <v>16071.999999999998</v>
      </c>
      <c r="BD9" s="43">
        <f>'BAR BB| Open rates'!BD9*0.82</f>
        <v>14678</v>
      </c>
      <c r="BE9" s="43">
        <f>'BAR BB| Open rates'!BE9*0.82</f>
        <v>16071.999999999998</v>
      </c>
      <c r="BF9" s="43">
        <f>'BAR BB| Open rates'!BF9*0.82</f>
        <v>14678</v>
      </c>
      <c r="BG9" s="43">
        <f>'BAR BB| Open rates'!BG9*0.82</f>
        <v>16071.999999999998</v>
      </c>
      <c r="BH9" s="43">
        <f>'BAR BB| Open rates'!BH9*0.82</f>
        <v>16071.999999999998</v>
      </c>
      <c r="BI9" s="43">
        <f>'BAR BB| Open rates'!BI9*0.82</f>
        <v>19516</v>
      </c>
      <c r="BJ9" s="43">
        <f>'BAR BB| Open rates'!BJ9*0.82</f>
        <v>35178</v>
      </c>
      <c r="BK9" s="43">
        <f>'BAR BB| Open rates'!BK9*0.82</f>
        <v>16071.999999999998</v>
      </c>
      <c r="BL9" s="43">
        <f>'BAR BB| Open rates'!BL9*0.82</f>
        <v>17876</v>
      </c>
      <c r="BM9" s="43">
        <f>'BAR BB| Open rates'!BM9*0.82</f>
        <v>16071.999999999998</v>
      </c>
      <c r="BN9" s="43">
        <f>'BAR BB| Open rates'!BN9*0.82</f>
        <v>19516</v>
      </c>
      <c r="BO9" s="43">
        <f>'BAR BB| Open rates'!BO9*0.82</f>
        <v>21156</v>
      </c>
      <c r="BP9" s="43">
        <f>'BAR BB| Open rates'!BP9*0.82</f>
        <v>19516</v>
      </c>
      <c r="BQ9" s="43">
        <f>'BAR BB| Open rates'!BQ9*0.82</f>
        <v>21156</v>
      </c>
      <c r="BR9" s="43">
        <f>'BAR BB| Open rates'!BR9*0.82</f>
        <v>19516</v>
      </c>
      <c r="BS9" s="43">
        <f>'BAR BB| Open rates'!BS9*0.82</f>
        <v>21156</v>
      </c>
      <c r="BT9" s="43">
        <f>'BAR BB| Open rates'!BT9*0.82</f>
        <v>19516</v>
      </c>
      <c r="BU9" s="43">
        <f>'BAR BB| Open rates'!BU9*0.82</f>
        <v>21156</v>
      </c>
      <c r="BV9" s="43">
        <f>'BAR BB| Open rates'!BV9*0.82</f>
        <v>19516</v>
      </c>
      <c r="BW9" s="43">
        <f>'BAR BB| Open rates'!BW9*0.82</f>
        <v>21156</v>
      </c>
      <c r="BX9" s="43">
        <f>'BAR BB| Open rates'!BX9*0.82</f>
        <v>19516</v>
      </c>
      <c r="BY9" s="43">
        <f>'BAR BB| Open rates'!BY9*0.82</f>
        <v>21156</v>
      </c>
      <c r="BZ9" s="43">
        <f>'BAR BB| Open rates'!BZ9*0.82</f>
        <v>19516</v>
      </c>
      <c r="CA9" s="43">
        <f>'BAR BB| Open rates'!CA9*0.82</f>
        <v>21156</v>
      </c>
      <c r="CB9" s="43">
        <f>'BAR BB| Open rates'!CB9*0.82</f>
        <v>19516</v>
      </c>
      <c r="CC9" s="43">
        <f>'BAR BB| Open rates'!CC9*0.82</f>
        <v>21156</v>
      </c>
      <c r="CD9" s="43">
        <f>'BAR BB| Open rates'!CD9*0.82</f>
        <v>16071.999999999998</v>
      </c>
      <c r="CE9" s="43">
        <f>'BAR BB| Open rates'!CE9*0.82</f>
        <v>17876</v>
      </c>
      <c r="CF9" s="43">
        <f>'BAR BB| Open rates'!CF9*0.82</f>
        <v>16071.999999999998</v>
      </c>
      <c r="CG9" s="43">
        <f>'BAR BB| Open rates'!CG9*0.82</f>
        <v>17876</v>
      </c>
      <c r="CH9" s="43">
        <f>'BAR BB| Open rates'!CH9*0.82</f>
        <v>16071.999999999998</v>
      </c>
      <c r="CI9" s="43">
        <f>'BAR BB| Open rates'!CI9*0.82</f>
        <v>17876</v>
      </c>
      <c r="CJ9" s="43">
        <f>'BAR BB| Open rates'!CJ9*0.82</f>
        <v>16071.999999999998</v>
      </c>
      <c r="CK9" s="43">
        <f>'BAR BB| Open rates'!CK9*0.82</f>
        <v>17876</v>
      </c>
      <c r="CL9" s="43">
        <f>'BAR BB| Open rates'!CL9*0.82</f>
        <v>16071.999999999998</v>
      </c>
      <c r="CM9" s="43">
        <f>'BAR BB| Open rates'!CM9*0.82</f>
        <v>17876</v>
      </c>
      <c r="CN9" s="43">
        <f>'BAR BB| Open rates'!CN9*0.82</f>
        <v>16071.999999999998</v>
      </c>
    </row>
    <row r="10" spans="1:92" s="36" customFormat="1" ht="12" customHeight="1" x14ac:dyDescent="0.2">
      <c r="A10" s="237">
        <v>2</v>
      </c>
      <c r="B10" s="43">
        <f>'BAR BB| Open rates'!B10*0.82</f>
        <v>24026</v>
      </c>
      <c r="C10" s="43">
        <f>'BAR BB| Open rates'!C10*0.82</f>
        <v>28946</v>
      </c>
      <c r="D10" s="43">
        <f>'BAR BB| Open rates'!D10*0.82</f>
        <v>25666</v>
      </c>
      <c r="E10" s="43">
        <f>'BAR BB| Open rates'!E10*0.82</f>
        <v>31815.999999999996</v>
      </c>
      <c r="F10" s="43">
        <f>'BAR BB| Open rates'!F10*0.82</f>
        <v>62155.999999999993</v>
      </c>
      <c r="G10" s="43">
        <f>'BAR BB| Open rates'!G10*0.82</f>
        <v>67896</v>
      </c>
      <c r="H10" s="43">
        <f>'BAR BB| Open rates'!H10*0.82</f>
        <v>76096</v>
      </c>
      <c r="I10" s="43">
        <f>'BAR BB| Open rates'!I10*0.82</f>
        <v>84378</v>
      </c>
      <c r="J10" s="43">
        <f>'BAR BB| Open rates'!J10*0.82</f>
        <v>84378</v>
      </c>
      <c r="K10" s="43">
        <f>'BAR BB| Open rates'!K10*0.82</f>
        <v>84378</v>
      </c>
      <c r="L10" s="43">
        <f>'BAR BB| Open rates'!L10*0.82</f>
        <v>77818</v>
      </c>
      <c r="M10" s="43">
        <f>'BAR BB| Open rates'!M10*0.82</f>
        <v>62155.999999999993</v>
      </c>
      <c r="N10" s="43">
        <f>'BAR BB| Open rates'!N10*0.82</f>
        <v>53956</v>
      </c>
      <c r="O10" s="43">
        <f>'BAR BB| Open rates'!O10*0.82</f>
        <v>29356</v>
      </c>
      <c r="P10" s="43">
        <f>'BAR BB| Open rates'!P10*0.82</f>
        <v>21976</v>
      </c>
      <c r="Q10" s="43">
        <f>'BAR BB| Open rates'!Q10*0.82</f>
        <v>26076</v>
      </c>
      <c r="R10" s="43">
        <f>'BAR BB| Open rates'!R10*0.82</f>
        <v>23616</v>
      </c>
      <c r="S10" s="43">
        <f>'BAR BB| Open rates'!S10*0.82</f>
        <v>23616</v>
      </c>
      <c r="T10" s="43">
        <f>'BAR BB| Open rates'!T10*0.82</f>
        <v>26076</v>
      </c>
      <c r="U10" s="43">
        <f>'BAR BB| Open rates'!U10*0.82</f>
        <v>29356</v>
      </c>
      <c r="V10" s="43">
        <f>'BAR BB| Open rates'!V10*0.82</f>
        <v>29356</v>
      </c>
      <c r="W10" s="43">
        <f>'BAR BB| Open rates'!W10*0.82</f>
        <v>39852</v>
      </c>
      <c r="X10" s="43">
        <f>'BAR BB| Open rates'!X10*0.82</f>
        <v>39852</v>
      </c>
      <c r="Y10" s="43">
        <f>'BAR BB| Open rates'!Y10*0.82</f>
        <v>39852</v>
      </c>
      <c r="Z10" s="43">
        <f>'BAR BB| Open rates'!Z10*0.82</f>
        <v>39852</v>
      </c>
      <c r="AA10" s="43">
        <f>'BAR BB| Open rates'!AA10*0.82</f>
        <v>42558</v>
      </c>
      <c r="AB10" s="43">
        <f>'BAR BB| Open rates'!AB10*0.82</f>
        <v>39852</v>
      </c>
      <c r="AC10" s="43">
        <f>'BAR BB| Open rates'!AC10*0.82</f>
        <v>42558</v>
      </c>
      <c r="AD10" s="43">
        <f>'BAR BB| Open rates'!AD10*0.82</f>
        <v>37638</v>
      </c>
      <c r="AE10" s="43">
        <f>'BAR BB| Open rates'!AE10*0.82</f>
        <v>50184</v>
      </c>
      <c r="AF10" s="43">
        <f>'BAR BB| Open rates'!AF10*0.82</f>
        <v>50184</v>
      </c>
      <c r="AG10" s="43">
        <f>'BAR BB| Open rates'!AG10*0.82</f>
        <v>50184</v>
      </c>
      <c r="AH10" s="43">
        <f>'BAR BB| Open rates'!AH10*0.82</f>
        <v>26076</v>
      </c>
      <c r="AI10" s="43">
        <f>'BAR BB| Open rates'!AI10*0.82</f>
        <v>26076</v>
      </c>
      <c r="AJ10" s="43">
        <f>'BAR BB| Open rates'!AJ10*0.82</f>
        <v>31323.999999999996</v>
      </c>
      <c r="AK10" s="43">
        <f>'BAR BB| Open rates'!AK10*0.82</f>
        <v>23616</v>
      </c>
      <c r="AL10" s="43">
        <f>'BAR BB| Open rates'!AL10*0.82</f>
        <v>21976</v>
      </c>
      <c r="AM10" s="43">
        <f>'BAR BB| Open rates'!AM10*0.82</f>
        <v>20336</v>
      </c>
      <c r="AN10" s="43">
        <f>'BAR BB| Open rates'!AN10*0.82</f>
        <v>21976</v>
      </c>
      <c r="AO10" s="43">
        <f>'BAR BB| Open rates'!AO10*0.82</f>
        <v>20336</v>
      </c>
      <c r="AP10" s="43">
        <f>'BAR BB| Open rates'!AP10*0.82</f>
        <v>18532</v>
      </c>
      <c r="AQ10" s="43">
        <f>'BAR BB| Open rates'!AQ10*0.82</f>
        <v>17138</v>
      </c>
      <c r="AR10" s="43">
        <f>'BAR BB| Open rates'!AR10*0.82</f>
        <v>15497.999999999998</v>
      </c>
      <c r="AS10" s="43">
        <f>'BAR BB| Open rates'!AS10*0.82</f>
        <v>15497.999999999998</v>
      </c>
      <c r="AT10" s="43">
        <f>'BAR BB| Open rates'!AT10*0.82</f>
        <v>14678</v>
      </c>
      <c r="AU10" s="43">
        <f>'BAR BB| Open rates'!AU10*0.82</f>
        <v>15497.999999999998</v>
      </c>
      <c r="AV10" s="43">
        <f>'BAR BB| Open rates'!AV10*0.82</f>
        <v>14678</v>
      </c>
      <c r="AW10" s="43">
        <f>'BAR BB| Open rates'!AW10*0.82</f>
        <v>15497.999999999998</v>
      </c>
      <c r="AX10" s="43">
        <f>'BAR BB| Open rates'!AX10*0.82</f>
        <v>22796</v>
      </c>
      <c r="AY10" s="43">
        <f>'BAR BB| Open rates'!AY10*0.82</f>
        <v>18532</v>
      </c>
      <c r="AZ10" s="43">
        <f>'BAR BB| Open rates'!AZ10*0.82</f>
        <v>22796</v>
      </c>
      <c r="BA10" s="43">
        <f>'BAR BB| Open rates'!BA10*0.82</f>
        <v>20336</v>
      </c>
      <c r="BB10" s="43">
        <f>'BAR BB| Open rates'!BB10*0.82</f>
        <v>17138</v>
      </c>
      <c r="BC10" s="43">
        <f>'BAR BB| Open rates'!BC10*0.82</f>
        <v>18532</v>
      </c>
      <c r="BD10" s="43">
        <f>'BAR BB| Open rates'!BD10*0.82</f>
        <v>17138</v>
      </c>
      <c r="BE10" s="43">
        <f>'BAR BB| Open rates'!BE10*0.82</f>
        <v>18532</v>
      </c>
      <c r="BF10" s="43">
        <f>'BAR BB| Open rates'!BF10*0.82</f>
        <v>17138</v>
      </c>
      <c r="BG10" s="43">
        <f>'BAR BB| Open rates'!BG10*0.82</f>
        <v>18532</v>
      </c>
      <c r="BH10" s="43">
        <f>'BAR BB| Open rates'!BH10*0.82</f>
        <v>18532</v>
      </c>
      <c r="BI10" s="43">
        <f>'BAR BB| Open rates'!BI10*0.82</f>
        <v>21976</v>
      </c>
      <c r="BJ10" s="43">
        <f>'BAR BB| Open rates'!BJ10*0.82</f>
        <v>37638</v>
      </c>
      <c r="BK10" s="43">
        <f>'BAR BB| Open rates'!BK10*0.82</f>
        <v>18532</v>
      </c>
      <c r="BL10" s="43">
        <f>'BAR BB| Open rates'!BL10*0.82</f>
        <v>20336</v>
      </c>
      <c r="BM10" s="43">
        <f>'BAR BB| Open rates'!BM10*0.82</f>
        <v>18532</v>
      </c>
      <c r="BN10" s="43">
        <f>'BAR BB| Open rates'!BN10*0.82</f>
        <v>21976</v>
      </c>
      <c r="BO10" s="43">
        <f>'BAR BB| Open rates'!BO10*0.82</f>
        <v>23616</v>
      </c>
      <c r="BP10" s="43">
        <f>'BAR BB| Open rates'!BP10*0.82</f>
        <v>21976</v>
      </c>
      <c r="BQ10" s="43">
        <f>'BAR BB| Open rates'!BQ10*0.82</f>
        <v>23616</v>
      </c>
      <c r="BR10" s="43">
        <f>'BAR BB| Open rates'!BR10*0.82</f>
        <v>21976</v>
      </c>
      <c r="BS10" s="43">
        <f>'BAR BB| Open rates'!BS10*0.82</f>
        <v>23616</v>
      </c>
      <c r="BT10" s="43">
        <f>'BAR BB| Open rates'!BT10*0.82</f>
        <v>21976</v>
      </c>
      <c r="BU10" s="43">
        <f>'BAR BB| Open rates'!BU10*0.82</f>
        <v>23616</v>
      </c>
      <c r="BV10" s="43">
        <f>'BAR BB| Open rates'!BV10*0.82</f>
        <v>21976</v>
      </c>
      <c r="BW10" s="43">
        <f>'BAR BB| Open rates'!BW10*0.82</f>
        <v>23616</v>
      </c>
      <c r="BX10" s="43">
        <f>'BAR BB| Open rates'!BX10*0.82</f>
        <v>21976</v>
      </c>
      <c r="BY10" s="43">
        <f>'BAR BB| Open rates'!BY10*0.82</f>
        <v>23616</v>
      </c>
      <c r="BZ10" s="43">
        <f>'BAR BB| Open rates'!BZ10*0.82</f>
        <v>21976</v>
      </c>
      <c r="CA10" s="43">
        <f>'BAR BB| Open rates'!CA10*0.82</f>
        <v>23616</v>
      </c>
      <c r="CB10" s="43">
        <f>'BAR BB| Open rates'!CB10*0.82</f>
        <v>21976</v>
      </c>
      <c r="CC10" s="43">
        <f>'BAR BB| Open rates'!CC10*0.82</f>
        <v>23616</v>
      </c>
      <c r="CD10" s="43">
        <f>'BAR BB| Open rates'!CD10*0.82</f>
        <v>18532</v>
      </c>
      <c r="CE10" s="43">
        <f>'BAR BB| Open rates'!CE10*0.82</f>
        <v>20336</v>
      </c>
      <c r="CF10" s="43">
        <f>'BAR BB| Open rates'!CF10*0.82</f>
        <v>18532</v>
      </c>
      <c r="CG10" s="43">
        <f>'BAR BB| Open rates'!CG10*0.82</f>
        <v>20336</v>
      </c>
      <c r="CH10" s="43">
        <f>'BAR BB| Open rates'!CH10*0.82</f>
        <v>18532</v>
      </c>
      <c r="CI10" s="43">
        <f>'BAR BB| Open rates'!CI10*0.82</f>
        <v>20336</v>
      </c>
      <c r="CJ10" s="43">
        <f>'BAR BB| Open rates'!CJ10*0.82</f>
        <v>18532</v>
      </c>
      <c r="CK10" s="43">
        <f>'BAR BB| Open rates'!CK10*0.82</f>
        <v>20336</v>
      </c>
      <c r="CL10" s="43">
        <f>'BAR BB| Open rates'!CL10*0.82</f>
        <v>18532</v>
      </c>
      <c r="CM10" s="43">
        <f>'BAR BB| Open rates'!CM10*0.82</f>
        <v>20336</v>
      </c>
      <c r="CN10" s="43">
        <f>'BAR BB| Open rates'!CN10*0.82</f>
        <v>18532</v>
      </c>
    </row>
    <row r="11" spans="1:92" s="36" customFormat="1" ht="12" customHeight="1" x14ac:dyDescent="0.2">
      <c r="A11" s="236" t="s">
        <v>176</v>
      </c>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c r="BT11" s="43"/>
      <c r="BU11" s="43"/>
      <c r="BV11" s="43"/>
      <c r="BW11" s="43"/>
      <c r="BX11" s="43"/>
      <c r="BY11" s="43"/>
      <c r="BZ11" s="43"/>
      <c r="CA11" s="43"/>
      <c r="CB11" s="43"/>
      <c r="CC11" s="43"/>
      <c r="CD11" s="43"/>
      <c r="CE11" s="43"/>
      <c r="CF11" s="43"/>
      <c r="CG11" s="43"/>
      <c r="CH11" s="43"/>
      <c r="CI11" s="43"/>
      <c r="CJ11" s="43"/>
      <c r="CK11" s="43"/>
      <c r="CL11" s="43"/>
      <c r="CM11" s="43"/>
      <c r="CN11" s="43"/>
    </row>
    <row r="12" spans="1:92" s="36" customFormat="1" ht="12" customHeight="1" x14ac:dyDescent="0.2">
      <c r="A12" s="237">
        <v>1</v>
      </c>
      <c r="B12" s="43">
        <f>'BAR BB| Open rates'!B12*0.82</f>
        <v>25174</v>
      </c>
      <c r="C12" s="43">
        <f>'BAR BB| Open rates'!C12*0.82</f>
        <v>30094</v>
      </c>
      <c r="D12" s="43">
        <f>'BAR BB| Open rates'!D12*0.82</f>
        <v>26814</v>
      </c>
      <c r="E12" s="43">
        <f>'BAR BB| Open rates'!E12*0.82</f>
        <v>53956</v>
      </c>
      <c r="F12" s="43">
        <f>'BAR BB| Open rates'!F12*0.82</f>
        <v>84296</v>
      </c>
      <c r="G12" s="43">
        <f>'BAR BB| Open rates'!G12*0.82</f>
        <v>90036</v>
      </c>
      <c r="H12" s="43">
        <f>'BAR BB| Open rates'!H12*0.82</f>
        <v>98236</v>
      </c>
      <c r="I12" s="43">
        <f>'BAR BB| Open rates'!I12*0.82</f>
        <v>106518</v>
      </c>
      <c r="J12" s="43">
        <f>'BAR BB| Open rates'!J12*0.82</f>
        <v>106518</v>
      </c>
      <c r="K12" s="43">
        <f>'BAR BB| Open rates'!K12*0.82</f>
        <v>106518</v>
      </c>
      <c r="L12" s="43">
        <f>'BAR BB| Open rates'!L12*0.82</f>
        <v>99958</v>
      </c>
      <c r="M12" s="43">
        <f>'BAR BB| Open rates'!M12*0.82</f>
        <v>64615.999999999993</v>
      </c>
      <c r="N12" s="43">
        <f>'BAR BB| Open rates'!N12*0.82</f>
        <v>56416</v>
      </c>
      <c r="O12" s="43">
        <f>'BAR BB| Open rates'!O12*0.82</f>
        <v>31815.999999999996</v>
      </c>
      <c r="P12" s="43">
        <f>'BAR BB| Open rates'!P12*0.82</f>
        <v>24436</v>
      </c>
      <c r="Q12" s="43">
        <f>'BAR BB| Open rates'!Q12*0.82</f>
        <v>28536</v>
      </c>
      <c r="R12" s="43">
        <f>'BAR BB| Open rates'!R12*0.82</f>
        <v>26076</v>
      </c>
      <c r="S12" s="43">
        <f>'BAR BB| Open rates'!S12*0.82</f>
        <v>26076</v>
      </c>
      <c r="T12" s="43">
        <f>'BAR BB| Open rates'!T12*0.82</f>
        <v>28536</v>
      </c>
      <c r="U12" s="43">
        <f>'BAR BB| Open rates'!U12*0.82</f>
        <v>31815.999999999996</v>
      </c>
      <c r="V12" s="43">
        <f>'BAR BB| Open rates'!V12*0.82</f>
        <v>31815.999999999996</v>
      </c>
      <c r="W12" s="43">
        <f>'BAR BB| Open rates'!W12*0.82</f>
        <v>42312</v>
      </c>
      <c r="X12" s="43">
        <f>'BAR BB| Open rates'!X12*0.82</f>
        <v>42312</v>
      </c>
      <c r="Y12" s="43">
        <f>'BAR BB| Open rates'!Y12*0.82</f>
        <v>42558</v>
      </c>
      <c r="Z12" s="43">
        <f>'BAR BB| Open rates'!Z12*0.82</f>
        <v>42558</v>
      </c>
      <c r="AA12" s="43">
        <f>'BAR BB| Open rates'!AA12*0.82</f>
        <v>45264</v>
      </c>
      <c r="AB12" s="43">
        <f>'BAR BB| Open rates'!AB12*0.82</f>
        <v>42558</v>
      </c>
      <c r="AC12" s="43">
        <f>'BAR BB| Open rates'!AC12*0.82</f>
        <v>45264</v>
      </c>
      <c r="AD12" s="43">
        <f>'BAR BB| Open rates'!AD12*0.82</f>
        <v>40344</v>
      </c>
      <c r="AE12" s="43">
        <f>'BAR BB| Open rates'!AE12*0.82</f>
        <v>57564</v>
      </c>
      <c r="AF12" s="43">
        <f>'BAR BB| Open rates'!AF12*0.82</f>
        <v>57564</v>
      </c>
      <c r="AG12" s="43">
        <f>'BAR BB| Open rates'!AG12*0.82</f>
        <v>57564</v>
      </c>
      <c r="AH12" s="43">
        <f>'BAR BB| Open rates'!AH12*0.82</f>
        <v>33456</v>
      </c>
      <c r="AI12" s="43">
        <f>'BAR BB| Open rates'!AI12*0.82</f>
        <v>26814</v>
      </c>
      <c r="AJ12" s="43">
        <f>'BAR BB| Open rates'!AJ12*0.82</f>
        <v>32061.999999999996</v>
      </c>
      <c r="AK12" s="43">
        <f>'BAR BB| Open rates'!AK12*0.82</f>
        <v>24354</v>
      </c>
      <c r="AL12" s="43">
        <f>'BAR BB| Open rates'!AL12*0.82</f>
        <v>22714</v>
      </c>
      <c r="AM12" s="43">
        <f>'BAR BB| Open rates'!AM12*0.82</f>
        <v>21074</v>
      </c>
      <c r="AN12" s="43">
        <f>'BAR BB| Open rates'!AN12*0.82</f>
        <v>22714</v>
      </c>
      <c r="AO12" s="43">
        <f>'BAR BB| Open rates'!AO12*0.82</f>
        <v>21074</v>
      </c>
      <c r="AP12" s="43">
        <f>'BAR BB| Open rates'!AP12*0.82</f>
        <v>19270</v>
      </c>
      <c r="AQ12" s="43">
        <f>'BAR BB| Open rates'!AQ12*0.82</f>
        <v>17876</v>
      </c>
      <c r="AR12" s="43">
        <f>'BAR BB| Open rates'!AR12*0.82</f>
        <v>16235.999999999998</v>
      </c>
      <c r="AS12" s="43">
        <f>'BAR BB| Open rates'!AS12*0.82</f>
        <v>16235.999999999998</v>
      </c>
      <c r="AT12" s="43">
        <f>'BAR BB| Open rates'!AT12*0.82</f>
        <v>15415.999999999998</v>
      </c>
      <c r="AU12" s="43">
        <f>'BAR BB| Open rates'!AU12*0.82</f>
        <v>16235.999999999998</v>
      </c>
      <c r="AV12" s="43">
        <f>'BAR BB| Open rates'!AV12*0.82</f>
        <v>15415.999999999998</v>
      </c>
      <c r="AW12" s="43">
        <f>'BAR BB| Open rates'!AW12*0.82</f>
        <v>16235.999999999998</v>
      </c>
      <c r="AX12" s="43">
        <f>'BAR BB| Open rates'!AX12*0.82</f>
        <v>23534</v>
      </c>
      <c r="AY12" s="43">
        <f>'BAR BB| Open rates'!AY12*0.82</f>
        <v>19270</v>
      </c>
      <c r="AZ12" s="43">
        <f>'BAR BB| Open rates'!AZ12*0.82</f>
        <v>23534</v>
      </c>
      <c r="BA12" s="43">
        <f>'BAR BB| Open rates'!BA12*0.82</f>
        <v>21074</v>
      </c>
      <c r="BB12" s="43">
        <f>'BAR BB| Open rates'!BB12*0.82</f>
        <v>17876</v>
      </c>
      <c r="BC12" s="43">
        <f>'BAR BB| Open rates'!BC12*0.82</f>
        <v>19270</v>
      </c>
      <c r="BD12" s="43">
        <f>'BAR BB| Open rates'!BD12*0.82</f>
        <v>17876</v>
      </c>
      <c r="BE12" s="43">
        <f>'BAR BB| Open rates'!BE12*0.82</f>
        <v>19270</v>
      </c>
      <c r="BF12" s="43">
        <f>'BAR BB| Open rates'!BF12*0.82</f>
        <v>17876</v>
      </c>
      <c r="BG12" s="43">
        <f>'BAR BB| Open rates'!BG12*0.82</f>
        <v>19270</v>
      </c>
      <c r="BH12" s="43">
        <f>'BAR BB| Open rates'!BH12*0.82</f>
        <v>19270</v>
      </c>
      <c r="BI12" s="43">
        <f>'BAR BB| Open rates'!BI12*0.82</f>
        <v>22714</v>
      </c>
      <c r="BJ12" s="43">
        <f>'BAR BB| Open rates'!BJ12*0.82</f>
        <v>38376</v>
      </c>
      <c r="BK12" s="43">
        <f>'BAR BB| Open rates'!BK12*0.82</f>
        <v>19270</v>
      </c>
      <c r="BL12" s="43">
        <f>'BAR BB| Open rates'!BL12*0.82</f>
        <v>21074</v>
      </c>
      <c r="BM12" s="43">
        <f>'BAR BB| Open rates'!BM12*0.82</f>
        <v>19270</v>
      </c>
      <c r="BN12" s="43">
        <f>'BAR BB| Open rates'!BN12*0.82</f>
        <v>22714</v>
      </c>
      <c r="BO12" s="43">
        <f>'BAR BB| Open rates'!BO12*0.82</f>
        <v>24354</v>
      </c>
      <c r="BP12" s="43">
        <f>'BAR BB| Open rates'!BP12*0.82</f>
        <v>22714</v>
      </c>
      <c r="BQ12" s="43">
        <f>'BAR BB| Open rates'!BQ12*0.82</f>
        <v>24354</v>
      </c>
      <c r="BR12" s="43">
        <f>'BAR BB| Open rates'!BR12*0.82</f>
        <v>22714</v>
      </c>
      <c r="BS12" s="43">
        <f>'BAR BB| Open rates'!BS12*0.82</f>
        <v>24354</v>
      </c>
      <c r="BT12" s="43">
        <f>'BAR BB| Open rates'!BT12*0.82</f>
        <v>22714</v>
      </c>
      <c r="BU12" s="43">
        <f>'BAR BB| Open rates'!BU12*0.82</f>
        <v>24354</v>
      </c>
      <c r="BV12" s="43">
        <f>'BAR BB| Open rates'!BV12*0.82</f>
        <v>22714</v>
      </c>
      <c r="BW12" s="43">
        <f>'BAR BB| Open rates'!BW12*0.82</f>
        <v>24354</v>
      </c>
      <c r="BX12" s="43">
        <f>'BAR BB| Open rates'!BX12*0.82</f>
        <v>22714</v>
      </c>
      <c r="BY12" s="43">
        <f>'BAR BB| Open rates'!BY12*0.82</f>
        <v>24354</v>
      </c>
      <c r="BZ12" s="43">
        <f>'BAR BB| Open rates'!BZ12*0.82</f>
        <v>22714</v>
      </c>
      <c r="CA12" s="43">
        <f>'BAR BB| Open rates'!CA12*0.82</f>
        <v>24354</v>
      </c>
      <c r="CB12" s="43">
        <f>'BAR BB| Open rates'!CB12*0.82</f>
        <v>22714</v>
      </c>
      <c r="CC12" s="43">
        <f>'BAR BB| Open rates'!CC12*0.82</f>
        <v>24354</v>
      </c>
      <c r="CD12" s="43">
        <f>'BAR BB| Open rates'!CD12*0.82</f>
        <v>19270</v>
      </c>
      <c r="CE12" s="43">
        <f>'BAR BB| Open rates'!CE12*0.82</f>
        <v>21074</v>
      </c>
      <c r="CF12" s="43">
        <f>'BAR BB| Open rates'!CF12*0.82</f>
        <v>19270</v>
      </c>
      <c r="CG12" s="43">
        <f>'BAR BB| Open rates'!CG12*0.82</f>
        <v>21074</v>
      </c>
      <c r="CH12" s="43">
        <f>'BAR BB| Open rates'!CH12*0.82</f>
        <v>19270</v>
      </c>
      <c r="CI12" s="43">
        <f>'BAR BB| Open rates'!CI12*0.82</f>
        <v>21074</v>
      </c>
      <c r="CJ12" s="43">
        <f>'BAR BB| Open rates'!CJ12*0.82</f>
        <v>19270</v>
      </c>
      <c r="CK12" s="43">
        <f>'BAR BB| Open rates'!CK12*0.82</f>
        <v>21074</v>
      </c>
      <c r="CL12" s="43">
        <f>'BAR BB| Open rates'!CL12*0.82</f>
        <v>19270</v>
      </c>
      <c r="CM12" s="43">
        <f>'BAR BB| Open rates'!CM12*0.82</f>
        <v>21074</v>
      </c>
      <c r="CN12" s="43">
        <f>'BAR BB| Open rates'!CN12*0.82</f>
        <v>19270</v>
      </c>
    </row>
    <row r="13" spans="1:92" s="36" customFormat="1" ht="12" customHeight="1" x14ac:dyDescent="0.2">
      <c r="A13" s="237">
        <v>2</v>
      </c>
      <c r="B13" s="43">
        <f>'BAR BB| Open rates'!B13*0.82</f>
        <v>27224</v>
      </c>
      <c r="C13" s="43">
        <f>'BAR BB| Open rates'!C13*0.82</f>
        <v>32143.999999999996</v>
      </c>
      <c r="D13" s="43">
        <f>'BAR BB| Open rates'!D13*0.82</f>
        <v>28864</v>
      </c>
      <c r="E13" s="43">
        <f>'BAR BB| Open rates'!E13*0.82</f>
        <v>56416</v>
      </c>
      <c r="F13" s="43">
        <f>'BAR BB| Open rates'!F13*0.82</f>
        <v>86756</v>
      </c>
      <c r="G13" s="43">
        <f>'BAR BB| Open rates'!G13*0.82</f>
        <v>92496</v>
      </c>
      <c r="H13" s="43">
        <f>'BAR BB| Open rates'!H13*0.82</f>
        <v>100696</v>
      </c>
      <c r="I13" s="43">
        <f>'BAR BB| Open rates'!I13*0.82</f>
        <v>108978</v>
      </c>
      <c r="J13" s="43">
        <f>'BAR BB| Open rates'!J13*0.82</f>
        <v>108978</v>
      </c>
      <c r="K13" s="43">
        <f>'BAR BB| Open rates'!K13*0.82</f>
        <v>108978</v>
      </c>
      <c r="L13" s="43">
        <f>'BAR BB| Open rates'!L13*0.82</f>
        <v>102418</v>
      </c>
      <c r="M13" s="43">
        <f>'BAR BB| Open rates'!M13*0.82</f>
        <v>67076</v>
      </c>
      <c r="N13" s="43">
        <f>'BAR BB| Open rates'!N13*0.82</f>
        <v>58876</v>
      </c>
      <c r="O13" s="43">
        <f>'BAR BB| Open rates'!O13*0.82</f>
        <v>34276</v>
      </c>
      <c r="P13" s="43">
        <f>'BAR BB| Open rates'!P13*0.82</f>
        <v>26896</v>
      </c>
      <c r="Q13" s="43">
        <f>'BAR BB| Open rates'!Q13*0.82</f>
        <v>30995.999999999996</v>
      </c>
      <c r="R13" s="43">
        <f>'BAR BB| Open rates'!R13*0.82</f>
        <v>28536</v>
      </c>
      <c r="S13" s="43">
        <f>'BAR BB| Open rates'!S13*0.82</f>
        <v>28536</v>
      </c>
      <c r="T13" s="43">
        <f>'BAR BB| Open rates'!T13*0.82</f>
        <v>30995.999999999996</v>
      </c>
      <c r="U13" s="43">
        <f>'BAR BB| Open rates'!U13*0.82</f>
        <v>34276</v>
      </c>
      <c r="V13" s="43">
        <f>'BAR BB| Open rates'!V13*0.82</f>
        <v>34276</v>
      </c>
      <c r="W13" s="43">
        <f>'BAR BB| Open rates'!W13*0.82</f>
        <v>44772</v>
      </c>
      <c r="X13" s="43">
        <f>'BAR BB| Open rates'!X13*0.82</f>
        <v>44772</v>
      </c>
      <c r="Y13" s="43">
        <f>'BAR BB| Open rates'!Y13*0.82</f>
        <v>45018</v>
      </c>
      <c r="Z13" s="43">
        <f>'BAR BB| Open rates'!Z13*0.82</f>
        <v>45018</v>
      </c>
      <c r="AA13" s="43">
        <f>'BAR BB| Open rates'!AA13*0.82</f>
        <v>47724</v>
      </c>
      <c r="AB13" s="43">
        <f>'BAR BB| Open rates'!AB13*0.82</f>
        <v>45018</v>
      </c>
      <c r="AC13" s="43">
        <f>'BAR BB| Open rates'!AC13*0.82</f>
        <v>47724</v>
      </c>
      <c r="AD13" s="43">
        <f>'BAR BB| Open rates'!AD13*0.82</f>
        <v>42804</v>
      </c>
      <c r="AE13" s="43">
        <f>'BAR BB| Open rates'!AE13*0.82</f>
        <v>60024</v>
      </c>
      <c r="AF13" s="43">
        <f>'BAR BB| Open rates'!AF13*0.82</f>
        <v>60024</v>
      </c>
      <c r="AG13" s="43">
        <f>'BAR BB| Open rates'!AG13*0.82</f>
        <v>60024</v>
      </c>
      <c r="AH13" s="43">
        <f>'BAR BB| Open rates'!AH13*0.82</f>
        <v>35916</v>
      </c>
      <c r="AI13" s="43">
        <f>'BAR BB| Open rates'!AI13*0.82</f>
        <v>29274</v>
      </c>
      <c r="AJ13" s="43">
        <f>'BAR BB| Open rates'!AJ13*0.82</f>
        <v>34522</v>
      </c>
      <c r="AK13" s="43">
        <f>'BAR BB| Open rates'!AK13*0.82</f>
        <v>26814</v>
      </c>
      <c r="AL13" s="43">
        <f>'BAR BB| Open rates'!AL13*0.82</f>
        <v>25174</v>
      </c>
      <c r="AM13" s="43">
        <f>'BAR BB| Open rates'!AM13*0.82</f>
        <v>23534</v>
      </c>
      <c r="AN13" s="43">
        <f>'BAR BB| Open rates'!AN13*0.82</f>
        <v>25174</v>
      </c>
      <c r="AO13" s="43">
        <f>'BAR BB| Open rates'!AO13*0.82</f>
        <v>23534</v>
      </c>
      <c r="AP13" s="43">
        <f>'BAR BB| Open rates'!AP13*0.82</f>
        <v>21730</v>
      </c>
      <c r="AQ13" s="43">
        <f>'BAR BB| Open rates'!AQ13*0.82</f>
        <v>20336</v>
      </c>
      <c r="AR13" s="43">
        <f>'BAR BB| Open rates'!AR13*0.82</f>
        <v>18696</v>
      </c>
      <c r="AS13" s="43">
        <f>'BAR BB| Open rates'!AS13*0.82</f>
        <v>18696</v>
      </c>
      <c r="AT13" s="43">
        <f>'BAR BB| Open rates'!AT13*0.82</f>
        <v>17876</v>
      </c>
      <c r="AU13" s="43">
        <f>'BAR BB| Open rates'!AU13*0.82</f>
        <v>18696</v>
      </c>
      <c r="AV13" s="43">
        <f>'BAR BB| Open rates'!AV13*0.82</f>
        <v>17876</v>
      </c>
      <c r="AW13" s="43">
        <f>'BAR BB| Open rates'!AW13*0.82</f>
        <v>18696</v>
      </c>
      <c r="AX13" s="43">
        <f>'BAR BB| Open rates'!AX13*0.82</f>
        <v>25994</v>
      </c>
      <c r="AY13" s="43">
        <f>'BAR BB| Open rates'!AY13*0.82</f>
        <v>21730</v>
      </c>
      <c r="AZ13" s="43">
        <f>'BAR BB| Open rates'!AZ13*0.82</f>
        <v>25994</v>
      </c>
      <c r="BA13" s="43">
        <f>'BAR BB| Open rates'!BA13*0.82</f>
        <v>23534</v>
      </c>
      <c r="BB13" s="43">
        <f>'BAR BB| Open rates'!BB13*0.82</f>
        <v>20336</v>
      </c>
      <c r="BC13" s="43">
        <f>'BAR BB| Open rates'!BC13*0.82</f>
        <v>21730</v>
      </c>
      <c r="BD13" s="43">
        <f>'BAR BB| Open rates'!BD13*0.82</f>
        <v>20336</v>
      </c>
      <c r="BE13" s="43">
        <f>'BAR BB| Open rates'!BE13*0.82</f>
        <v>21730</v>
      </c>
      <c r="BF13" s="43">
        <f>'BAR BB| Open rates'!BF13*0.82</f>
        <v>20336</v>
      </c>
      <c r="BG13" s="43">
        <f>'BAR BB| Open rates'!BG13*0.82</f>
        <v>21730</v>
      </c>
      <c r="BH13" s="43">
        <f>'BAR BB| Open rates'!BH13*0.82</f>
        <v>21730</v>
      </c>
      <c r="BI13" s="43">
        <f>'BAR BB| Open rates'!BI13*0.82</f>
        <v>25174</v>
      </c>
      <c r="BJ13" s="43">
        <f>'BAR BB| Open rates'!BJ13*0.82</f>
        <v>40836</v>
      </c>
      <c r="BK13" s="43">
        <f>'BAR BB| Open rates'!BK13*0.82</f>
        <v>21730</v>
      </c>
      <c r="BL13" s="43">
        <f>'BAR BB| Open rates'!BL13*0.82</f>
        <v>23534</v>
      </c>
      <c r="BM13" s="43">
        <f>'BAR BB| Open rates'!BM13*0.82</f>
        <v>21730</v>
      </c>
      <c r="BN13" s="43">
        <f>'BAR BB| Open rates'!BN13*0.82</f>
        <v>25174</v>
      </c>
      <c r="BO13" s="43">
        <f>'BAR BB| Open rates'!BO13*0.82</f>
        <v>26814</v>
      </c>
      <c r="BP13" s="43">
        <f>'BAR BB| Open rates'!BP13*0.82</f>
        <v>25174</v>
      </c>
      <c r="BQ13" s="43">
        <f>'BAR BB| Open rates'!BQ13*0.82</f>
        <v>26814</v>
      </c>
      <c r="BR13" s="43">
        <f>'BAR BB| Open rates'!BR13*0.82</f>
        <v>25174</v>
      </c>
      <c r="BS13" s="43">
        <f>'BAR BB| Open rates'!BS13*0.82</f>
        <v>26814</v>
      </c>
      <c r="BT13" s="43">
        <f>'BAR BB| Open rates'!BT13*0.82</f>
        <v>25174</v>
      </c>
      <c r="BU13" s="43">
        <f>'BAR BB| Open rates'!BU13*0.82</f>
        <v>26814</v>
      </c>
      <c r="BV13" s="43">
        <f>'BAR BB| Open rates'!BV13*0.82</f>
        <v>25174</v>
      </c>
      <c r="BW13" s="43">
        <f>'BAR BB| Open rates'!BW13*0.82</f>
        <v>26814</v>
      </c>
      <c r="BX13" s="43">
        <f>'BAR BB| Open rates'!BX13*0.82</f>
        <v>25174</v>
      </c>
      <c r="BY13" s="43">
        <f>'BAR BB| Open rates'!BY13*0.82</f>
        <v>26814</v>
      </c>
      <c r="BZ13" s="43">
        <f>'BAR BB| Open rates'!BZ13*0.82</f>
        <v>25174</v>
      </c>
      <c r="CA13" s="43">
        <f>'BAR BB| Open rates'!CA13*0.82</f>
        <v>26814</v>
      </c>
      <c r="CB13" s="43">
        <f>'BAR BB| Open rates'!CB13*0.82</f>
        <v>25174</v>
      </c>
      <c r="CC13" s="43">
        <f>'BAR BB| Open rates'!CC13*0.82</f>
        <v>26814</v>
      </c>
      <c r="CD13" s="43">
        <f>'BAR BB| Open rates'!CD13*0.82</f>
        <v>21730</v>
      </c>
      <c r="CE13" s="43">
        <f>'BAR BB| Open rates'!CE13*0.82</f>
        <v>23534</v>
      </c>
      <c r="CF13" s="43">
        <f>'BAR BB| Open rates'!CF13*0.82</f>
        <v>21730</v>
      </c>
      <c r="CG13" s="43">
        <f>'BAR BB| Open rates'!CG13*0.82</f>
        <v>23534</v>
      </c>
      <c r="CH13" s="43">
        <f>'BAR BB| Open rates'!CH13*0.82</f>
        <v>21730</v>
      </c>
      <c r="CI13" s="43">
        <f>'BAR BB| Open rates'!CI13*0.82</f>
        <v>23534</v>
      </c>
      <c r="CJ13" s="43">
        <f>'BAR BB| Open rates'!CJ13*0.82</f>
        <v>21730</v>
      </c>
      <c r="CK13" s="43">
        <f>'BAR BB| Open rates'!CK13*0.82</f>
        <v>23534</v>
      </c>
      <c r="CL13" s="43">
        <f>'BAR BB| Open rates'!CL13*0.82</f>
        <v>21730</v>
      </c>
      <c r="CM13" s="43">
        <f>'BAR BB| Open rates'!CM13*0.82</f>
        <v>23534</v>
      </c>
      <c r="CN13" s="43">
        <f>'BAR BB| Open rates'!CN13*0.82</f>
        <v>21730</v>
      </c>
    </row>
    <row r="14" spans="1:92" s="36" customFormat="1" ht="12" customHeight="1" x14ac:dyDescent="0.2">
      <c r="A14" s="236" t="s">
        <v>177</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c r="BO14" s="43"/>
      <c r="BP14" s="43"/>
      <c r="BQ14" s="43"/>
      <c r="BR14" s="43"/>
      <c r="BS14" s="43"/>
      <c r="BT14" s="43"/>
      <c r="BU14" s="43"/>
      <c r="BV14" s="43"/>
      <c r="BW14" s="43"/>
      <c r="BX14" s="43"/>
      <c r="BY14" s="43"/>
      <c r="BZ14" s="43"/>
      <c r="CA14" s="43"/>
      <c r="CB14" s="43"/>
      <c r="CC14" s="43"/>
      <c r="CD14" s="43"/>
      <c r="CE14" s="43"/>
      <c r="CF14" s="43"/>
      <c r="CG14" s="43"/>
      <c r="CH14" s="43"/>
      <c r="CI14" s="43"/>
      <c r="CJ14" s="43"/>
      <c r="CK14" s="43"/>
      <c r="CL14" s="43"/>
      <c r="CM14" s="43"/>
      <c r="CN14" s="43"/>
    </row>
    <row r="15" spans="1:92" s="36" customFormat="1" ht="12" customHeight="1" x14ac:dyDescent="0.2">
      <c r="A15" s="237">
        <v>1</v>
      </c>
      <c r="B15" s="43">
        <f>'BAR BB| Open rates'!B15*0.82</f>
        <v>30913.999999999996</v>
      </c>
      <c r="C15" s="43">
        <f>'BAR BB| Open rates'!C15*0.82</f>
        <v>35834</v>
      </c>
      <c r="D15" s="43">
        <f>'BAR BB| Open rates'!D15*0.82</f>
        <v>32553.999999999996</v>
      </c>
      <c r="E15" s="43">
        <f>'BAR BB| Open rates'!E15*0.82</f>
        <v>78556</v>
      </c>
      <c r="F15" s="43">
        <f>'BAR BB| Open rates'!F15*0.82</f>
        <v>108896</v>
      </c>
      <c r="G15" s="43">
        <f>'BAR BB| Open rates'!G15*0.82</f>
        <v>114636</v>
      </c>
      <c r="H15" s="43">
        <f>'BAR BB| Open rates'!H15*0.82</f>
        <v>122835.99999999999</v>
      </c>
      <c r="I15" s="43">
        <f>'BAR BB| Open rates'!I15*0.82</f>
        <v>131118</v>
      </c>
      <c r="J15" s="43">
        <f>'BAR BB| Open rates'!J15*0.82</f>
        <v>131118</v>
      </c>
      <c r="K15" s="43">
        <f>'BAR BB| Open rates'!K15*0.82</f>
        <v>131118</v>
      </c>
      <c r="L15" s="43">
        <f>'BAR BB| Open rates'!L15*0.82</f>
        <v>124557.99999999999</v>
      </c>
      <c r="M15" s="43">
        <f>'BAR BB| Open rates'!M15*0.82</f>
        <v>68634</v>
      </c>
      <c r="N15" s="43">
        <f>'BAR BB| Open rates'!N15*0.82</f>
        <v>60434</v>
      </c>
      <c r="O15" s="43">
        <f>'BAR BB| Open rates'!O15*0.82</f>
        <v>35834</v>
      </c>
      <c r="P15" s="43">
        <f>'BAR BB| Open rates'!P15*0.82</f>
        <v>28454</v>
      </c>
      <c r="Q15" s="43">
        <f>'BAR BB| Open rates'!Q15*0.82</f>
        <v>32553.999999999996</v>
      </c>
      <c r="R15" s="43">
        <f>'BAR BB| Open rates'!R15*0.82</f>
        <v>30094</v>
      </c>
      <c r="S15" s="43">
        <f>'BAR BB| Open rates'!S15*0.82</f>
        <v>30094</v>
      </c>
      <c r="T15" s="43">
        <f>'BAR BB| Open rates'!T15*0.82</f>
        <v>32553.999999999996</v>
      </c>
      <c r="U15" s="43">
        <f>'BAR BB| Open rates'!U15*0.82</f>
        <v>35834</v>
      </c>
      <c r="V15" s="43">
        <f>'BAR BB| Open rates'!V15*0.82</f>
        <v>35834</v>
      </c>
      <c r="W15" s="43">
        <f>'BAR BB| Open rates'!W15*0.82</f>
        <v>46330</v>
      </c>
      <c r="X15" s="43">
        <f>'BAR BB| Open rates'!X15*0.82</f>
        <v>46330</v>
      </c>
      <c r="Y15" s="43">
        <f>'BAR BB| Open rates'!Y15*0.82</f>
        <v>51578</v>
      </c>
      <c r="Z15" s="43">
        <f>'BAR BB| Open rates'!Z15*0.82</f>
        <v>51578</v>
      </c>
      <c r="AA15" s="43">
        <f>'BAR BB| Open rates'!AA15*0.82</f>
        <v>54284</v>
      </c>
      <c r="AB15" s="43">
        <f>'BAR BB| Open rates'!AB15*0.82</f>
        <v>51578</v>
      </c>
      <c r="AC15" s="43">
        <f>'BAR BB| Open rates'!AC15*0.82</f>
        <v>54284</v>
      </c>
      <c r="AD15" s="43">
        <f>'BAR BB| Open rates'!AD15*0.82</f>
        <v>49364</v>
      </c>
      <c r="AE15" s="43">
        <f>'BAR BB| Open rates'!AE15*0.82</f>
        <v>61909.999999999993</v>
      </c>
      <c r="AF15" s="43">
        <f>'BAR BB| Open rates'!AF15*0.82</f>
        <v>61909.999999999993</v>
      </c>
      <c r="AG15" s="43">
        <f>'BAR BB| Open rates'!AG15*0.82</f>
        <v>61909.999999999993</v>
      </c>
      <c r="AH15" s="43">
        <f>'BAR BB| Open rates'!AH15*0.82</f>
        <v>37802</v>
      </c>
      <c r="AI15" s="43">
        <f>'BAR BB| Open rates'!AI15*0.82</f>
        <v>32553.999999999996</v>
      </c>
      <c r="AJ15" s="43">
        <f>'BAR BB| Open rates'!AJ15*0.82</f>
        <v>37802</v>
      </c>
      <c r="AK15" s="43">
        <f>'BAR BB| Open rates'!AK15*0.82</f>
        <v>30094</v>
      </c>
      <c r="AL15" s="43">
        <f>'BAR BB| Open rates'!AL15*0.82</f>
        <v>28454</v>
      </c>
      <c r="AM15" s="43">
        <f>'BAR BB| Open rates'!AM15*0.82</f>
        <v>26814</v>
      </c>
      <c r="AN15" s="43">
        <f>'BAR BB| Open rates'!AN15*0.82</f>
        <v>28454</v>
      </c>
      <c r="AO15" s="43">
        <f>'BAR BB| Open rates'!AO15*0.82</f>
        <v>26814</v>
      </c>
      <c r="AP15" s="43">
        <f>'BAR BB| Open rates'!AP15*0.82</f>
        <v>25010</v>
      </c>
      <c r="AQ15" s="43">
        <f>'BAR BB| Open rates'!AQ15*0.82</f>
        <v>23616</v>
      </c>
      <c r="AR15" s="43">
        <f>'BAR BB| Open rates'!AR15*0.82</f>
        <v>21976</v>
      </c>
      <c r="AS15" s="43">
        <f>'BAR BB| Open rates'!AS15*0.82</f>
        <v>21976</v>
      </c>
      <c r="AT15" s="43">
        <f>'BAR BB| Open rates'!AT15*0.82</f>
        <v>21156</v>
      </c>
      <c r="AU15" s="43">
        <f>'BAR BB| Open rates'!AU15*0.82</f>
        <v>21976</v>
      </c>
      <c r="AV15" s="43">
        <f>'BAR BB| Open rates'!AV15*0.82</f>
        <v>21156</v>
      </c>
      <c r="AW15" s="43">
        <f>'BAR BB| Open rates'!AW15*0.82</f>
        <v>21976</v>
      </c>
      <c r="AX15" s="43">
        <f>'BAR BB| Open rates'!AX15*0.82</f>
        <v>29274</v>
      </c>
      <c r="AY15" s="43">
        <f>'BAR BB| Open rates'!AY15*0.82</f>
        <v>25010</v>
      </c>
      <c r="AZ15" s="43">
        <f>'BAR BB| Open rates'!AZ15*0.82</f>
        <v>29274</v>
      </c>
      <c r="BA15" s="43">
        <f>'BAR BB| Open rates'!BA15*0.82</f>
        <v>26814</v>
      </c>
      <c r="BB15" s="43">
        <f>'BAR BB| Open rates'!BB15*0.82</f>
        <v>23616</v>
      </c>
      <c r="BC15" s="43">
        <f>'BAR BB| Open rates'!BC15*0.82</f>
        <v>25010</v>
      </c>
      <c r="BD15" s="43">
        <f>'BAR BB| Open rates'!BD15*0.82</f>
        <v>23616</v>
      </c>
      <c r="BE15" s="43">
        <f>'BAR BB| Open rates'!BE15*0.82</f>
        <v>25010</v>
      </c>
      <c r="BF15" s="43">
        <f>'BAR BB| Open rates'!BF15*0.82</f>
        <v>23616</v>
      </c>
      <c r="BG15" s="43">
        <f>'BAR BB| Open rates'!BG15*0.82</f>
        <v>25010</v>
      </c>
      <c r="BH15" s="43">
        <f>'BAR BB| Open rates'!BH15*0.82</f>
        <v>28290</v>
      </c>
      <c r="BI15" s="43">
        <f>'BAR BB| Open rates'!BI15*0.82</f>
        <v>31733.999999999996</v>
      </c>
      <c r="BJ15" s="43">
        <f>'BAR BB| Open rates'!BJ15*0.82</f>
        <v>47396</v>
      </c>
      <c r="BK15" s="43">
        <f>'BAR BB| Open rates'!BK15*0.82</f>
        <v>28290</v>
      </c>
      <c r="BL15" s="43">
        <f>'BAR BB| Open rates'!BL15*0.82</f>
        <v>30094</v>
      </c>
      <c r="BM15" s="43">
        <f>'BAR BB| Open rates'!BM15*0.82</f>
        <v>28290</v>
      </c>
      <c r="BN15" s="43">
        <f>'BAR BB| Open rates'!BN15*0.82</f>
        <v>31733.999999999996</v>
      </c>
      <c r="BO15" s="43">
        <f>'BAR BB| Open rates'!BO15*0.82</f>
        <v>33374</v>
      </c>
      <c r="BP15" s="43">
        <f>'BAR BB| Open rates'!BP15*0.82</f>
        <v>31733.999999999996</v>
      </c>
      <c r="BQ15" s="43">
        <f>'BAR BB| Open rates'!BQ15*0.82</f>
        <v>33374</v>
      </c>
      <c r="BR15" s="43">
        <f>'BAR BB| Open rates'!BR15*0.82</f>
        <v>31733.999999999996</v>
      </c>
      <c r="BS15" s="43">
        <f>'BAR BB| Open rates'!BS15*0.82</f>
        <v>33374</v>
      </c>
      <c r="BT15" s="43">
        <f>'BAR BB| Open rates'!BT15*0.82</f>
        <v>31733.999999999996</v>
      </c>
      <c r="BU15" s="43">
        <f>'BAR BB| Open rates'!BU15*0.82</f>
        <v>33374</v>
      </c>
      <c r="BV15" s="43">
        <f>'BAR BB| Open rates'!BV15*0.82</f>
        <v>31733.999999999996</v>
      </c>
      <c r="BW15" s="43">
        <f>'BAR BB| Open rates'!BW15*0.82</f>
        <v>33374</v>
      </c>
      <c r="BX15" s="43">
        <f>'BAR BB| Open rates'!BX15*0.82</f>
        <v>31733.999999999996</v>
      </c>
      <c r="BY15" s="43">
        <f>'BAR BB| Open rates'!BY15*0.82</f>
        <v>33374</v>
      </c>
      <c r="BZ15" s="43">
        <f>'BAR BB| Open rates'!BZ15*0.82</f>
        <v>31733.999999999996</v>
      </c>
      <c r="CA15" s="43">
        <f>'BAR BB| Open rates'!CA15*0.82</f>
        <v>33374</v>
      </c>
      <c r="CB15" s="43">
        <f>'BAR BB| Open rates'!CB15*0.82</f>
        <v>31733.999999999996</v>
      </c>
      <c r="CC15" s="43">
        <f>'BAR BB| Open rates'!CC15*0.82</f>
        <v>33374</v>
      </c>
      <c r="CD15" s="43">
        <f>'BAR BB| Open rates'!CD15*0.82</f>
        <v>28290</v>
      </c>
      <c r="CE15" s="43">
        <f>'BAR BB| Open rates'!CE15*0.82</f>
        <v>30094</v>
      </c>
      <c r="CF15" s="43">
        <f>'BAR BB| Open rates'!CF15*0.82</f>
        <v>28290</v>
      </c>
      <c r="CG15" s="43">
        <f>'BAR BB| Open rates'!CG15*0.82</f>
        <v>30094</v>
      </c>
      <c r="CH15" s="43">
        <f>'BAR BB| Open rates'!CH15*0.82</f>
        <v>28290</v>
      </c>
      <c r="CI15" s="43">
        <f>'BAR BB| Open rates'!CI15*0.82</f>
        <v>30094</v>
      </c>
      <c r="CJ15" s="43">
        <f>'BAR BB| Open rates'!CJ15*0.82</f>
        <v>28290</v>
      </c>
      <c r="CK15" s="43">
        <f>'BAR BB| Open rates'!CK15*0.82</f>
        <v>30094</v>
      </c>
      <c r="CL15" s="43">
        <f>'BAR BB| Open rates'!CL15*0.82</f>
        <v>28290</v>
      </c>
      <c r="CM15" s="43">
        <f>'BAR BB| Open rates'!CM15*0.82</f>
        <v>30094</v>
      </c>
      <c r="CN15" s="43">
        <f>'BAR BB| Open rates'!CN15*0.82</f>
        <v>28290</v>
      </c>
    </row>
    <row r="16" spans="1:92" s="36" customFormat="1" ht="12" customHeight="1" x14ac:dyDescent="0.2">
      <c r="A16" s="237">
        <v>2</v>
      </c>
      <c r="B16" s="43">
        <f>'BAR BB| Open rates'!B16*0.82</f>
        <v>32964</v>
      </c>
      <c r="C16" s="43">
        <f>'BAR BB| Open rates'!C16*0.82</f>
        <v>37884</v>
      </c>
      <c r="D16" s="43">
        <f>'BAR BB| Open rates'!D16*0.82</f>
        <v>34604</v>
      </c>
      <c r="E16" s="43">
        <f>'BAR BB| Open rates'!E16*0.82</f>
        <v>81016</v>
      </c>
      <c r="F16" s="43">
        <f>'BAR BB| Open rates'!F16*0.82</f>
        <v>111356</v>
      </c>
      <c r="G16" s="43">
        <f>'BAR BB| Open rates'!G16*0.82</f>
        <v>117096</v>
      </c>
      <c r="H16" s="43">
        <f>'BAR BB| Open rates'!H16*0.82</f>
        <v>125295.99999999999</v>
      </c>
      <c r="I16" s="43">
        <f>'BAR BB| Open rates'!I16*0.82</f>
        <v>133578</v>
      </c>
      <c r="J16" s="43">
        <f>'BAR BB| Open rates'!J16*0.82</f>
        <v>133578</v>
      </c>
      <c r="K16" s="43">
        <f>'BAR BB| Open rates'!K16*0.82</f>
        <v>133578</v>
      </c>
      <c r="L16" s="43">
        <f>'BAR BB| Open rates'!L16*0.82</f>
        <v>127017.99999999999</v>
      </c>
      <c r="M16" s="43">
        <f>'BAR BB| Open rates'!M16*0.82</f>
        <v>71094</v>
      </c>
      <c r="N16" s="43">
        <f>'BAR BB| Open rates'!N16*0.82</f>
        <v>62893.999999999993</v>
      </c>
      <c r="O16" s="43">
        <f>'BAR BB| Open rates'!O16*0.82</f>
        <v>38294</v>
      </c>
      <c r="P16" s="43">
        <f>'BAR BB| Open rates'!P16*0.82</f>
        <v>30913.999999999996</v>
      </c>
      <c r="Q16" s="43">
        <f>'BAR BB| Open rates'!Q16*0.82</f>
        <v>35014</v>
      </c>
      <c r="R16" s="43">
        <f>'BAR BB| Open rates'!R16*0.82</f>
        <v>32553.999999999996</v>
      </c>
      <c r="S16" s="43">
        <f>'BAR BB| Open rates'!S16*0.82</f>
        <v>32553.999999999996</v>
      </c>
      <c r="T16" s="43">
        <f>'BAR BB| Open rates'!T16*0.82</f>
        <v>35014</v>
      </c>
      <c r="U16" s="43">
        <f>'BAR BB| Open rates'!U16*0.82</f>
        <v>38294</v>
      </c>
      <c r="V16" s="43">
        <f>'BAR BB| Open rates'!V16*0.82</f>
        <v>38294</v>
      </c>
      <c r="W16" s="43">
        <f>'BAR BB| Open rates'!W16*0.82</f>
        <v>48790</v>
      </c>
      <c r="X16" s="43">
        <f>'BAR BB| Open rates'!X16*0.82</f>
        <v>48790</v>
      </c>
      <c r="Y16" s="43">
        <f>'BAR BB| Open rates'!Y16*0.82</f>
        <v>54038</v>
      </c>
      <c r="Z16" s="43">
        <f>'BAR BB| Open rates'!Z16*0.82</f>
        <v>54038</v>
      </c>
      <c r="AA16" s="43">
        <f>'BAR BB| Open rates'!AA16*0.82</f>
        <v>56744</v>
      </c>
      <c r="AB16" s="43">
        <f>'BAR BB| Open rates'!AB16*0.82</f>
        <v>54038</v>
      </c>
      <c r="AC16" s="43">
        <f>'BAR BB| Open rates'!AC16*0.82</f>
        <v>56744</v>
      </c>
      <c r="AD16" s="43">
        <f>'BAR BB| Open rates'!AD16*0.82</f>
        <v>51824</v>
      </c>
      <c r="AE16" s="43">
        <f>'BAR BB| Open rates'!AE16*0.82</f>
        <v>64369.999999999993</v>
      </c>
      <c r="AF16" s="43">
        <f>'BAR BB| Open rates'!AF16*0.82</f>
        <v>64369.999999999993</v>
      </c>
      <c r="AG16" s="43">
        <f>'BAR BB| Open rates'!AG16*0.82</f>
        <v>64369.999999999993</v>
      </c>
      <c r="AH16" s="43">
        <f>'BAR BB| Open rates'!AH16*0.82</f>
        <v>40262</v>
      </c>
      <c r="AI16" s="43">
        <f>'BAR BB| Open rates'!AI16*0.82</f>
        <v>35014</v>
      </c>
      <c r="AJ16" s="43">
        <f>'BAR BB| Open rates'!AJ16*0.82</f>
        <v>40262</v>
      </c>
      <c r="AK16" s="43">
        <f>'BAR BB| Open rates'!AK16*0.82</f>
        <v>32553.999999999996</v>
      </c>
      <c r="AL16" s="43">
        <f>'BAR BB| Open rates'!AL16*0.82</f>
        <v>30913.999999999996</v>
      </c>
      <c r="AM16" s="43">
        <f>'BAR BB| Open rates'!AM16*0.82</f>
        <v>29274</v>
      </c>
      <c r="AN16" s="43">
        <f>'BAR BB| Open rates'!AN16*0.82</f>
        <v>30913.999999999996</v>
      </c>
      <c r="AO16" s="43">
        <f>'BAR BB| Open rates'!AO16*0.82</f>
        <v>29274</v>
      </c>
      <c r="AP16" s="43">
        <f>'BAR BB| Open rates'!AP16*0.82</f>
        <v>27470</v>
      </c>
      <c r="AQ16" s="43">
        <f>'BAR BB| Open rates'!AQ16*0.82</f>
        <v>26076</v>
      </c>
      <c r="AR16" s="43">
        <f>'BAR BB| Open rates'!AR16*0.82</f>
        <v>24436</v>
      </c>
      <c r="AS16" s="43">
        <f>'BAR BB| Open rates'!AS16*0.82</f>
        <v>24436</v>
      </c>
      <c r="AT16" s="43">
        <f>'BAR BB| Open rates'!AT16*0.82</f>
        <v>23616</v>
      </c>
      <c r="AU16" s="43">
        <f>'BAR BB| Open rates'!AU16*0.82</f>
        <v>24436</v>
      </c>
      <c r="AV16" s="43">
        <f>'BAR BB| Open rates'!AV16*0.82</f>
        <v>23616</v>
      </c>
      <c r="AW16" s="43">
        <f>'BAR BB| Open rates'!AW16*0.82</f>
        <v>24436</v>
      </c>
      <c r="AX16" s="43">
        <f>'BAR BB| Open rates'!AX16*0.82</f>
        <v>31733.999999999996</v>
      </c>
      <c r="AY16" s="43">
        <f>'BAR BB| Open rates'!AY16*0.82</f>
        <v>27470</v>
      </c>
      <c r="AZ16" s="43">
        <f>'BAR BB| Open rates'!AZ16*0.82</f>
        <v>31733.999999999996</v>
      </c>
      <c r="BA16" s="43">
        <f>'BAR BB| Open rates'!BA16*0.82</f>
        <v>29274</v>
      </c>
      <c r="BB16" s="43">
        <f>'BAR BB| Open rates'!BB16*0.82</f>
        <v>26076</v>
      </c>
      <c r="BC16" s="43">
        <f>'BAR BB| Open rates'!BC16*0.82</f>
        <v>27470</v>
      </c>
      <c r="BD16" s="43">
        <f>'BAR BB| Open rates'!BD16*0.82</f>
        <v>26076</v>
      </c>
      <c r="BE16" s="43">
        <f>'BAR BB| Open rates'!BE16*0.82</f>
        <v>27470</v>
      </c>
      <c r="BF16" s="43">
        <f>'BAR BB| Open rates'!BF16*0.82</f>
        <v>26076</v>
      </c>
      <c r="BG16" s="43">
        <f>'BAR BB| Open rates'!BG16*0.82</f>
        <v>27470</v>
      </c>
      <c r="BH16" s="43">
        <f>'BAR BB| Open rates'!BH16*0.82</f>
        <v>30749.999999999996</v>
      </c>
      <c r="BI16" s="43">
        <f>'BAR BB| Open rates'!BI16*0.82</f>
        <v>34194</v>
      </c>
      <c r="BJ16" s="43">
        <f>'BAR BB| Open rates'!BJ16*0.82</f>
        <v>49856</v>
      </c>
      <c r="BK16" s="43">
        <f>'BAR BB| Open rates'!BK16*0.82</f>
        <v>30749.999999999996</v>
      </c>
      <c r="BL16" s="43">
        <f>'BAR BB| Open rates'!BL16*0.82</f>
        <v>32553.999999999996</v>
      </c>
      <c r="BM16" s="43">
        <f>'BAR BB| Open rates'!BM16*0.82</f>
        <v>30749.999999999996</v>
      </c>
      <c r="BN16" s="43">
        <f>'BAR BB| Open rates'!BN16*0.82</f>
        <v>34194</v>
      </c>
      <c r="BO16" s="43">
        <f>'BAR BB| Open rates'!BO16*0.82</f>
        <v>35834</v>
      </c>
      <c r="BP16" s="43">
        <f>'BAR BB| Open rates'!BP16*0.82</f>
        <v>34194</v>
      </c>
      <c r="BQ16" s="43">
        <f>'BAR BB| Open rates'!BQ16*0.82</f>
        <v>35834</v>
      </c>
      <c r="BR16" s="43">
        <f>'BAR BB| Open rates'!BR16*0.82</f>
        <v>34194</v>
      </c>
      <c r="BS16" s="43">
        <f>'BAR BB| Open rates'!BS16*0.82</f>
        <v>35834</v>
      </c>
      <c r="BT16" s="43">
        <f>'BAR BB| Open rates'!BT16*0.82</f>
        <v>34194</v>
      </c>
      <c r="BU16" s="43">
        <f>'BAR BB| Open rates'!BU16*0.82</f>
        <v>35834</v>
      </c>
      <c r="BV16" s="43">
        <f>'BAR BB| Open rates'!BV16*0.82</f>
        <v>34194</v>
      </c>
      <c r="BW16" s="43">
        <f>'BAR BB| Open rates'!BW16*0.82</f>
        <v>35834</v>
      </c>
      <c r="BX16" s="43">
        <f>'BAR BB| Open rates'!BX16*0.82</f>
        <v>34194</v>
      </c>
      <c r="BY16" s="43">
        <f>'BAR BB| Open rates'!BY16*0.82</f>
        <v>35834</v>
      </c>
      <c r="BZ16" s="43">
        <f>'BAR BB| Open rates'!BZ16*0.82</f>
        <v>34194</v>
      </c>
      <c r="CA16" s="43">
        <f>'BAR BB| Open rates'!CA16*0.82</f>
        <v>35834</v>
      </c>
      <c r="CB16" s="43">
        <f>'BAR BB| Open rates'!CB16*0.82</f>
        <v>34194</v>
      </c>
      <c r="CC16" s="43">
        <f>'BAR BB| Open rates'!CC16*0.82</f>
        <v>35834</v>
      </c>
      <c r="CD16" s="43">
        <f>'BAR BB| Open rates'!CD16*0.82</f>
        <v>30749.999999999996</v>
      </c>
      <c r="CE16" s="43">
        <f>'BAR BB| Open rates'!CE16*0.82</f>
        <v>32553.999999999996</v>
      </c>
      <c r="CF16" s="43">
        <f>'BAR BB| Open rates'!CF16*0.82</f>
        <v>30749.999999999996</v>
      </c>
      <c r="CG16" s="43">
        <f>'BAR BB| Open rates'!CG16*0.82</f>
        <v>32553.999999999996</v>
      </c>
      <c r="CH16" s="43">
        <f>'BAR BB| Open rates'!CH16*0.82</f>
        <v>30749.999999999996</v>
      </c>
      <c r="CI16" s="43">
        <f>'BAR BB| Open rates'!CI16*0.82</f>
        <v>32553.999999999996</v>
      </c>
      <c r="CJ16" s="43">
        <f>'BAR BB| Open rates'!CJ16*0.82</f>
        <v>30749.999999999996</v>
      </c>
      <c r="CK16" s="43">
        <f>'BAR BB| Open rates'!CK16*0.82</f>
        <v>32553.999999999996</v>
      </c>
      <c r="CL16" s="43">
        <f>'BAR BB| Open rates'!CL16*0.82</f>
        <v>30749.999999999996</v>
      </c>
      <c r="CM16" s="43">
        <f>'BAR BB| Open rates'!CM16*0.82</f>
        <v>32553.999999999996</v>
      </c>
      <c r="CN16" s="43">
        <f>'BAR BB| Open rates'!CN16*0.82</f>
        <v>30749.999999999996</v>
      </c>
    </row>
    <row r="17" spans="1:92" s="36" customFormat="1" ht="12" customHeight="1" x14ac:dyDescent="0.2">
      <c r="A17" s="236" t="s">
        <v>178</v>
      </c>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c r="BM17" s="43"/>
      <c r="BN17" s="43"/>
      <c r="BO17" s="43"/>
      <c r="BP17" s="43"/>
      <c r="BQ17" s="43"/>
      <c r="BR17" s="43"/>
      <c r="BS17" s="43"/>
      <c r="BT17" s="43"/>
      <c r="BU17" s="43"/>
      <c r="BV17" s="43"/>
      <c r="BW17" s="43"/>
      <c r="BX17" s="43"/>
      <c r="BY17" s="43"/>
      <c r="BZ17" s="43"/>
      <c r="CA17" s="43"/>
      <c r="CB17" s="43"/>
      <c r="CC17" s="43"/>
      <c r="CD17" s="43"/>
      <c r="CE17" s="43"/>
      <c r="CF17" s="43"/>
      <c r="CG17" s="43"/>
      <c r="CH17" s="43"/>
      <c r="CI17" s="43"/>
      <c r="CJ17" s="43"/>
      <c r="CK17" s="43"/>
      <c r="CL17" s="43"/>
      <c r="CM17" s="43"/>
      <c r="CN17" s="43"/>
    </row>
    <row r="18" spans="1:92" s="36" customFormat="1" ht="12" customHeight="1" x14ac:dyDescent="0.2">
      <c r="A18" s="237">
        <v>1</v>
      </c>
      <c r="B18" s="43">
        <f>'BAR BB| Open rates'!B18*0.82</f>
        <v>27716</v>
      </c>
      <c r="C18" s="43">
        <f>'BAR BB| Open rates'!C18*0.82</f>
        <v>32635.999999999996</v>
      </c>
      <c r="D18" s="43">
        <f>'BAR BB| Open rates'!D18*0.82</f>
        <v>29356</v>
      </c>
      <c r="E18" s="43">
        <f>'BAR BB| Open rates'!E18*0.82</f>
        <v>79376</v>
      </c>
      <c r="F18" s="43">
        <f>'BAR BB| Open rates'!F18*0.82</f>
        <v>109716</v>
      </c>
      <c r="G18" s="43">
        <f>'BAR BB| Open rates'!G18*0.82</f>
        <v>115456</v>
      </c>
      <c r="H18" s="43">
        <f>'BAR BB| Open rates'!H18*0.82</f>
        <v>123655.99999999999</v>
      </c>
      <c r="I18" s="43">
        <f>'BAR BB| Open rates'!I18*0.82</f>
        <v>131938</v>
      </c>
      <c r="J18" s="43">
        <f>'BAR BB| Open rates'!J18*0.82</f>
        <v>131938</v>
      </c>
      <c r="K18" s="43">
        <f>'BAR BB| Open rates'!K18*0.82</f>
        <v>131938</v>
      </c>
      <c r="L18" s="43">
        <f>'BAR BB| Open rates'!L18*0.82</f>
        <v>125377.99999999999</v>
      </c>
      <c r="M18" s="43">
        <f>'BAR BB| Open rates'!M18*0.82</f>
        <v>68716</v>
      </c>
      <c r="N18" s="43">
        <f>'BAR BB| Open rates'!N18*0.82</f>
        <v>60516</v>
      </c>
      <c r="O18" s="43">
        <f>'BAR BB| Open rates'!O18*0.82</f>
        <v>35916</v>
      </c>
      <c r="P18" s="43">
        <f>'BAR BB| Open rates'!P18*0.82</f>
        <v>28536</v>
      </c>
      <c r="Q18" s="43">
        <f>'BAR BB| Open rates'!Q18*0.82</f>
        <v>32635.999999999996</v>
      </c>
      <c r="R18" s="43">
        <f>'BAR BB| Open rates'!R18*0.82</f>
        <v>30176</v>
      </c>
      <c r="S18" s="43">
        <f>'BAR BB| Open rates'!S18*0.82</f>
        <v>30176</v>
      </c>
      <c r="T18" s="43">
        <f>'BAR BB| Open rates'!T18*0.82</f>
        <v>32635.999999999996</v>
      </c>
      <c r="U18" s="43">
        <f>'BAR BB| Open rates'!U18*0.82</f>
        <v>35916</v>
      </c>
      <c r="V18" s="43">
        <f>'BAR BB| Open rates'!V18*0.82</f>
        <v>35916</v>
      </c>
      <c r="W18" s="43">
        <f>'BAR BB| Open rates'!W18*0.82</f>
        <v>46412</v>
      </c>
      <c r="X18" s="43">
        <f>'BAR BB| Open rates'!X18*0.82</f>
        <v>46412</v>
      </c>
      <c r="Y18" s="43">
        <f>'BAR BB| Open rates'!Y18*0.82</f>
        <v>51742</v>
      </c>
      <c r="Z18" s="43">
        <f>'BAR BB| Open rates'!Z18*0.82</f>
        <v>51742</v>
      </c>
      <c r="AA18" s="43">
        <f>'BAR BB| Open rates'!AA18*0.82</f>
        <v>54448</v>
      </c>
      <c r="AB18" s="43">
        <f>'BAR BB| Open rates'!AB18*0.82</f>
        <v>51742</v>
      </c>
      <c r="AC18" s="43">
        <f>'BAR BB| Open rates'!AC18*0.82</f>
        <v>54448</v>
      </c>
      <c r="AD18" s="43">
        <f>'BAR BB| Open rates'!AD18*0.82</f>
        <v>49528</v>
      </c>
      <c r="AE18" s="43">
        <f>'BAR BB| Open rates'!AE18*0.82</f>
        <v>62401.999999999993</v>
      </c>
      <c r="AF18" s="43">
        <f>'BAR BB| Open rates'!AF18*0.82</f>
        <v>62401.999999999993</v>
      </c>
      <c r="AG18" s="43">
        <f>'BAR BB| Open rates'!AG18*0.82</f>
        <v>62401.999999999993</v>
      </c>
      <c r="AH18" s="43">
        <f>'BAR BB| Open rates'!AH18*0.82</f>
        <v>38294</v>
      </c>
      <c r="AI18" s="43">
        <f>'BAR BB| Open rates'!AI18*0.82</f>
        <v>32635.999999999996</v>
      </c>
      <c r="AJ18" s="43">
        <f>'BAR BB| Open rates'!AJ18*0.82</f>
        <v>37884</v>
      </c>
      <c r="AK18" s="43">
        <f>'BAR BB| Open rates'!AK18*0.82</f>
        <v>30176</v>
      </c>
      <c r="AL18" s="43">
        <f>'BAR BB| Open rates'!AL18*0.82</f>
        <v>28536</v>
      </c>
      <c r="AM18" s="43">
        <f>'BAR BB| Open rates'!AM18*0.82</f>
        <v>26896</v>
      </c>
      <c r="AN18" s="43">
        <f>'BAR BB| Open rates'!AN18*0.82</f>
        <v>28536</v>
      </c>
      <c r="AO18" s="43">
        <f>'BAR BB| Open rates'!AO18*0.82</f>
        <v>26896</v>
      </c>
      <c r="AP18" s="43">
        <f>'BAR BB| Open rates'!AP18*0.82</f>
        <v>25092</v>
      </c>
      <c r="AQ18" s="43">
        <f>'BAR BB| Open rates'!AQ18*0.82</f>
        <v>23698</v>
      </c>
      <c r="AR18" s="43">
        <f>'BAR BB| Open rates'!AR18*0.82</f>
        <v>22058</v>
      </c>
      <c r="AS18" s="43">
        <f>'BAR BB| Open rates'!AS18*0.82</f>
        <v>22058</v>
      </c>
      <c r="AT18" s="43">
        <f>'BAR BB| Open rates'!AT18*0.82</f>
        <v>21238</v>
      </c>
      <c r="AU18" s="43">
        <f>'BAR BB| Open rates'!AU18*0.82</f>
        <v>22058</v>
      </c>
      <c r="AV18" s="43">
        <f>'BAR BB| Open rates'!AV18*0.82</f>
        <v>21238</v>
      </c>
      <c r="AW18" s="43">
        <f>'BAR BB| Open rates'!AW18*0.82</f>
        <v>22058</v>
      </c>
      <c r="AX18" s="43">
        <f>'BAR BB| Open rates'!AX18*0.82</f>
        <v>29356</v>
      </c>
      <c r="AY18" s="43">
        <f>'BAR BB| Open rates'!AY18*0.82</f>
        <v>25092</v>
      </c>
      <c r="AZ18" s="43">
        <f>'BAR BB| Open rates'!AZ18*0.82</f>
        <v>29356</v>
      </c>
      <c r="BA18" s="43">
        <f>'BAR BB| Open rates'!BA18*0.82</f>
        <v>26896</v>
      </c>
      <c r="BB18" s="43">
        <f>'BAR BB| Open rates'!BB18*0.82</f>
        <v>23698</v>
      </c>
      <c r="BC18" s="43">
        <f>'BAR BB| Open rates'!BC18*0.82</f>
        <v>25092</v>
      </c>
      <c r="BD18" s="43">
        <f>'BAR BB| Open rates'!BD18*0.82</f>
        <v>23698</v>
      </c>
      <c r="BE18" s="43">
        <f>'BAR BB| Open rates'!BE18*0.82</f>
        <v>25092</v>
      </c>
      <c r="BF18" s="43">
        <f>'BAR BB| Open rates'!BF18*0.82</f>
        <v>23698</v>
      </c>
      <c r="BG18" s="43">
        <f>'BAR BB| Open rates'!BG18*0.82</f>
        <v>25092</v>
      </c>
      <c r="BH18" s="43">
        <f>'BAR BB| Open rates'!BH18*0.82</f>
        <v>26650</v>
      </c>
      <c r="BI18" s="43">
        <f>'BAR BB| Open rates'!BI18*0.82</f>
        <v>30094</v>
      </c>
      <c r="BJ18" s="43">
        <f>'BAR BB| Open rates'!BJ18*0.82</f>
        <v>45756</v>
      </c>
      <c r="BK18" s="43">
        <f>'BAR BB| Open rates'!BK18*0.82</f>
        <v>26650</v>
      </c>
      <c r="BL18" s="43">
        <f>'BAR BB| Open rates'!BL18*0.82</f>
        <v>28454</v>
      </c>
      <c r="BM18" s="43">
        <f>'BAR BB| Open rates'!BM18*0.82</f>
        <v>26650</v>
      </c>
      <c r="BN18" s="43">
        <f>'BAR BB| Open rates'!BN18*0.82</f>
        <v>30094</v>
      </c>
      <c r="BO18" s="43">
        <f>'BAR BB| Open rates'!BO18*0.82</f>
        <v>31733.999999999996</v>
      </c>
      <c r="BP18" s="43">
        <f>'BAR BB| Open rates'!BP18*0.82</f>
        <v>30094</v>
      </c>
      <c r="BQ18" s="43">
        <f>'BAR BB| Open rates'!BQ18*0.82</f>
        <v>31733.999999999996</v>
      </c>
      <c r="BR18" s="43">
        <f>'BAR BB| Open rates'!BR18*0.82</f>
        <v>30094</v>
      </c>
      <c r="BS18" s="43">
        <f>'BAR BB| Open rates'!BS18*0.82</f>
        <v>31733.999999999996</v>
      </c>
      <c r="BT18" s="43">
        <f>'BAR BB| Open rates'!BT18*0.82</f>
        <v>30094</v>
      </c>
      <c r="BU18" s="43">
        <f>'BAR BB| Open rates'!BU18*0.82</f>
        <v>31733.999999999996</v>
      </c>
      <c r="BV18" s="43">
        <f>'BAR BB| Open rates'!BV18*0.82</f>
        <v>30094</v>
      </c>
      <c r="BW18" s="43">
        <f>'BAR BB| Open rates'!BW18*0.82</f>
        <v>31733.999999999996</v>
      </c>
      <c r="BX18" s="43">
        <f>'BAR BB| Open rates'!BX18*0.82</f>
        <v>30094</v>
      </c>
      <c r="BY18" s="43">
        <f>'BAR BB| Open rates'!BY18*0.82</f>
        <v>31733.999999999996</v>
      </c>
      <c r="BZ18" s="43">
        <f>'BAR BB| Open rates'!BZ18*0.82</f>
        <v>30094</v>
      </c>
      <c r="CA18" s="43">
        <f>'BAR BB| Open rates'!CA18*0.82</f>
        <v>31733.999999999996</v>
      </c>
      <c r="CB18" s="43">
        <f>'BAR BB| Open rates'!CB18*0.82</f>
        <v>30094</v>
      </c>
      <c r="CC18" s="43">
        <f>'BAR BB| Open rates'!CC18*0.82</f>
        <v>31733.999999999996</v>
      </c>
      <c r="CD18" s="43">
        <f>'BAR BB| Open rates'!CD18*0.82</f>
        <v>26650</v>
      </c>
      <c r="CE18" s="43">
        <f>'BAR BB| Open rates'!CE18*0.82</f>
        <v>28454</v>
      </c>
      <c r="CF18" s="43">
        <f>'BAR BB| Open rates'!CF18*0.82</f>
        <v>26650</v>
      </c>
      <c r="CG18" s="43">
        <f>'BAR BB| Open rates'!CG18*0.82</f>
        <v>28454</v>
      </c>
      <c r="CH18" s="43">
        <f>'BAR BB| Open rates'!CH18*0.82</f>
        <v>26650</v>
      </c>
      <c r="CI18" s="43">
        <f>'BAR BB| Open rates'!CI18*0.82</f>
        <v>28454</v>
      </c>
      <c r="CJ18" s="43">
        <f>'BAR BB| Open rates'!CJ18*0.82</f>
        <v>26650</v>
      </c>
      <c r="CK18" s="43">
        <f>'BAR BB| Open rates'!CK18*0.82</f>
        <v>28454</v>
      </c>
      <c r="CL18" s="43">
        <f>'BAR BB| Open rates'!CL18*0.82</f>
        <v>26650</v>
      </c>
      <c r="CM18" s="43">
        <f>'BAR BB| Open rates'!CM18*0.82</f>
        <v>28454</v>
      </c>
      <c r="CN18" s="43">
        <f>'BAR BB| Open rates'!CN18*0.82</f>
        <v>26650</v>
      </c>
    </row>
    <row r="19" spans="1:92" s="36" customFormat="1" ht="12" customHeight="1" x14ac:dyDescent="0.2">
      <c r="A19" s="237">
        <v>2</v>
      </c>
      <c r="B19" s="43">
        <f>'BAR BB| Open rates'!B19*0.82</f>
        <v>29766</v>
      </c>
      <c r="C19" s="43">
        <f>'BAR BB| Open rates'!C19*0.82</f>
        <v>34686</v>
      </c>
      <c r="D19" s="43">
        <f>'BAR BB| Open rates'!D19*0.82</f>
        <v>31405.999999999996</v>
      </c>
      <c r="E19" s="43">
        <f>'BAR BB| Open rates'!E19*0.82</f>
        <v>81836</v>
      </c>
      <c r="F19" s="43">
        <f>'BAR BB| Open rates'!F19*0.82</f>
        <v>112176</v>
      </c>
      <c r="G19" s="43">
        <f>'BAR BB| Open rates'!G19*0.82</f>
        <v>117916</v>
      </c>
      <c r="H19" s="43">
        <f>'BAR BB| Open rates'!H19*0.82</f>
        <v>126115.99999999999</v>
      </c>
      <c r="I19" s="43">
        <f>'BAR BB| Open rates'!I19*0.82</f>
        <v>134398</v>
      </c>
      <c r="J19" s="43">
        <f>'BAR BB| Open rates'!J19*0.82</f>
        <v>134398</v>
      </c>
      <c r="K19" s="43">
        <f>'BAR BB| Open rates'!K19*0.82</f>
        <v>134398</v>
      </c>
      <c r="L19" s="43">
        <f>'BAR BB| Open rates'!L19*0.82</f>
        <v>127837.99999999999</v>
      </c>
      <c r="M19" s="43">
        <f>'BAR BB| Open rates'!M19*0.82</f>
        <v>71176</v>
      </c>
      <c r="N19" s="43">
        <f>'BAR BB| Open rates'!N19*0.82</f>
        <v>62975.999999999993</v>
      </c>
      <c r="O19" s="43">
        <f>'BAR BB| Open rates'!O19*0.82</f>
        <v>38376</v>
      </c>
      <c r="P19" s="43">
        <f>'BAR BB| Open rates'!P19*0.82</f>
        <v>30995.999999999996</v>
      </c>
      <c r="Q19" s="43">
        <f>'BAR BB| Open rates'!Q19*0.82</f>
        <v>35096</v>
      </c>
      <c r="R19" s="43">
        <f>'BAR BB| Open rates'!R19*0.82</f>
        <v>32635.999999999996</v>
      </c>
      <c r="S19" s="43">
        <f>'BAR BB| Open rates'!S19*0.82</f>
        <v>32635.999999999996</v>
      </c>
      <c r="T19" s="43">
        <f>'BAR BB| Open rates'!T19*0.82</f>
        <v>35096</v>
      </c>
      <c r="U19" s="43">
        <f>'BAR BB| Open rates'!U19*0.82</f>
        <v>38376</v>
      </c>
      <c r="V19" s="43">
        <f>'BAR BB| Open rates'!V19*0.82</f>
        <v>38376</v>
      </c>
      <c r="W19" s="43">
        <f>'BAR BB| Open rates'!W19*0.82</f>
        <v>48872</v>
      </c>
      <c r="X19" s="43">
        <f>'BAR BB| Open rates'!X19*0.82</f>
        <v>48872</v>
      </c>
      <c r="Y19" s="43">
        <f>'BAR BB| Open rates'!Y19*0.82</f>
        <v>54202</v>
      </c>
      <c r="Z19" s="43">
        <f>'BAR BB| Open rates'!Z19*0.82</f>
        <v>54202</v>
      </c>
      <c r="AA19" s="43">
        <f>'BAR BB| Open rates'!AA19*0.82</f>
        <v>56908</v>
      </c>
      <c r="AB19" s="43">
        <f>'BAR BB| Open rates'!AB19*0.82</f>
        <v>54202</v>
      </c>
      <c r="AC19" s="43">
        <f>'BAR BB| Open rates'!AC19*0.82</f>
        <v>56908</v>
      </c>
      <c r="AD19" s="43">
        <f>'BAR BB| Open rates'!AD19*0.82</f>
        <v>51988</v>
      </c>
      <c r="AE19" s="43">
        <f>'BAR BB| Open rates'!AE19*0.82</f>
        <v>64861.999999999993</v>
      </c>
      <c r="AF19" s="43">
        <f>'BAR BB| Open rates'!AF19*0.82</f>
        <v>64861.999999999993</v>
      </c>
      <c r="AG19" s="43">
        <f>'BAR BB| Open rates'!AG19*0.82</f>
        <v>64861.999999999993</v>
      </c>
      <c r="AH19" s="43">
        <f>'BAR BB| Open rates'!AH19*0.82</f>
        <v>40754</v>
      </c>
      <c r="AI19" s="43">
        <f>'BAR BB| Open rates'!AI19*0.82</f>
        <v>35096</v>
      </c>
      <c r="AJ19" s="43">
        <f>'BAR BB| Open rates'!AJ19*0.82</f>
        <v>40344</v>
      </c>
      <c r="AK19" s="43">
        <f>'BAR BB| Open rates'!AK19*0.82</f>
        <v>32635.999999999996</v>
      </c>
      <c r="AL19" s="43">
        <f>'BAR BB| Open rates'!AL19*0.82</f>
        <v>30995.999999999996</v>
      </c>
      <c r="AM19" s="43">
        <f>'BAR BB| Open rates'!AM19*0.82</f>
        <v>29356</v>
      </c>
      <c r="AN19" s="43">
        <f>'BAR BB| Open rates'!AN19*0.82</f>
        <v>30995.999999999996</v>
      </c>
      <c r="AO19" s="43">
        <f>'BAR BB| Open rates'!AO19*0.82</f>
        <v>29356</v>
      </c>
      <c r="AP19" s="43">
        <f>'BAR BB| Open rates'!AP19*0.82</f>
        <v>27552</v>
      </c>
      <c r="AQ19" s="43">
        <f>'BAR BB| Open rates'!AQ19*0.82</f>
        <v>26158</v>
      </c>
      <c r="AR19" s="43">
        <f>'BAR BB| Open rates'!AR19*0.82</f>
        <v>24518</v>
      </c>
      <c r="AS19" s="43">
        <f>'BAR BB| Open rates'!AS19*0.82</f>
        <v>24518</v>
      </c>
      <c r="AT19" s="43">
        <f>'BAR BB| Open rates'!AT19*0.82</f>
        <v>23698</v>
      </c>
      <c r="AU19" s="43">
        <f>'BAR BB| Open rates'!AU19*0.82</f>
        <v>24518</v>
      </c>
      <c r="AV19" s="43">
        <f>'BAR BB| Open rates'!AV19*0.82</f>
        <v>23698</v>
      </c>
      <c r="AW19" s="43">
        <f>'BAR BB| Open rates'!AW19*0.82</f>
        <v>24518</v>
      </c>
      <c r="AX19" s="43">
        <f>'BAR BB| Open rates'!AX19*0.82</f>
        <v>31815.999999999996</v>
      </c>
      <c r="AY19" s="43">
        <f>'BAR BB| Open rates'!AY19*0.82</f>
        <v>27552</v>
      </c>
      <c r="AZ19" s="43">
        <f>'BAR BB| Open rates'!AZ19*0.82</f>
        <v>31815.999999999996</v>
      </c>
      <c r="BA19" s="43">
        <f>'BAR BB| Open rates'!BA19*0.82</f>
        <v>29356</v>
      </c>
      <c r="BB19" s="43">
        <f>'BAR BB| Open rates'!BB19*0.82</f>
        <v>26158</v>
      </c>
      <c r="BC19" s="43">
        <f>'BAR BB| Open rates'!BC19*0.82</f>
        <v>27552</v>
      </c>
      <c r="BD19" s="43">
        <f>'BAR BB| Open rates'!BD19*0.82</f>
        <v>26158</v>
      </c>
      <c r="BE19" s="43">
        <f>'BAR BB| Open rates'!BE19*0.82</f>
        <v>27552</v>
      </c>
      <c r="BF19" s="43">
        <f>'BAR BB| Open rates'!BF19*0.82</f>
        <v>26158</v>
      </c>
      <c r="BG19" s="43">
        <f>'BAR BB| Open rates'!BG19*0.82</f>
        <v>27552</v>
      </c>
      <c r="BH19" s="43">
        <f>'BAR BB| Open rates'!BH19*0.82</f>
        <v>29110</v>
      </c>
      <c r="BI19" s="43">
        <f>'BAR BB| Open rates'!BI19*0.82</f>
        <v>32553.999999999996</v>
      </c>
      <c r="BJ19" s="43">
        <f>'BAR BB| Open rates'!BJ19*0.82</f>
        <v>48216</v>
      </c>
      <c r="BK19" s="43">
        <f>'BAR BB| Open rates'!BK19*0.82</f>
        <v>29110</v>
      </c>
      <c r="BL19" s="43">
        <f>'BAR BB| Open rates'!BL19*0.82</f>
        <v>30913.999999999996</v>
      </c>
      <c r="BM19" s="43">
        <f>'BAR BB| Open rates'!BM19*0.82</f>
        <v>29110</v>
      </c>
      <c r="BN19" s="43">
        <f>'BAR BB| Open rates'!BN19*0.82</f>
        <v>32553.999999999996</v>
      </c>
      <c r="BO19" s="43">
        <f>'BAR BB| Open rates'!BO19*0.82</f>
        <v>34194</v>
      </c>
      <c r="BP19" s="43">
        <f>'BAR BB| Open rates'!BP19*0.82</f>
        <v>32553.999999999996</v>
      </c>
      <c r="BQ19" s="43">
        <f>'BAR BB| Open rates'!BQ19*0.82</f>
        <v>34194</v>
      </c>
      <c r="BR19" s="43">
        <f>'BAR BB| Open rates'!BR19*0.82</f>
        <v>32553.999999999996</v>
      </c>
      <c r="BS19" s="43">
        <f>'BAR BB| Open rates'!BS19*0.82</f>
        <v>34194</v>
      </c>
      <c r="BT19" s="43">
        <f>'BAR BB| Open rates'!BT19*0.82</f>
        <v>32553.999999999996</v>
      </c>
      <c r="BU19" s="43">
        <f>'BAR BB| Open rates'!BU19*0.82</f>
        <v>34194</v>
      </c>
      <c r="BV19" s="43">
        <f>'BAR BB| Open rates'!BV19*0.82</f>
        <v>32553.999999999996</v>
      </c>
      <c r="BW19" s="43">
        <f>'BAR BB| Open rates'!BW19*0.82</f>
        <v>34194</v>
      </c>
      <c r="BX19" s="43">
        <f>'BAR BB| Open rates'!BX19*0.82</f>
        <v>32553.999999999996</v>
      </c>
      <c r="BY19" s="43">
        <f>'BAR BB| Open rates'!BY19*0.82</f>
        <v>34194</v>
      </c>
      <c r="BZ19" s="43">
        <f>'BAR BB| Open rates'!BZ19*0.82</f>
        <v>32553.999999999996</v>
      </c>
      <c r="CA19" s="43">
        <f>'BAR BB| Open rates'!CA19*0.82</f>
        <v>34194</v>
      </c>
      <c r="CB19" s="43">
        <f>'BAR BB| Open rates'!CB19*0.82</f>
        <v>32553.999999999996</v>
      </c>
      <c r="CC19" s="43">
        <f>'BAR BB| Open rates'!CC19*0.82</f>
        <v>34194</v>
      </c>
      <c r="CD19" s="43">
        <f>'BAR BB| Open rates'!CD19*0.82</f>
        <v>29110</v>
      </c>
      <c r="CE19" s="43">
        <f>'BAR BB| Open rates'!CE19*0.82</f>
        <v>30913.999999999996</v>
      </c>
      <c r="CF19" s="43">
        <f>'BAR BB| Open rates'!CF19*0.82</f>
        <v>29110</v>
      </c>
      <c r="CG19" s="43">
        <f>'BAR BB| Open rates'!CG19*0.82</f>
        <v>30913.999999999996</v>
      </c>
      <c r="CH19" s="43">
        <f>'BAR BB| Open rates'!CH19*0.82</f>
        <v>29110</v>
      </c>
      <c r="CI19" s="43">
        <f>'BAR BB| Open rates'!CI19*0.82</f>
        <v>30913.999999999996</v>
      </c>
      <c r="CJ19" s="43">
        <f>'BAR BB| Open rates'!CJ19*0.82</f>
        <v>29110</v>
      </c>
      <c r="CK19" s="43">
        <f>'BAR BB| Open rates'!CK19*0.82</f>
        <v>30913.999999999996</v>
      </c>
      <c r="CL19" s="43">
        <f>'BAR BB| Open rates'!CL19*0.82</f>
        <v>29110</v>
      </c>
      <c r="CM19" s="43">
        <f>'BAR BB| Open rates'!CM19*0.82</f>
        <v>30913.999999999996</v>
      </c>
      <c r="CN19" s="43">
        <f>'BAR BB| Open rates'!CN19*0.82</f>
        <v>29110</v>
      </c>
    </row>
    <row r="20" spans="1:92" s="36" customFormat="1" ht="12" customHeight="1" x14ac:dyDescent="0.2">
      <c r="A20" s="236" t="s">
        <v>179</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c r="BX20" s="43"/>
      <c r="BY20" s="43"/>
      <c r="BZ20" s="43"/>
      <c r="CA20" s="43"/>
      <c r="CB20" s="43"/>
      <c r="CC20" s="43"/>
      <c r="CD20" s="43"/>
      <c r="CE20" s="43"/>
      <c r="CF20" s="43"/>
      <c r="CG20" s="43"/>
      <c r="CH20" s="43"/>
      <c r="CI20" s="43"/>
      <c r="CJ20" s="43"/>
      <c r="CK20" s="43"/>
      <c r="CL20" s="43"/>
      <c r="CM20" s="43"/>
      <c r="CN20" s="43"/>
    </row>
    <row r="21" spans="1:92" s="36" customFormat="1" ht="12" customHeight="1" x14ac:dyDescent="0.2">
      <c r="A21" s="237">
        <v>1</v>
      </c>
      <c r="B21" s="43">
        <f>'BAR BB| Open rates'!B21*0.82</f>
        <v>30913.999999999996</v>
      </c>
      <c r="C21" s="43">
        <f>'BAR BB| Open rates'!C21*0.82</f>
        <v>35834</v>
      </c>
      <c r="D21" s="43">
        <f>'BAR BB| Open rates'!D21*0.82</f>
        <v>32553.999999999996</v>
      </c>
      <c r="E21" s="43">
        <f>'BAR BB| Open rates'!E21*0.82</f>
        <v>80196</v>
      </c>
      <c r="F21" s="43">
        <f>'BAR BB| Open rates'!F21*0.82</f>
        <v>110536</v>
      </c>
      <c r="G21" s="43">
        <f>'BAR BB| Open rates'!G21*0.82</f>
        <v>116276</v>
      </c>
      <c r="H21" s="43">
        <f>'BAR BB| Open rates'!H21*0.82</f>
        <v>124475.99999999999</v>
      </c>
      <c r="I21" s="43">
        <f>'BAR BB| Open rates'!I21*0.82</f>
        <v>132758</v>
      </c>
      <c r="J21" s="43">
        <f>'BAR BB| Open rates'!J21*0.82</f>
        <v>132758</v>
      </c>
      <c r="K21" s="43">
        <f>'BAR BB| Open rates'!K21*0.82</f>
        <v>132758</v>
      </c>
      <c r="L21" s="43">
        <f>'BAR BB| Open rates'!L21*0.82</f>
        <v>126197.99999999999</v>
      </c>
      <c r="M21" s="43">
        <f>'BAR BB| Open rates'!M21*0.82</f>
        <v>70274</v>
      </c>
      <c r="N21" s="43">
        <f>'BAR BB| Open rates'!N21*0.82</f>
        <v>62073.999999999993</v>
      </c>
      <c r="O21" s="43">
        <f>'BAR BB| Open rates'!O21*0.82</f>
        <v>37474</v>
      </c>
      <c r="P21" s="43">
        <f>'BAR BB| Open rates'!P21*0.82</f>
        <v>30094</v>
      </c>
      <c r="Q21" s="43">
        <f>'BAR BB| Open rates'!Q21*0.82</f>
        <v>34194</v>
      </c>
      <c r="R21" s="43">
        <f>'BAR BB| Open rates'!R21*0.82</f>
        <v>31733.999999999996</v>
      </c>
      <c r="S21" s="43">
        <f>'BAR BB| Open rates'!S21*0.82</f>
        <v>31733.999999999996</v>
      </c>
      <c r="T21" s="43">
        <f>'BAR BB| Open rates'!T21*0.82</f>
        <v>34194</v>
      </c>
      <c r="U21" s="43">
        <f>'BAR BB| Open rates'!U21*0.82</f>
        <v>37474</v>
      </c>
      <c r="V21" s="43">
        <f>'BAR BB| Open rates'!V21*0.82</f>
        <v>37474</v>
      </c>
      <c r="W21" s="43">
        <f>'BAR BB| Open rates'!W21*0.82</f>
        <v>47970</v>
      </c>
      <c r="X21" s="43">
        <f>'BAR BB| Open rates'!X21*0.82</f>
        <v>47970</v>
      </c>
      <c r="Y21" s="43">
        <f>'BAR BB| Open rates'!Y21*0.82</f>
        <v>52890</v>
      </c>
      <c r="Z21" s="43">
        <f>'BAR BB| Open rates'!Z21*0.82</f>
        <v>52890</v>
      </c>
      <c r="AA21" s="43">
        <f>'BAR BB| Open rates'!AA21*0.82</f>
        <v>55596</v>
      </c>
      <c r="AB21" s="43">
        <f>'BAR BB| Open rates'!AB21*0.82</f>
        <v>52890</v>
      </c>
      <c r="AC21" s="43">
        <f>'BAR BB| Open rates'!AC21*0.82</f>
        <v>55596</v>
      </c>
      <c r="AD21" s="43">
        <f>'BAR BB| Open rates'!AD21*0.82</f>
        <v>50676</v>
      </c>
      <c r="AE21" s="43">
        <f>'BAR BB| Open rates'!AE21*0.82</f>
        <v>64041.999999999993</v>
      </c>
      <c r="AF21" s="43">
        <f>'BAR BB| Open rates'!AF21*0.82</f>
        <v>64041.999999999993</v>
      </c>
      <c r="AG21" s="43">
        <f>'BAR BB| Open rates'!AG21*0.82</f>
        <v>64041.999999999993</v>
      </c>
      <c r="AH21" s="43">
        <f>'BAR BB| Open rates'!AH21*0.82</f>
        <v>39934</v>
      </c>
      <c r="AI21" s="43">
        <f>'BAR BB| Open rates'!AI21*0.82</f>
        <v>34194</v>
      </c>
      <c r="AJ21" s="43">
        <f>'BAR BB| Open rates'!AJ21*0.82</f>
        <v>39442</v>
      </c>
      <c r="AK21" s="43">
        <f>'BAR BB| Open rates'!AK21*0.82</f>
        <v>31733.999999999996</v>
      </c>
      <c r="AL21" s="43">
        <f>'BAR BB| Open rates'!AL21*0.82</f>
        <v>30094</v>
      </c>
      <c r="AM21" s="43">
        <f>'BAR BB| Open rates'!AM21*0.82</f>
        <v>28454</v>
      </c>
      <c r="AN21" s="43">
        <f>'BAR BB| Open rates'!AN21*0.82</f>
        <v>30094</v>
      </c>
      <c r="AO21" s="43">
        <f>'BAR BB| Open rates'!AO21*0.82</f>
        <v>28454</v>
      </c>
      <c r="AP21" s="43">
        <f>'BAR BB| Open rates'!AP21*0.82</f>
        <v>25010</v>
      </c>
      <c r="AQ21" s="43">
        <f>'BAR BB| Open rates'!AQ21*0.82</f>
        <v>23616</v>
      </c>
      <c r="AR21" s="43">
        <f>'BAR BB| Open rates'!AR21*0.82</f>
        <v>21976</v>
      </c>
      <c r="AS21" s="43">
        <f>'BAR BB| Open rates'!AS21*0.82</f>
        <v>21976</v>
      </c>
      <c r="AT21" s="43">
        <f>'BAR BB| Open rates'!AT21*0.82</f>
        <v>21156</v>
      </c>
      <c r="AU21" s="43">
        <f>'BAR BB| Open rates'!AU21*0.82</f>
        <v>21976</v>
      </c>
      <c r="AV21" s="43">
        <f>'BAR BB| Open rates'!AV21*0.82</f>
        <v>21156</v>
      </c>
      <c r="AW21" s="43">
        <f>'BAR BB| Open rates'!AW21*0.82</f>
        <v>21976</v>
      </c>
      <c r="AX21" s="43">
        <f>'BAR BB| Open rates'!AX21*0.82</f>
        <v>29274</v>
      </c>
      <c r="AY21" s="43">
        <f>'BAR BB| Open rates'!AY21*0.82</f>
        <v>25010</v>
      </c>
      <c r="AZ21" s="43">
        <f>'BAR BB| Open rates'!AZ21*0.82</f>
        <v>29274</v>
      </c>
      <c r="BA21" s="43">
        <f>'BAR BB| Open rates'!BA21*0.82</f>
        <v>26814</v>
      </c>
      <c r="BB21" s="43">
        <f>'BAR BB| Open rates'!BB21*0.82</f>
        <v>23616</v>
      </c>
      <c r="BC21" s="43">
        <f>'BAR BB| Open rates'!BC21*0.82</f>
        <v>25010</v>
      </c>
      <c r="BD21" s="43">
        <f>'BAR BB| Open rates'!BD21*0.82</f>
        <v>23616</v>
      </c>
      <c r="BE21" s="43">
        <f>'BAR BB| Open rates'!BE21*0.82</f>
        <v>25010</v>
      </c>
      <c r="BF21" s="43">
        <f>'BAR BB| Open rates'!BF21*0.82</f>
        <v>23616</v>
      </c>
      <c r="BG21" s="43">
        <f>'BAR BB| Open rates'!BG21*0.82</f>
        <v>25010</v>
      </c>
      <c r="BH21" s="43">
        <f>'BAR BB| Open rates'!BH21*0.82</f>
        <v>29930</v>
      </c>
      <c r="BI21" s="43">
        <f>'BAR BB| Open rates'!BI21*0.82</f>
        <v>33374</v>
      </c>
      <c r="BJ21" s="43">
        <f>'BAR BB| Open rates'!BJ21*0.82</f>
        <v>49036</v>
      </c>
      <c r="BK21" s="43">
        <f>'BAR BB| Open rates'!BK21*0.82</f>
        <v>29930</v>
      </c>
      <c r="BL21" s="43">
        <f>'BAR BB| Open rates'!BL21*0.82</f>
        <v>31733.999999999996</v>
      </c>
      <c r="BM21" s="43">
        <f>'BAR BB| Open rates'!BM21*0.82</f>
        <v>29930</v>
      </c>
      <c r="BN21" s="43">
        <f>'BAR BB| Open rates'!BN21*0.82</f>
        <v>33374</v>
      </c>
      <c r="BO21" s="43">
        <f>'BAR BB| Open rates'!BO21*0.82</f>
        <v>35014</v>
      </c>
      <c r="BP21" s="43">
        <f>'BAR BB| Open rates'!BP21*0.82</f>
        <v>33374</v>
      </c>
      <c r="BQ21" s="43">
        <f>'BAR BB| Open rates'!BQ21*0.82</f>
        <v>35014</v>
      </c>
      <c r="BR21" s="43">
        <f>'BAR BB| Open rates'!BR21*0.82</f>
        <v>33374</v>
      </c>
      <c r="BS21" s="43">
        <f>'BAR BB| Open rates'!BS21*0.82</f>
        <v>35014</v>
      </c>
      <c r="BT21" s="43">
        <f>'BAR BB| Open rates'!BT21*0.82</f>
        <v>33374</v>
      </c>
      <c r="BU21" s="43">
        <f>'BAR BB| Open rates'!BU21*0.82</f>
        <v>35014</v>
      </c>
      <c r="BV21" s="43">
        <f>'BAR BB| Open rates'!BV21*0.82</f>
        <v>33374</v>
      </c>
      <c r="BW21" s="43">
        <f>'BAR BB| Open rates'!BW21*0.82</f>
        <v>35014</v>
      </c>
      <c r="BX21" s="43">
        <f>'BAR BB| Open rates'!BX21*0.82</f>
        <v>33374</v>
      </c>
      <c r="BY21" s="43">
        <f>'BAR BB| Open rates'!BY21*0.82</f>
        <v>35014</v>
      </c>
      <c r="BZ21" s="43">
        <f>'BAR BB| Open rates'!BZ21*0.82</f>
        <v>33374</v>
      </c>
      <c r="CA21" s="43">
        <f>'BAR BB| Open rates'!CA21*0.82</f>
        <v>35014</v>
      </c>
      <c r="CB21" s="43">
        <f>'BAR BB| Open rates'!CB21*0.82</f>
        <v>33374</v>
      </c>
      <c r="CC21" s="43">
        <f>'BAR BB| Open rates'!CC21*0.82</f>
        <v>35014</v>
      </c>
      <c r="CD21" s="43">
        <f>'BAR BB| Open rates'!CD21*0.82</f>
        <v>29930</v>
      </c>
      <c r="CE21" s="43">
        <f>'BAR BB| Open rates'!CE21*0.82</f>
        <v>31733.999999999996</v>
      </c>
      <c r="CF21" s="43">
        <f>'BAR BB| Open rates'!CF21*0.82</f>
        <v>29930</v>
      </c>
      <c r="CG21" s="43">
        <f>'BAR BB| Open rates'!CG21*0.82</f>
        <v>31733.999999999996</v>
      </c>
      <c r="CH21" s="43">
        <f>'BAR BB| Open rates'!CH21*0.82</f>
        <v>29930</v>
      </c>
      <c r="CI21" s="43">
        <f>'BAR BB| Open rates'!CI21*0.82</f>
        <v>31733.999999999996</v>
      </c>
      <c r="CJ21" s="43">
        <f>'BAR BB| Open rates'!CJ21*0.82</f>
        <v>29930</v>
      </c>
      <c r="CK21" s="43">
        <f>'BAR BB| Open rates'!CK21*0.82</f>
        <v>31733.999999999996</v>
      </c>
      <c r="CL21" s="43">
        <f>'BAR BB| Open rates'!CL21*0.82</f>
        <v>29930</v>
      </c>
      <c r="CM21" s="43">
        <f>'BAR BB| Open rates'!CM21*0.82</f>
        <v>31733.999999999996</v>
      </c>
      <c r="CN21" s="43">
        <f>'BAR BB| Open rates'!CN21*0.82</f>
        <v>29930</v>
      </c>
    </row>
    <row r="22" spans="1:92" s="36" customFormat="1" ht="12" customHeight="1" x14ac:dyDescent="0.2">
      <c r="A22" s="237">
        <v>2</v>
      </c>
      <c r="B22" s="43">
        <f>'BAR BB| Open rates'!B22*0.82</f>
        <v>32964</v>
      </c>
      <c r="C22" s="43">
        <f>'BAR BB| Open rates'!C22*0.82</f>
        <v>37884</v>
      </c>
      <c r="D22" s="43">
        <f>'BAR BB| Open rates'!D22*0.82</f>
        <v>34604</v>
      </c>
      <c r="E22" s="43">
        <f>'BAR BB| Open rates'!E22*0.82</f>
        <v>82656</v>
      </c>
      <c r="F22" s="43">
        <f>'BAR BB| Open rates'!F22*0.82</f>
        <v>112996</v>
      </c>
      <c r="G22" s="43">
        <f>'BAR BB| Open rates'!G22*0.82</f>
        <v>118736</v>
      </c>
      <c r="H22" s="43">
        <f>'BAR BB| Open rates'!H22*0.82</f>
        <v>126935.99999999999</v>
      </c>
      <c r="I22" s="43">
        <f>'BAR BB| Open rates'!I22*0.82</f>
        <v>135218</v>
      </c>
      <c r="J22" s="43">
        <f>'BAR BB| Open rates'!J22*0.82</f>
        <v>135218</v>
      </c>
      <c r="K22" s="43">
        <f>'BAR BB| Open rates'!K22*0.82</f>
        <v>135218</v>
      </c>
      <c r="L22" s="43">
        <f>'BAR BB| Open rates'!L22*0.82</f>
        <v>128657.99999999999</v>
      </c>
      <c r="M22" s="43">
        <f>'BAR BB| Open rates'!M22*0.82</f>
        <v>72734</v>
      </c>
      <c r="N22" s="43">
        <f>'BAR BB| Open rates'!N22*0.82</f>
        <v>64533.999999999993</v>
      </c>
      <c r="O22" s="43">
        <f>'BAR BB| Open rates'!O22*0.82</f>
        <v>39934</v>
      </c>
      <c r="P22" s="43">
        <f>'BAR BB| Open rates'!P22*0.82</f>
        <v>32553.999999999996</v>
      </c>
      <c r="Q22" s="43">
        <f>'BAR BB| Open rates'!Q22*0.82</f>
        <v>36654</v>
      </c>
      <c r="R22" s="43">
        <f>'BAR BB| Open rates'!R22*0.82</f>
        <v>34194</v>
      </c>
      <c r="S22" s="43">
        <f>'BAR BB| Open rates'!S22*0.82</f>
        <v>34194</v>
      </c>
      <c r="T22" s="43">
        <f>'BAR BB| Open rates'!T22*0.82</f>
        <v>36654</v>
      </c>
      <c r="U22" s="43">
        <f>'BAR BB| Open rates'!U22*0.82</f>
        <v>39934</v>
      </c>
      <c r="V22" s="43">
        <f>'BAR BB| Open rates'!V22*0.82</f>
        <v>39934</v>
      </c>
      <c r="W22" s="43">
        <f>'BAR BB| Open rates'!W22*0.82</f>
        <v>50430</v>
      </c>
      <c r="X22" s="43">
        <f>'BAR BB| Open rates'!X22*0.82</f>
        <v>50430</v>
      </c>
      <c r="Y22" s="43">
        <f>'BAR BB| Open rates'!Y22*0.82</f>
        <v>55350</v>
      </c>
      <c r="Z22" s="43">
        <f>'BAR BB| Open rates'!Z22*0.82</f>
        <v>55350</v>
      </c>
      <c r="AA22" s="43">
        <f>'BAR BB| Open rates'!AA22*0.82</f>
        <v>58056</v>
      </c>
      <c r="AB22" s="43">
        <f>'BAR BB| Open rates'!AB22*0.82</f>
        <v>55350</v>
      </c>
      <c r="AC22" s="43">
        <f>'BAR BB| Open rates'!AC22*0.82</f>
        <v>58056</v>
      </c>
      <c r="AD22" s="43">
        <f>'BAR BB| Open rates'!AD22*0.82</f>
        <v>53136</v>
      </c>
      <c r="AE22" s="43">
        <f>'BAR BB| Open rates'!AE22*0.82</f>
        <v>66502</v>
      </c>
      <c r="AF22" s="43">
        <f>'BAR BB| Open rates'!AF22*0.82</f>
        <v>66502</v>
      </c>
      <c r="AG22" s="43">
        <f>'BAR BB| Open rates'!AG22*0.82</f>
        <v>66502</v>
      </c>
      <c r="AH22" s="43">
        <f>'BAR BB| Open rates'!AH22*0.82</f>
        <v>42394</v>
      </c>
      <c r="AI22" s="43">
        <f>'BAR BB| Open rates'!AI22*0.82</f>
        <v>36654</v>
      </c>
      <c r="AJ22" s="43">
        <f>'BAR BB| Open rates'!AJ22*0.82</f>
        <v>41902</v>
      </c>
      <c r="AK22" s="43">
        <f>'BAR BB| Open rates'!AK22*0.82</f>
        <v>34194</v>
      </c>
      <c r="AL22" s="43">
        <f>'BAR BB| Open rates'!AL22*0.82</f>
        <v>32553.999999999996</v>
      </c>
      <c r="AM22" s="43">
        <f>'BAR BB| Open rates'!AM22*0.82</f>
        <v>30913.999999999996</v>
      </c>
      <c r="AN22" s="43">
        <f>'BAR BB| Open rates'!AN22*0.82</f>
        <v>32553.999999999996</v>
      </c>
      <c r="AO22" s="43">
        <f>'BAR BB| Open rates'!AO22*0.82</f>
        <v>30913.999999999996</v>
      </c>
      <c r="AP22" s="43">
        <f>'BAR BB| Open rates'!AP22*0.82</f>
        <v>27470</v>
      </c>
      <c r="AQ22" s="43">
        <f>'BAR BB| Open rates'!AQ22*0.82</f>
        <v>26076</v>
      </c>
      <c r="AR22" s="43">
        <f>'BAR BB| Open rates'!AR22*0.82</f>
        <v>24436</v>
      </c>
      <c r="AS22" s="43">
        <f>'BAR BB| Open rates'!AS22*0.82</f>
        <v>24436</v>
      </c>
      <c r="AT22" s="43">
        <f>'BAR BB| Open rates'!AT22*0.82</f>
        <v>23616</v>
      </c>
      <c r="AU22" s="43">
        <f>'BAR BB| Open rates'!AU22*0.82</f>
        <v>24436</v>
      </c>
      <c r="AV22" s="43">
        <f>'BAR BB| Open rates'!AV22*0.82</f>
        <v>23616</v>
      </c>
      <c r="AW22" s="43">
        <f>'BAR BB| Open rates'!AW22*0.82</f>
        <v>24436</v>
      </c>
      <c r="AX22" s="43">
        <f>'BAR BB| Open rates'!AX22*0.82</f>
        <v>31733.999999999996</v>
      </c>
      <c r="AY22" s="43">
        <f>'BAR BB| Open rates'!AY22*0.82</f>
        <v>27470</v>
      </c>
      <c r="AZ22" s="43">
        <f>'BAR BB| Open rates'!AZ22*0.82</f>
        <v>31733.999999999996</v>
      </c>
      <c r="BA22" s="43">
        <f>'BAR BB| Open rates'!BA22*0.82</f>
        <v>29274</v>
      </c>
      <c r="BB22" s="43">
        <f>'BAR BB| Open rates'!BB22*0.82</f>
        <v>26076</v>
      </c>
      <c r="BC22" s="43">
        <f>'BAR BB| Open rates'!BC22*0.82</f>
        <v>27470</v>
      </c>
      <c r="BD22" s="43">
        <f>'BAR BB| Open rates'!BD22*0.82</f>
        <v>26076</v>
      </c>
      <c r="BE22" s="43">
        <f>'BAR BB| Open rates'!BE22*0.82</f>
        <v>27470</v>
      </c>
      <c r="BF22" s="43">
        <f>'BAR BB| Open rates'!BF22*0.82</f>
        <v>26076</v>
      </c>
      <c r="BG22" s="43">
        <f>'BAR BB| Open rates'!BG22*0.82</f>
        <v>27470</v>
      </c>
      <c r="BH22" s="43">
        <f>'BAR BB| Open rates'!BH22*0.82</f>
        <v>32389.999999999996</v>
      </c>
      <c r="BI22" s="43">
        <f>'BAR BB| Open rates'!BI22*0.82</f>
        <v>35834</v>
      </c>
      <c r="BJ22" s="43">
        <f>'BAR BB| Open rates'!BJ22*0.82</f>
        <v>51496</v>
      </c>
      <c r="BK22" s="43">
        <f>'BAR BB| Open rates'!BK22*0.82</f>
        <v>32389.999999999996</v>
      </c>
      <c r="BL22" s="43">
        <f>'BAR BB| Open rates'!BL22*0.82</f>
        <v>34194</v>
      </c>
      <c r="BM22" s="43">
        <f>'BAR BB| Open rates'!BM22*0.82</f>
        <v>32389.999999999996</v>
      </c>
      <c r="BN22" s="43">
        <f>'BAR BB| Open rates'!BN22*0.82</f>
        <v>35834</v>
      </c>
      <c r="BO22" s="43">
        <f>'BAR BB| Open rates'!BO22*0.82</f>
        <v>37474</v>
      </c>
      <c r="BP22" s="43">
        <f>'BAR BB| Open rates'!BP22*0.82</f>
        <v>35834</v>
      </c>
      <c r="BQ22" s="43">
        <f>'BAR BB| Open rates'!BQ22*0.82</f>
        <v>37474</v>
      </c>
      <c r="BR22" s="43">
        <f>'BAR BB| Open rates'!BR22*0.82</f>
        <v>35834</v>
      </c>
      <c r="BS22" s="43">
        <f>'BAR BB| Open rates'!BS22*0.82</f>
        <v>37474</v>
      </c>
      <c r="BT22" s="43">
        <f>'BAR BB| Open rates'!BT22*0.82</f>
        <v>35834</v>
      </c>
      <c r="BU22" s="43">
        <f>'BAR BB| Open rates'!BU22*0.82</f>
        <v>37474</v>
      </c>
      <c r="BV22" s="43">
        <f>'BAR BB| Open rates'!BV22*0.82</f>
        <v>35834</v>
      </c>
      <c r="BW22" s="43">
        <f>'BAR BB| Open rates'!BW22*0.82</f>
        <v>37474</v>
      </c>
      <c r="BX22" s="43">
        <f>'BAR BB| Open rates'!BX22*0.82</f>
        <v>35834</v>
      </c>
      <c r="BY22" s="43">
        <f>'BAR BB| Open rates'!BY22*0.82</f>
        <v>37474</v>
      </c>
      <c r="BZ22" s="43">
        <f>'BAR BB| Open rates'!BZ22*0.82</f>
        <v>35834</v>
      </c>
      <c r="CA22" s="43">
        <f>'BAR BB| Open rates'!CA22*0.82</f>
        <v>37474</v>
      </c>
      <c r="CB22" s="43">
        <f>'BAR BB| Open rates'!CB22*0.82</f>
        <v>35834</v>
      </c>
      <c r="CC22" s="43">
        <f>'BAR BB| Open rates'!CC22*0.82</f>
        <v>37474</v>
      </c>
      <c r="CD22" s="43">
        <f>'BAR BB| Open rates'!CD22*0.82</f>
        <v>32389.999999999996</v>
      </c>
      <c r="CE22" s="43">
        <f>'BAR BB| Open rates'!CE22*0.82</f>
        <v>34194</v>
      </c>
      <c r="CF22" s="43">
        <f>'BAR BB| Open rates'!CF22*0.82</f>
        <v>32389.999999999996</v>
      </c>
      <c r="CG22" s="43">
        <f>'BAR BB| Open rates'!CG22*0.82</f>
        <v>34194</v>
      </c>
      <c r="CH22" s="43">
        <f>'BAR BB| Open rates'!CH22*0.82</f>
        <v>32389.999999999996</v>
      </c>
      <c r="CI22" s="43">
        <f>'BAR BB| Open rates'!CI22*0.82</f>
        <v>34194</v>
      </c>
      <c r="CJ22" s="43">
        <f>'BAR BB| Open rates'!CJ22*0.82</f>
        <v>32389.999999999996</v>
      </c>
      <c r="CK22" s="43">
        <f>'BAR BB| Open rates'!CK22*0.82</f>
        <v>34194</v>
      </c>
      <c r="CL22" s="43">
        <f>'BAR BB| Open rates'!CL22*0.82</f>
        <v>32389.999999999996</v>
      </c>
      <c r="CM22" s="43">
        <f>'BAR BB| Open rates'!CM22*0.82</f>
        <v>34194</v>
      </c>
      <c r="CN22" s="43">
        <f>'BAR BB| Open rates'!CN22*0.82</f>
        <v>32389.999999999996</v>
      </c>
    </row>
    <row r="23" spans="1:92" s="36" customFormat="1" ht="12" customHeight="1" x14ac:dyDescent="0.2">
      <c r="A23" s="236" t="s">
        <v>180</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c r="BX23" s="43"/>
      <c r="BY23" s="43"/>
      <c r="BZ23" s="43"/>
      <c r="CA23" s="43"/>
      <c r="CB23" s="43"/>
      <c r="CC23" s="43"/>
      <c r="CD23" s="43"/>
      <c r="CE23" s="43"/>
      <c r="CF23" s="43"/>
      <c r="CG23" s="43"/>
      <c r="CH23" s="43"/>
      <c r="CI23" s="43"/>
      <c r="CJ23" s="43"/>
      <c r="CK23" s="43"/>
      <c r="CL23" s="43"/>
      <c r="CM23" s="43"/>
      <c r="CN23" s="43"/>
    </row>
    <row r="24" spans="1:92" s="36" customFormat="1" ht="12" customHeight="1" x14ac:dyDescent="0.2">
      <c r="A24" s="237">
        <v>1</v>
      </c>
      <c r="B24" s="43">
        <f>'BAR BB| Open rates'!B24*0.82</f>
        <v>39934</v>
      </c>
      <c r="C24" s="43">
        <f>'BAR BB| Open rates'!C24*0.82</f>
        <v>44854</v>
      </c>
      <c r="D24" s="43">
        <f>'BAR BB| Open rates'!D24*0.82</f>
        <v>41574</v>
      </c>
      <c r="E24" s="43">
        <f>'BAR BB| Open rates'!E24*0.82</f>
        <v>135956</v>
      </c>
      <c r="F24" s="43">
        <f>'BAR BB| Open rates'!F24*0.82</f>
        <v>166296</v>
      </c>
      <c r="G24" s="43">
        <f>'BAR BB| Open rates'!G24*0.82</f>
        <v>172036</v>
      </c>
      <c r="H24" s="43">
        <f>'BAR BB| Open rates'!H24*0.82</f>
        <v>180236</v>
      </c>
      <c r="I24" s="43">
        <f>'BAR BB| Open rates'!I24*0.82</f>
        <v>188518</v>
      </c>
      <c r="J24" s="43">
        <f>'BAR BB| Open rates'!J24*0.82</f>
        <v>188518</v>
      </c>
      <c r="K24" s="43">
        <f>'BAR BB| Open rates'!K24*0.82</f>
        <v>188518</v>
      </c>
      <c r="L24" s="43">
        <f>'BAR BB| Open rates'!L24*0.82</f>
        <v>181958</v>
      </c>
      <c r="M24" s="43">
        <f>'BAR BB| Open rates'!M24*0.82</f>
        <v>82574</v>
      </c>
      <c r="N24" s="43">
        <f>'BAR BB| Open rates'!N24*0.82</f>
        <v>74374</v>
      </c>
      <c r="O24" s="43">
        <f>'BAR BB| Open rates'!O24*0.82</f>
        <v>49774</v>
      </c>
      <c r="P24" s="43">
        <f>'BAR BB| Open rates'!P24*0.82</f>
        <v>42394</v>
      </c>
      <c r="Q24" s="43">
        <f>'BAR BB| Open rates'!Q24*0.82</f>
        <v>46494</v>
      </c>
      <c r="R24" s="43">
        <f>'BAR BB| Open rates'!R24*0.82</f>
        <v>44034</v>
      </c>
      <c r="S24" s="43">
        <f>'BAR BB| Open rates'!S24*0.82</f>
        <v>44034</v>
      </c>
      <c r="T24" s="43">
        <f>'BAR BB| Open rates'!T24*0.82</f>
        <v>46494</v>
      </c>
      <c r="U24" s="43">
        <f>'BAR BB| Open rates'!U24*0.82</f>
        <v>49774</v>
      </c>
      <c r="V24" s="43">
        <f>'BAR BB| Open rates'!V24*0.82</f>
        <v>49774</v>
      </c>
      <c r="W24" s="43">
        <f>'BAR BB| Open rates'!W24*0.82</f>
        <v>60270</v>
      </c>
      <c r="X24" s="43">
        <f>'BAR BB| Open rates'!X24*0.82</f>
        <v>60270</v>
      </c>
      <c r="Y24" s="43">
        <f>'BAR BB| Open rates'!Y24*0.82</f>
        <v>70110</v>
      </c>
      <c r="Z24" s="43">
        <f>'BAR BB| Open rates'!Z24*0.82</f>
        <v>70110</v>
      </c>
      <c r="AA24" s="43">
        <f>'BAR BB| Open rates'!AA24*0.82</f>
        <v>72816</v>
      </c>
      <c r="AB24" s="43">
        <f>'BAR BB| Open rates'!AB24*0.82</f>
        <v>70110</v>
      </c>
      <c r="AC24" s="43">
        <f>'BAR BB| Open rates'!AC24*0.82</f>
        <v>72816</v>
      </c>
      <c r="AD24" s="43">
        <f>'BAR BB| Open rates'!AD24*0.82</f>
        <v>67896</v>
      </c>
      <c r="AE24" s="43">
        <f>'BAR BB| Open rates'!AE24*0.82</f>
        <v>82902</v>
      </c>
      <c r="AF24" s="43">
        <f>'BAR BB| Open rates'!AF24*0.82</f>
        <v>82902</v>
      </c>
      <c r="AG24" s="43">
        <f>'BAR BB| Open rates'!AG24*0.82</f>
        <v>82902</v>
      </c>
      <c r="AH24" s="43">
        <f>'BAR BB| Open rates'!AH24*0.82</f>
        <v>58794</v>
      </c>
      <c r="AI24" s="43">
        <f>'BAR BB| Open rates'!AI24*0.82</f>
        <v>46494</v>
      </c>
      <c r="AJ24" s="43">
        <f>'BAR BB| Open rates'!AJ24*0.82</f>
        <v>51742</v>
      </c>
      <c r="AK24" s="43">
        <f>'BAR BB| Open rates'!AK24*0.82</f>
        <v>44034</v>
      </c>
      <c r="AL24" s="43">
        <f>'BAR BB| Open rates'!AL24*0.82</f>
        <v>42394</v>
      </c>
      <c r="AM24" s="43">
        <f>'BAR BB| Open rates'!AM24*0.82</f>
        <v>40754</v>
      </c>
      <c r="AN24" s="43">
        <f>'BAR BB| Open rates'!AN24*0.82</f>
        <v>42394</v>
      </c>
      <c r="AO24" s="43">
        <f>'BAR BB| Open rates'!AO24*0.82</f>
        <v>40754</v>
      </c>
      <c r="AP24" s="43">
        <f>'BAR BB| Open rates'!AP24*0.82</f>
        <v>34030</v>
      </c>
      <c r="AQ24" s="43">
        <f>'BAR BB| Open rates'!AQ24*0.82</f>
        <v>32635.999999999996</v>
      </c>
      <c r="AR24" s="43">
        <f>'BAR BB| Open rates'!AR24*0.82</f>
        <v>30995.999999999996</v>
      </c>
      <c r="AS24" s="43">
        <f>'BAR BB| Open rates'!AS24*0.82</f>
        <v>30995.999999999996</v>
      </c>
      <c r="AT24" s="43">
        <f>'BAR BB| Open rates'!AT24*0.82</f>
        <v>30176</v>
      </c>
      <c r="AU24" s="43">
        <f>'BAR BB| Open rates'!AU24*0.82</f>
        <v>30995.999999999996</v>
      </c>
      <c r="AV24" s="43">
        <f>'BAR BB| Open rates'!AV24*0.82</f>
        <v>30176</v>
      </c>
      <c r="AW24" s="43">
        <f>'BAR BB| Open rates'!AW24*0.82</f>
        <v>30995.999999999996</v>
      </c>
      <c r="AX24" s="43"/>
      <c r="AY24" s="43"/>
      <c r="AZ24" s="43"/>
      <c r="BA24" s="43"/>
      <c r="BB24" s="43"/>
      <c r="BC24" s="43"/>
      <c r="BD24" s="43"/>
      <c r="BE24" s="43"/>
      <c r="BF24" s="43"/>
      <c r="BG24" s="43"/>
      <c r="BH24" s="43"/>
      <c r="BI24" s="43"/>
      <c r="BJ24" s="43"/>
      <c r="BK24" s="43"/>
      <c r="BL24" s="43"/>
      <c r="BM24" s="43"/>
      <c r="BN24" s="43"/>
      <c r="BO24" s="43"/>
      <c r="BP24" s="43"/>
      <c r="BQ24" s="43"/>
      <c r="BR24" s="43"/>
      <c r="BS24" s="43"/>
      <c r="BT24" s="43"/>
      <c r="BU24" s="43"/>
      <c r="BV24" s="43"/>
      <c r="BW24" s="43"/>
      <c r="BX24" s="43"/>
      <c r="BY24" s="43"/>
      <c r="BZ24" s="43"/>
      <c r="CA24" s="43"/>
      <c r="CB24" s="43"/>
      <c r="CC24" s="43"/>
      <c r="CD24" s="43"/>
      <c r="CE24" s="43"/>
      <c r="CF24" s="43"/>
      <c r="CG24" s="43"/>
      <c r="CH24" s="43"/>
      <c r="CI24" s="43"/>
      <c r="CJ24" s="43"/>
      <c r="CK24" s="43"/>
      <c r="CL24" s="43"/>
      <c r="CM24" s="43"/>
      <c r="CN24" s="43"/>
    </row>
    <row r="25" spans="1:92" s="36" customFormat="1" ht="12" customHeight="1" x14ac:dyDescent="0.2">
      <c r="A25" s="237">
        <v>2</v>
      </c>
      <c r="B25" s="43">
        <f>'BAR BB| Open rates'!B25*0.82</f>
        <v>41984</v>
      </c>
      <c r="C25" s="43">
        <f>'BAR BB| Open rates'!C25*0.82</f>
        <v>46904</v>
      </c>
      <c r="D25" s="43">
        <f>'BAR BB| Open rates'!D25*0.82</f>
        <v>43624</v>
      </c>
      <c r="E25" s="43">
        <f>'BAR BB| Open rates'!E25*0.82</f>
        <v>138416</v>
      </c>
      <c r="F25" s="43">
        <f>'BAR BB| Open rates'!F25*0.82</f>
        <v>168756</v>
      </c>
      <c r="G25" s="43">
        <f>'BAR BB| Open rates'!G25*0.82</f>
        <v>174496</v>
      </c>
      <c r="H25" s="43">
        <f>'BAR BB| Open rates'!H25*0.82</f>
        <v>182696</v>
      </c>
      <c r="I25" s="43">
        <f>'BAR BB| Open rates'!I25*0.82</f>
        <v>190978</v>
      </c>
      <c r="J25" s="43">
        <f>'BAR BB| Open rates'!J25*0.82</f>
        <v>190978</v>
      </c>
      <c r="K25" s="43">
        <f>'BAR BB| Open rates'!K25*0.82</f>
        <v>190978</v>
      </c>
      <c r="L25" s="43">
        <f>'BAR BB| Open rates'!L25*0.82</f>
        <v>184418</v>
      </c>
      <c r="M25" s="43">
        <f>'BAR BB| Open rates'!M25*0.82</f>
        <v>85034</v>
      </c>
      <c r="N25" s="43">
        <f>'BAR BB| Open rates'!N25*0.82</f>
        <v>76834</v>
      </c>
      <c r="O25" s="43">
        <f>'BAR BB| Open rates'!O25*0.82</f>
        <v>52234</v>
      </c>
      <c r="P25" s="43">
        <f>'BAR BB| Open rates'!P25*0.82</f>
        <v>44854</v>
      </c>
      <c r="Q25" s="43">
        <f>'BAR BB| Open rates'!Q25*0.82</f>
        <v>48954</v>
      </c>
      <c r="R25" s="43">
        <f>'BAR BB| Open rates'!R25*0.82</f>
        <v>46494</v>
      </c>
      <c r="S25" s="43">
        <f>'BAR BB| Open rates'!S25*0.82</f>
        <v>46494</v>
      </c>
      <c r="T25" s="43">
        <f>'BAR BB| Open rates'!T25*0.82</f>
        <v>48954</v>
      </c>
      <c r="U25" s="43">
        <f>'BAR BB| Open rates'!U25*0.82</f>
        <v>52234</v>
      </c>
      <c r="V25" s="43">
        <f>'BAR BB| Open rates'!V25*0.82</f>
        <v>52234</v>
      </c>
      <c r="W25" s="43">
        <f>'BAR BB| Open rates'!W25*0.82</f>
        <v>62729.999999999993</v>
      </c>
      <c r="X25" s="43">
        <f>'BAR BB| Open rates'!X25*0.82</f>
        <v>62729.999999999993</v>
      </c>
      <c r="Y25" s="43">
        <f>'BAR BB| Open rates'!Y25*0.82</f>
        <v>72570</v>
      </c>
      <c r="Z25" s="43">
        <f>'BAR BB| Open rates'!Z25*0.82</f>
        <v>72570</v>
      </c>
      <c r="AA25" s="43">
        <f>'BAR BB| Open rates'!AA25*0.82</f>
        <v>75276</v>
      </c>
      <c r="AB25" s="43">
        <f>'BAR BB| Open rates'!AB25*0.82</f>
        <v>72570</v>
      </c>
      <c r="AC25" s="43">
        <f>'BAR BB| Open rates'!AC25*0.82</f>
        <v>75276</v>
      </c>
      <c r="AD25" s="43">
        <f>'BAR BB| Open rates'!AD25*0.82</f>
        <v>70356</v>
      </c>
      <c r="AE25" s="43">
        <f>'BAR BB| Open rates'!AE25*0.82</f>
        <v>85362</v>
      </c>
      <c r="AF25" s="43">
        <f>'BAR BB| Open rates'!AF25*0.82</f>
        <v>85362</v>
      </c>
      <c r="AG25" s="43">
        <f>'BAR BB| Open rates'!AG25*0.82</f>
        <v>85362</v>
      </c>
      <c r="AH25" s="43">
        <f>'BAR BB| Open rates'!AH25*0.82</f>
        <v>61253.999999999993</v>
      </c>
      <c r="AI25" s="43">
        <f>'BAR BB| Open rates'!AI25*0.82</f>
        <v>48954</v>
      </c>
      <c r="AJ25" s="43">
        <f>'BAR BB| Open rates'!AJ25*0.82</f>
        <v>54202</v>
      </c>
      <c r="AK25" s="43">
        <f>'BAR BB| Open rates'!AK25*0.82</f>
        <v>46494</v>
      </c>
      <c r="AL25" s="43">
        <f>'BAR BB| Open rates'!AL25*0.82</f>
        <v>44854</v>
      </c>
      <c r="AM25" s="43">
        <f>'BAR BB| Open rates'!AM25*0.82</f>
        <v>43214</v>
      </c>
      <c r="AN25" s="43">
        <f>'BAR BB| Open rates'!AN25*0.82</f>
        <v>44854</v>
      </c>
      <c r="AO25" s="43">
        <f>'BAR BB| Open rates'!AO25*0.82</f>
        <v>43214</v>
      </c>
      <c r="AP25" s="43">
        <f>'BAR BB| Open rates'!AP25*0.82</f>
        <v>36490</v>
      </c>
      <c r="AQ25" s="43">
        <f>'BAR BB| Open rates'!AQ25*0.82</f>
        <v>35096</v>
      </c>
      <c r="AR25" s="43">
        <f>'BAR BB| Open rates'!AR25*0.82</f>
        <v>33456</v>
      </c>
      <c r="AS25" s="43">
        <f>'BAR BB| Open rates'!AS25*0.82</f>
        <v>33456</v>
      </c>
      <c r="AT25" s="43">
        <f>'BAR BB| Open rates'!AT25*0.82</f>
        <v>32635.999999999996</v>
      </c>
      <c r="AU25" s="43">
        <f>'BAR BB| Open rates'!AU25*0.82</f>
        <v>33456</v>
      </c>
      <c r="AV25" s="43">
        <f>'BAR BB| Open rates'!AV25*0.82</f>
        <v>32635.999999999996</v>
      </c>
      <c r="AW25" s="43">
        <f>'BAR BB| Open rates'!AW25*0.82</f>
        <v>33456</v>
      </c>
      <c r="AX25" s="43"/>
      <c r="AY25" s="43"/>
      <c r="AZ25" s="43"/>
      <c r="BA25" s="43"/>
      <c r="BB25" s="43"/>
      <c r="BC25" s="43"/>
      <c r="BD25" s="43"/>
      <c r="BE25" s="43"/>
      <c r="BF25" s="43"/>
      <c r="BG25" s="43"/>
      <c r="BH25" s="43"/>
      <c r="BI25" s="43"/>
      <c r="BJ25" s="43"/>
      <c r="BK25" s="43"/>
      <c r="BL25" s="43"/>
      <c r="BM25" s="43"/>
      <c r="BN25" s="43"/>
      <c r="BO25" s="43"/>
      <c r="BP25" s="43"/>
      <c r="BQ25" s="43"/>
      <c r="BR25" s="43"/>
      <c r="BS25" s="43"/>
      <c r="BT25" s="43"/>
      <c r="BU25" s="43"/>
      <c r="BV25" s="43"/>
      <c r="BW25" s="43"/>
      <c r="BX25" s="43"/>
      <c r="BY25" s="43"/>
      <c r="BZ25" s="43"/>
      <c r="CA25" s="43"/>
      <c r="CB25" s="43"/>
      <c r="CC25" s="43"/>
      <c r="CD25" s="43"/>
      <c r="CE25" s="43"/>
      <c r="CF25" s="43"/>
      <c r="CG25" s="43"/>
      <c r="CH25" s="43"/>
      <c r="CI25" s="43"/>
      <c r="CJ25" s="43"/>
      <c r="CK25" s="43"/>
      <c r="CL25" s="43"/>
      <c r="CM25" s="43"/>
      <c r="CN25" s="43"/>
    </row>
    <row r="26" spans="1:92" s="36" customFormat="1" ht="12" customHeight="1" x14ac:dyDescent="0.2">
      <c r="A26" s="237">
        <v>3</v>
      </c>
      <c r="B26" s="43">
        <f>'BAR BB| Open rates'!B26*0.82</f>
        <v>44034</v>
      </c>
      <c r="C26" s="43">
        <f>'BAR BB| Open rates'!C26*0.82</f>
        <v>48954</v>
      </c>
      <c r="D26" s="43">
        <f>'BAR BB| Open rates'!D26*0.82</f>
        <v>45674</v>
      </c>
      <c r="E26" s="43">
        <f>'BAR BB| Open rates'!E26*0.82</f>
        <v>140876</v>
      </c>
      <c r="F26" s="43">
        <f>'BAR BB| Open rates'!F26*0.82</f>
        <v>171216</v>
      </c>
      <c r="G26" s="43">
        <f>'BAR BB| Open rates'!G26*0.82</f>
        <v>176956</v>
      </c>
      <c r="H26" s="43">
        <f>'BAR BB| Open rates'!H26*0.82</f>
        <v>185156</v>
      </c>
      <c r="I26" s="43">
        <f>'BAR BB| Open rates'!I26*0.82</f>
        <v>193438</v>
      </c>
      <c r="J26" s="43">
        <f>'BAR BB| Open rates'!J26*0.82</f>
        <v>193438</v>
      </c>
      <c r="K26" s="43">
        <f>'BAR BB| Open rates'!K26*0.82</f>
        <v>193438</v>
      </c>
      <c r="L26" s="43">
        <f>'BAR BB| Open rates'!L26*0.82</f>
        <v>186878</v>
      </c>
      <c r="M26" s="43">
        <f>'BAR BB| Open rates'!M26*0.82</f>
        <v>87494</v>
      </c>
      <c r="N26" s="43">
        <f>'BAR BB| Open rates'!N26*0.82</f>
        <v>79294</v>
      </c>
      <c r="O26" s="43">
        <f>'BAR BB| Open rates'!O26*0.82</f>
        <v>54694</v>
      </c>
      <c r="P26" s="43">
        <f>'BAR BB| Open rates'!P26*0.82</f>
        <v>47314</v>
      </c>
      <c r="Q26" s="43">
        <f>'BAR BB| Open rates'!Q26*0.82</f>
        <v>51414</v>
      </c>
      <c r="R26" s="43">
        <f>'BAR BB| Open rates'!R26*0.82</f>
        <v>48954</v>
      </c>
      <c r="S26" s="43">
        <f>'BAR BB| Open rates'!S26*0.82</f>
        <v>48954</v>
      </c>
      <c r="T26" s="43">
        <f>'BAR BB| Open rates'!T26*0.82</f>
        <v>51414</v>
      </c>
      <c r="U26" s="43">
        <f>'BAR BB| Open rates'!U26*0.82</f>
        <v>54694</v>
      </c>
      <c r="V26" s="43">
        <f>'BAR BB| Open rates'!V26*0.82</f>
        <v>54694</v>
      </c>
      <c r="W26" s="43">
        <f>'BAR BB| Open rates'!W26*0.82</f>
        <v>65189.999999999993</v>
      </c>
      <c r="X26" s="43">
        <f>'BAR BB| Open rates'!X26*0.82</f>
        <v>65189.999999999993</v>
      </c>
      <c r="Y26" s="43">
        <f>'BAR BB| Open rates'!Y26*0.82</f>
        <v>75030</v>
      </c>
      <c r="Z26" s="43">
        <f>'BAR BB| Open rates'!Z26*0.82</f>
        <v>75030</v>
      </c>
      <c r="AA26" s="43">
        <f>'BAR BB| Open rates'!AA26*0.82</f>
        <v>77736</v>
      </c>
      <c r="AB26" s="43">
        <f>'BAR BB| Open rates'!AB26*0.82</f>
        <v>75030</v>
      </c>
      <c r="AC26" s="43">
        <f>'BAR BB| Open rates'!AC26*0.82</f>
        <v>77736</v>
      </c>
      <c r="AD26" s="43">
        <f>'BAR BB| Open rates'!AD26*0.82</f>
        <v>72816</v>
      </c>
      <c r="AE26" s="43">
        <f>'BAR BB| Open rates'!AE26*0.82</f>
        <v>87822</v>
      </c>
      <c r="AF26" s="43">
        <f>'BAR BB| Open rates'!AF26*0.82</f>
        <v>87822</v>
      </c>
      <c r="AG26" s="43">
        <f>'BAR BB| Open rates'!AG26*0.82</f>
        <v>87822</v>
      </c>
      <c r="AH26" s="43">
        <f>'BAR BB| Open rates'!AH26*0.82</f>
        <v>63713.999999999993</v>
      </c>
      <c r="AI26" s="43">
        <f>'BAR BB| Open rates'!AI26*0.82</f>
        <v>51414</v>
      </c>
      <c r="AJ26" s="43">
        <f>'BAR BB| Open rates'!AJ26*0.82</f>
        <v>56662</v>
      </c>
      <c r="AK26" s="43">
        <f>'BAR BB| Open rates'!AK26*0.82</f>
        <v>48954</v>
      </c>
      <c r="AL26" s="43">
        <f>'BAR BB| Open rates'!AL26*0.82</f>
        <v>47314</v>
      </c>
      <c r="AM26" s="43">
        <f>'BAR BB| Open rates'!AM26*0.82</f>
        <v>45674</v>
      </c>
      <c r="AN26" s="43">
        <f>'BAR BB| Open rates'!AN26*0.82</f>
        <v>47314</v>
      </c>
      <c r="AO26" s="43">
        <f>'BAR BB| Open rates'!AO26*0.82</f>
        <v>45674</v>
      </c>
      <c r="AP26" s="43">
        <f>'BAR BB| Open rates'!AP26*0.82</f>
        <v>38950</v>
      </c>
      <c r="AQ26" s="43">
        <f>'BAR BB| Open rates'!AQ26*0.82</f>
        <v>37556</v>
      </c>
      <c r="AR26" s="43">
        <f>'BAR BB| Open rates'!AR26*0.82</f>
        <v>35916</v>
      </c>
      <c r="AS26" s="43">
        <f>'BAR BB| Open rates'!AS26*0.82</f>
        <v>35916</v>
      </c>
      <c r="AT26" s="43">
        <f>'BAR BB| Open rates'!AT26*0.82</f>
        <v>35096</v>
      </c>
      <c r="AU26" s="43">
        <f>'BAR BB| Open rates'!AU26*0.82</f>
        <v>35916</v>
      </c>
      <c r="AV26" s="43">
        <f>'BAR BB| Open rates'!AV26*0.82</f>
        <v>35096</v>
      </c>
      <c r="AW26" s="43">
        <f>'BAR BB| Open rates'!AW26*0.82</f>
        <v>35916</v>
      </c>
      <c r="AX26" s="43"/>
      <c r="AY26" s="43"/>
      <c r="AZ26" s="43"/>
      <c r="BA26" s="43"/>
      <c r="BB26" s="43"/>
      <c r="BC26" s="43"/>
      <c r="BD26" s="43"/>
      <c r="BE26" s="43"/>
      <c r="BF26" s="43"/>
      <c r="BG26" s="43"/>
      <c r="BH26" s="43"/>
      <c r="BI26" s="43"/>
      <c r="BJ26" s="43"/>
      <c r="BK26" s="43"/>
      <c r="BL26" s="43"/>
      <c r="BM26" s="43"/>
      <c r="BN26" s="43"/>
      <c r="BO26" s="43"/>
      <c r="BP26" s="43"/>
      <c r="BQ26" s="43"/>
      <c r="BR26" s="43"/>
      <c r="BS26" s="43"/>
      <c r="BT26" s="43"/>
      <c r="BU26" s="43"/>
      <c r="BV26" s="43"/>
      <c r="BW26" s="43"/>
      <c r="BX26" s="43"/>
      <c r="BY26" s="43"/>
      <c r="BZ26" s="43"/>
      <c r="CA26" s="43"/>
      <c r="CB26" s="43"/>
      <c r="CC26" s="43"/>
      <c r="CD26" s="43"/>
      <c r="CE26" s="43"/>
      <c r="CF26" s="43"/>
      <c r="CG26" s="43"/>
      <c r="CH26" s="43"/>
      <c r="CI26" s="43"/>
      <c r="CJ26" s="43"/>
      <c r="CK26" s="43"/>
      <c r="CL26" s="43"/>
      <c r="CM26" s="43"/>
      <c r="CN26" s="43"/>
    </row>
    <row r="27" spans="1:92" s="36" customFormat="1" ht="12" customHeight="1" x14ac:dyDescent="0.2">
      <c r="A27" s="237">
        <v>4</v>
      </c>
      <c r="B27" s="43">
        <f>'BAR BB| Open rates'!B27*0.82</f>
        <v>46084</v>
      </c>
      <c r="C27" s="43">
        <f>'BAR BB| Open rates'!C27*0.82</f>
        <v>51004</v>
      </c>
      <c r="D27" s="43">
        <f>'BAR BB| Open rates'!D27*0.82</f>
        <v>47724</v>
      </c>
      <c r="E27" s="43">
        <f>'BAR BB| Open rates'!E27*0.82</f>
        <v>143336</v>
      </c>
      <c r="F27" s="43">
        <f>'BAR BB| Open rates'!F27*0.82</f>
        <v>173676</v>
      </c>
      <c r="G27" s="43">
        <f>'BAR BB| Open rates'!G27*0.82</f>
        <v>179416</v>
      </c>
      <c r="H27" s="43">
        <f>'BAR BB| Open rates'!H27*0.82</f>
        <v>187616</v>
      </c>
      <c r="I27" s="43">
        <f>'BAR BB| Open rates'!I27*0.82</f>
        <v>195898</v>
      </c>
      <c r="J27" s="43">
        <f>'BAR BB| Open rates'!J27*0.82</f>
        <v>195898</v>
      </c>
      <c r="K27" s="43">
        <f>'BAR BB| Open rates'!K27*0.82</f>
        <v>195898</v>
      </c>
      <c r="L27" s="43">
        <f>'BAR BB| Open rates'!L27*0.82</f>
        <v>189338</v>
      </c>
      <c r="M27" s="43">
        <f>'BAR BB| Open rates'!M27*0.82</f>
        <v>89954</v>
      </c>
      <c r="N27" s="43">
        <f>'BAR BB| Open rates'!N27*0.82</f>
        <v>81754</v>
      </c>
      <c r="O27" s="43">
        <f>'BAR BB| Open rates'!O27*0.82</f>
        <v>57154</v>
      </c>
      <c r="P27" s="43">
        <f>'BAR BB| Open rates'!P27*0.82</f>
        <v>49774</v>
      </c>
      <c r="Q27" s="43">
        <f>'BAR BB| Open rates'!Q27*0.82</f>
        <v>53874</v>
      </c>
      <c r="R27" s="43">
        <f>'BAR BB| Open rates'!R27*0.82</f>
        <v>51414</v>
      </c>
      <c r="S27" s="43">
        <f>'BAR BB| Open rates'!S27*0.82</f>
        <v>51414</v>
      </c>
      <c r="T27" s="43">
        <f>'BAR BB| Open rates'!T27*0.82</f>
        <v>53874</v>
      </c>
      <c r="U27" s="43">
        <f>'BAR BB| Open rates'!U27*0.82</f>
        <v>57154</v>
      </c>
      <c r="V27" s="43">
        <f>'BAR BB| Open rates'!V27*0.82</f>
        <v>57154</v>
      </c>
      <c r="W27" s="43">
        <f>'BAR BB| Open rates'!W27*0.82</f>
        <v>67650</v>
      </c>
      <c r="X27" s="43">
        <f>'BAR BB| Open rates'!X27*0.82</f>
        <v>67650</v>
      </c>
      <c r="Y27" s="43">
        <f>'BAR BB| Open rates'!Y27*0.82</f>
        <v>77490</v>
      </c>
      <c r="Z27" s="43">
        <f>'BAR BB| Open rates'!Z27*0.82</f>
        <v>77490</v>
      </c>
      <c r="AA27" s="43">
        <f>'BAR BB| Open rates'!AA27*0.82</f>
        <v>80196</v>
      </c>
      <c r="AB27" s="43">
        <f>'BAR BB| Open rates'!AB27*0.82</f>
        <v>77490</v>
      </c>
      <c r="AC27" s="43">
        <f>'BAR BB| Open rates'!AC27*0.82</f>
        <v>80196</v>
      </c>
      <c r="AD27" s="43">
        <f>'BAR BB| Open rates'!AD27*0.82</f>
        <v>75276</v>
      </c>
      <c r="AE27" s="43">
        <f>'BAR BB| Open rates'!AE27*0.82</f>
        <v>90282</v>
      </c>
      <c r="AF27" s="43">
        <f>'BAR BB| Open rates'!AF27*0.82</f>
        <v>90282</v>
      </c>
      <c r="AG27" s="43">
        <f>'BAR BB| Open rates'!AG27*0.82</f>
        <v>90282</v>
      </c>
      <c r="AH27" s="43">
        <f>'BAR BB| Open rates'!AH27*0.82</f>
        <v>66174</v>
      </c>
      <c r="AI27" s="43">
        <f>'BAR BB| Open rates'!AI27*0.82</f>
        <v>53874</v>
      </c>
      <c r="AJ27" s="43">
        <f>'BAR BB| Open rates'!AJ27*0.82</f>
        <v>59122</v>
      </c>
      <c r="AK27" s="43">
        <f>'BAR BB| Open rates'!AK27*0.82</f>
        <v>51414</v>
      </c>
      <c r="AL27" s="43">
        <f>'BAR BB| Open rates'!AL27*0.82</f>
        <v>49774</v>
      </c>
      <c r="AM27" s="43">
        <f>'BAR BB| Open rates'!AM27*0.82</f>
        <v>48134</v>
      </c>
      <c r="AN27" s="43">
        <f>'BAR BB| Open rates'!AN27*0.82</f>
        <v>49774</v>
      </c>
      <c r="AO27" s="43">
        <f>'BAR BB| Open rates'!AO27*0.82</f>
        <v>48134</v>
      </c>
      <c r="AP27" s="43">
        <f>'BAR BB| Open rates'!AP27*0.82</f>
        <v>41410</v>
      </c>
      <c r="AQ27" s="43">
        <f>'BAR BB| Open rates'!AQ27*0.82</f>
        <v>40016</v>
      </c>
      <c r="AR27" s="43">
        <f>'BAR BB| Open rates'!AR27*0.82</f>
        <v>38376</v>
      </c>
      <c r="AS27" s="43">
        <f>'BAR BB| Open rates'!AS27*0.82</f>
        <v>38376</v>
      </c>
      <c r="AT27" s="43">
        <f>'BAR BB| Open rates'!AT27*0.82</f>
        <v>37556</v>
      </c>
      <c r="AU27" s="43">
        <f>'BAR BB| Open rates'!AU27*0.82</f>
        <v>38376</v>
      </c>
      <c r="AV27" s="43">
        <f>'BAR BB| Open rates'!AV27*0.82</f>
        <v>37556</v>
      </c>
      <c r="AW27" s="43">
        <f>'BAR BB| Open rates'!AW27*0.82</f>
        <v>38376</v>
      </c>
      <c r="AX27" s="43"/>
      <c r="AY27" s="43"/>
      <c r="AZ27" s="43"/>
      <c r="BA27" s="43"/>
      <c r="BB27" s="43"/>
      <c r="BC27" s="43"/>
      <c r="BD27" s="43"/>
      <c r="BE27" s="43"/>
      <c r="BF27" s="43"/>
      <c r="BG27" s="43"/>
      <c r="BH27" s="43"/>
      <c r="BI27" s="43"/>
      <c r="BJ27" s="43"/>
      <c r="BK27" s="43"/>
      <c r="BL27" s="43"/>
      <c r="BM27" s="43"/>
      <c r="BN27" s="43"/>
      <c r="BO27" s="43"/>
      <c r="BP27" s="43"/>
      <c r="BQ27" s="43"/>
      <c r="BR27" s="43"/>
      <c r="BS27" s="43"/>
      <c r="BT27" s="43"/>
      <c r="BU27" s="43"/>
      <c r="BV27" s="43"/>
      <c r="BW27" s="43"/>
      <c r="BX27" s="43"/>
      <c r="BY27" s="43"/>
      <c r="BZ27" s="43"/>
      <c r="CA27" s="43"/>
      <c r="CB27" s="43"/>
      <c r="CC27" s="43"/>
      <c r="CD27" s="43"/>
      <c r="CE27" s="43"/>
      <c r="CF27" s="43"/>
      <c r="CG27" s="43"/>
      <c r="CH27" s="43"/>
      <c r="CI27" s="43"/>
      <c r="CJ27" s="43"/>
      <c r="CK27" s="43"/>
      <c r="CL27" s="43"/>
      <c r="CM27" s="43"/>
      <c r="CN27" s="43"/>
    </row>
    <row r="28" spans="1:92" s="36" customFormat="1" ht="12" customHeight="1" x14ac:dyDescent="0.2">
      <c r="A28" s="236" t="s">
        <v>181</v>
      </c>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43"/>
      <c r="BS28" s="43"/>
      <c r="BT28" s="43"/>
      <c r="BU28" s="43"/>
      <c r="BV28" s="43"/>
      <c r="BW28" s="43"/>
      <c r="BX28" s="43"/>
      <c r="BY28" s="43"/>
      <c r="BZ28" s="43"/>
      <c r="CA28" s="43"/>
      <c r="CB28" s="43"/>
      <c r="CC28" s="43"/>
      <c r="CD28" s="43"/>
      <c r="CE28" s="43"/>
      <c r="CF28" s="43"/>
      <c r="CG28" s="43"/>
      <c r="CH28" s="43"/>
      <c r="CI28" s="43"/>
      <c r="CJ28" s="43"/>
      <c r="CK28" s="43"/>
      <c r="CL28" s="43"/>
      <c r="CM28" s="43"/>
      <c r="CN28" s="43"/>
    </row>
    <row r="29" spans="1:92" s="36" customFormat="1" ht="12" customHeight="1" x14ac:dyDescent="0.2">
      <c r="A29" s="237">
        <v>1</v>
      </c>
      <c r="B29" s="43">
        <f>'BAR BB| Open rates'!B29*0.82</f>
        <v>43214</v>
      </c>
      <c r="C29" s="43">
        <f>'BAR BB| Open rates'!C29*0.82</f>
        <v>48134</v>
      </c>
      <c r="D29" s="43">
        <f>'BAR BB| Open rates'!D29*0.82</f>
        <v>44854</v>
      </c>
      <c r="E29" s="43">
        <f>'BAR BB| Open rates'!E29*0.82</f>
        <v>168756</v>
      </c>
      <c r="F29" s="43">
        <f>'BAR BB| Open rates'!F29*0.82</f>
        <v>199096</v>
      </c>
      <c r="G29" s="43">
        <f>'BAR BB| Open rates'!G29*0.82</f>
        <v>204836</v>
      </c>
      <c r="H29" s="43">
        <f>'BAR BB| Open rates'!H29*0.82</f>
        <v>213036</v>
      </c>
      <c r="I29" s="43">
        <f>'BAR BB| Open rates'!I29*0.82</f>
        <v>221318</v>
      </c>
      <c r="J29" s="43">
        <f>'BAR BB| Open rates'!J29*0.82</f>
        <v>221318</v>
      </c>
      <c r="K29" s="43">
        <f>'BAR BB| Open rates'!K29*0.82</f>
        <v>221318</v>
      </c>
      <c r="L29" s="43">
        <f>'BAR BB| Open rates'!L29*0.82</f>
        <v>214758</v>
      </c>
      <c r="M29" s="43">
        <f>'BAR BB| Open rates'!M29*0.82</f>
        <v>86674</v>
      </c>
      <c r="N29" s="43">
        <f>'BAR BB| Open rates'!N29*0.82</f>
        <v>78474</v>
      </c>
      <c r="O29" s="43">
        <f>'BAR BB| Open rates'!O29*0.82</f>
        <v>53874</v>
      </c>
      <c r="P29" s="43">
        <f>'BAR BB| Open rates'!P29*0.82</f>
        <v>46494</v>
      </c>
      <c r="Q29" s="43">
        <f>'BAR BB| Open rates'!Q29*0.82</f>
        <v>50594</v>
      </c>
      <c r="R29" s="43">
        <f>'BAR BB| Open rates'!R29*0.82</f>
        <v>48134</v>
      </c>
      <c r="S29" s="43">
        <f>'BAR BB| Open rates'!S29*0.82</f>
        <v>48134</v>
      </c>
      <c r="T29" s="43">
        <f>'BAR BB| Open rates'!T29*0.82</f>
        <v>50594</v>
      </c>
      <c r="U29" s="43">
        <f>'BAR BB| Open rates'!U29*0.82</f>
        <v>53874</v>
      </c>
      <c r="V29" s="43">
        <f>'BAR BB| Open rates'!V29*0.82</f>
        <v>53874</v>
      </c>
      <c r="W29" s="43">
        <f>'BAR BB| Open rates'!W29*0.82</f>
        <v>64369.999999999993</v>
      </c>
      <c r="X29" s="43">
        <f>'BAR BB| Open rates'!X29*0.82</f>
        <v>64369.999999999993</v>
      </c>
      <c r="Y29" s="43">
        <f>'BAR BB| Open rates'!Y29*0.82</f>
        <v>75030</v>
      </c>
      <c r="Z29" s="43">
        <f>'BAR BB| Open rates'!Z29*0.82</f>
        <v>75030</v>
      </c>
      <c r="AA29" s="43">
        <f>'BAR BB| Open rates'!AA29*0.82</f>
        <v>77736</v>
      </c>
      <c r="AB29" s="43">
        <f>'BAR BB| Open rates'!AB29*0.82</f>
        <v>75030</v>
      </c>
      <c r="AC29" s="43">
        <f>'BAR BB| Open rates'!AC29*0.82</f>
        <v>77736</v>
      </c>
      <c r="AD29" s="43">
        <f>'BAR BB| Open rates'!AD29*0.82</f>
        <v>72816</v>
      </c>
      <c r="AE29" s="43">
        <f>'BAR BB| Open rates'!AE29*0.82</f>
        <v>94464</v>
      </c>
      <c r="AF29" s="43">
        <f>'BAR BB| Open rates'!AF29*0.82</f>
        <v>94464</v>
      </c>
      <c r="AG29" s="43">
        <f>'BAR BB| Open rates'!AG29*0.82</f>
        <v>94464</v>
      </c>
      <c r="AH29" s="43">
        <f>'BAR BB| Open rates'!AH29*0.82</f>
        <v>70356</v>
      </c>
      <c r="AI29" s="43">
        <f>'BAR BB| Open rates'!AI29*0.82</f>
        <v>48134</v>
      </c>
      <c r="AJ29" s="43">
        <f>'BAR BB| Open rates'!AJ29*0.82</f>
        <v>53382</v>
      </c>
      <c r="AK29" s="43">
        <f>'BAR BB| Open rates'!AK29*0.82</f>
        <v>45674</v>
      </c>
      <c r="AL29" s="43">
        <f>'BAR BB| Open rates'!AL29*0.82</f>
        <v>44034</v>
      </c>
      <c r="AM29" s="43">
        <f>'BAR BB| Open rates'!AM29*0.82</f>
        <v>42394</v>
      </c>
      <c r="AN29" s="43">
        <f>'BAR BB| Open rates'!AN29*0.82</f>
        <v>44034</v>
      </c>
      <c r="AO29" s="43">
        <f>'BAR BB| Open rates'!AO29*0.82</f>
        <v>42394</v>
      </c>
      <c r="AP29" s="43">
        <f>'BAR BB| Open rates'!AP29*0.82</f>
        <v>37310</v>
      </c>
      <c r="AQ29" s="43">
        <f>'BAR BB| Open rates'!AQ29*0.82</f>
        <v>35916</v>
      </c>
      <c r="AR29" s="43">
        <f>'BAR BB| Open rates'!AR29*0.82</f>
        <v>34276</v>
      </c>
      <c r="AS29" s="43">
        <f>'BAR BB| Open rates'!AS29*0.82</f>
        <v>34276</v>
      </c>
      <c r="AT29" s="43">
        <f>'BAR BB| Open rates'!AT29*0.82</f>
        <v>33456</v>
      </c>
      <c r="AU29" s="43">
        <f>'BAR BB| Open rates'!AU29*0.82</f>
        <v>34276</v>
      </c>
      <c r="AV29" s="43">
        <f>'BAR BB| Open rates'!AV29*0.82</f>
        <v>33456</v>
      </c>
      <c r="AW29" s="43">
        <f>'BAR BB| Open rates'!AW29*0.82</f>
        <v>34276</v>
      </c>
      <c r="AX29" s="43"/>
      <c r="AY29" s="43"/>
      <c r="AZ29" s="43"/>
      <c r="BA29" s="43"/>
      <c r="BB29" s="43"/>
      <c r="BC29" s="43"/>
      <c r="BD29" s="43"/>
      <c r="BE29" s="43"/>
      <c r="BF29" s="43"/>
      <c r="BG29" s="43"/>
      <c r="BH29" s="43"/>
      <c r="BI29" s="43"/>
      <c r="BJ29" s="43"/>
      <c r="BK29" s="43"/>
      <c r="BL29" s="43"/>
      <c r="BM29" s="43"/>
      <c r="BN29" s="43"/>
      <c r="BO29" s="43"/>
      <c r="BP29" s="43"/>
      <c r="BQ29" s="43"/>
      <c r="BR29" s="43"/>
      <c r="BS29" s="43"/>
      <c r="BT29" s="43"/>
      <c r="BU29" s="43"/>
      <c r="BV29" s="43"/>
      <c r="BW29" s="43"/>
      <c r="BX29" s="43"/>
      <c r="BY29" s="43"/>
      <c r="BZ29" s="43"/>
      <c r="CA29" s="43"/>
      <c r="CB29" s="43"/>
      <c r="CC29" s="43"/>
      <c r="CD29" s="43"/>
      <c r="CE29" s="43"/>
      <c r="CF29" s="43"/>
      <c r="CG29" s="43"/>
      <c r="CH29" s="43"/>
      <c r="CI29" s="43"/>
      <c r="CJ29" s="43"/>
      <c r="CK29" s="43"/>
      <c r="CL29" s="43"/>
      <c r="CM29" s="43"/>
      <c r="CN29" s="43"/>
    </row>
    <row r="30" spans="1:92" s="36" customFormat="1" ht="12" customHeight="1" x14ac:dyDescent="0.2">
      <c r="A30" s="237">
        <v>2</v>
      </c>
      <c r="B30" s="43">
        <f>'BAR BB| Open rates'!B30*0.82</f>
        <v>45264</v>
      </c>
      <c r="C30" s="43">
        <f>'BAR BB| Open rates'!C30*0.82</f>
        <v>50184</v>
      </c>
      <c r="D30" s="43">
        <f>'BAR BB| Open rates'!D30*0.82</f>
        <v>46904</v>
      </c>
      <c r="E30" s="43">
        <f>'BAR BB| Open rates'!E30*0.82</f>
        <v>171216</v>
      </c>
      <c r="F30" s="43">
        <f>'BAR BB| Open rates'!F30*0.82</f>
        <v>201556</v>
      </c>
      <c r="G30" s="43">
        <f>'BAR BB| Open rates'!G30*0.82</f>
        <v>207296</v>
      </c>
      <c r="H30" s="43">
        <f>'BAR BB| Open rates'!H30*0.82</f>
        <v>215496</v>
      </c>
      <c r="I30" s="43">
        <f>'BAR BB| Open rates'!I30*0.82</f>
        <v>223778</v>
      </c>
      <c r="J30" s="43">
        <f>'BAR BB| Open rates'!J30*0.82</f>
        <v>223778</v>
      </c>
      <c r="K30" s="43">
        <f>'BAR BB| Open rates'!K30*0.82</f>
        <v>223778</v>
      </c>
      <c r="L30" s="43">
        <f>'BAR BB| Open rates'!L30*0.82</f>
        <v>217218</v>
      </c>
      <c r="M30" s="43">
        <f>'BAR BB| Open rates'!M30*0.82</f>
        <v>89134</v>
      </c>
      <c r="N30" s="43">
        <f>'BAR BB| Open rates'!N30*0.82</f>
        <v>80934</v>
      </c>
      <c r="O30" s="43">
        <f>'BAR BB| Open rates'!O30*0.82</f>
        <v>56334</v>
      </c>
      <c r="P30" s="43">
        <f>'BAR BB| Open rates'!P30*0.82</f>
        <v>48954</v>
      </c>
      <c r="Q30" s="43">
        <f>'BAR BB| Open rates'!Q30*0.82</f>
        <v>53054</v>
      </c>
      <c r="R30" s="43">
        <f>'BAR BB| Open rates'!R30*0.82</f>
        <v>50594</v>
      </c>
      <c r="S30" s="43">
        <f>'BAR BB| Open rates'!S30*0.82</f>
        <v>50594</v>
      </c>
      <c r="T30" s="43">
        <f>'BAR BB| Open rates'!T30*0.82</f>
        <v>53054</v>
      </c>
      <c r="U30" s="43">
        <f>'BAR BB| Open rates'!U30*0.82</f>
        <v>56334</v>
      </c>
      <c r="V30" s="43">
        <f>'BAR BB| Open rates'!V30*0.82</f>
        <v>56334</v>
      </c>
      <c r="W30" s="43">
        <f>'BAR BB| Open rates'!W30*0.82</f>
        <v>66830</v>
      </c>
      <c r="X30" s="43">
        <f>'BAR BB| Open rates'!X30*0.82</f>
        <v>66830</v>
      </c>
      <c r="Y30" s="43">
        <f>'BAR BB| Open rates'!Y30*0.82</f>
        <v>77490</v>
      </c>
      <c r="Z30" s="43">
        <f>'BAR BB| Open rates'!Z30*0.82</f>
        <v>77490</v>
      </c>
      <c r="AA30" s="43">
        <f>'BAR BB| Open rates'!AA30*0.82</f>
        <v>80196</v>
      </c>
      <c r="AB30" s="43">
        <f>'BAR BB| Open rates'!AB30*0.82</f>
        <v>77490</v>
      </c>
      <c r="AC30" s="43">
        <f>'BAR BB| Open rates'!AC30*0.82</f>
        <v>80196</v>
      </c>
      <c r="AD30" s="43">
        <f>'BAR BB| Open rates'!AD30*0.82</f>
        <v>75276</v>
      </c>
      <c r="AE30" s="43">
        <f>'BAR BB| Open rates'!AE30*0.82</f>
        <v>96924</v>
      </c>
      <c r="AF30" s="43">
        <f>'BAR BB| Open rates'!AF30*0.82</f>
        <v>96924</v>
      </c>
      <c r="AG30" s="43">
        <f>'BAR BB| Open rates'!AG30*0.82</f>
        <v>96924</v>
      </c>
      <c r="AH30" s="43">
        <f>'BAR BB| Open rates'!AH30*0.82</f>
        <v>72816</v>
      </c>
      <c r="AI30" s="43">
        <f>'BAR BB| Open rates'!AI30*0.82</f>
        <v>50594</v>
      </c>
      <c r="AJ30" s="43">
        <f>'BAR BB| Open rates'!AJ30*0.82</f>
        <v>55842</v>
      </c>
      <c r="AK30" s="43">
        <f>'BAR BB| Open rates'!AK30*0.82</f>
        <v>48134</v>
      </c>
      <c r="AL30" s="43">
        <f>'BAR BB| Open rates'!AL30*0.82</f>
        <v>46494</v>
      </c>
      <c r="AM30" s="43">
        <f>'BAR BB| Open rates'!AM30*0.82</f>
        <v>44854</v>
      </c>
      <c r="AN30" s="43">
        <f>'BAR BB| Open rates'!AN30*0.82</f>
        <v>46494</v>
      </c>
      <c r="AO30" s="43">
        <f>'BAR BB| Open rates'!AO30*0.82</f>
        <v>44854</v>
      </c>
      <c r="AP30" s="43">
        <f>'BAR BB| Open rates'!AP30*0.82</f>
        <v>39770</v>
      </c>
      <c r="AQ30" s="43">
        <f>'BAR BB| Open rates'!AQ30*0.82</f>
        <v>38376</v>
      </c>
      <c r="AR30" s="43">
        <f>'BAR BB| Open rates'!AR30*0.82</f>
        <v>36736</v>
      </c>
      <c r="AS30" s="43">
        <f>'BAR BB| Open rates'!AS30*0.82</f>
        <v>36736</v>
      </c>
      <c r="AT30" s="43">
        <f>'BAR BB| Open rates'!AT30*0.82</f>
        <v>35916</v>
      </c>
      <c r="AU30" s="43">
        <f>'BAR BB| Open rates'!AU30*0.82</f>
        <v>36736</v>
      </c>
      <c r="AV30" s="43">
        <f>'BAR BB| Open rates'!AV30*0.82</f>
        <v>35916</v>
      </c>
      <c r="AW30" s="43">
        <f>'BAR BB| Open rates'!AW30*0.82</f>
        <v>36736</v>
      </c>
      <c r="AX30" s="43"/>
      <c r="AY30" s="43"/>
      <c r="AZ30" s="43"/>
      <c r="BA30" s="43"/>
      <c r="BB30" s="43"/>
      <c r="BC30" s="43"/>
      <c r="BD30" s="43"/>
      <c r="BE30" s="43"/>
      <c r="BF30" s="43"/>
      <c r="BG30" s="43"/>
      <c r="BH30" s="43"/>
      <c r="BI30" s="43"/>
      <c r="BJ30" s="43"/>
      <c r="BK30" s="43"/>
      <c r="BL30" s="43"/>
      <c r="BM30" s="43"/>
      <c r="BN30" s="43"/>
      <c r="BO30" s="43"/>
      <c r="BP30" s="43"/>
      <c r="BQ30" s="43"/>
      <c r="BR30" s="43"/>
      <c r="BS30" s="43"/>
      <c r="BT30" s="43"/>
      <c r="BU30" s="43"/>
      <c r="BV30" s="43"/>
      <c r="BW30" s="43"/>
      <c r="BX30" s="43"/>
      <c r="BY30" s="43"/>
      <c r="BZ30" s="43"/>
      <c r="CA30" s="43"/>
      <c r="CB30" s="43"/>
      <c r="CC30" s="43"/>
      <c r="CD30" s="43"/>
      <c r="CE30" s="43"/>
      <c r="CF30" s="43"/>
      <c r="CG30" s="43"/>
      <c r="CH30" s="43"/>
      <c r="CI30" s="43"/>
      <c r="CJ30" s="43"/>
      <c r="CK30" s="43"/>
      <c r="CL30" s="43"/>
      <c r="CM30" s="43"/>
      <c r="CN30" s="43"/>
    </row>
    <row r="31" spans="1:92" s="36" customFormat="1" ht="12" customHeight="1" x14ac:dyDescent="0.2">
      <c r="A31" s="237">
        <v>3</v>
      </c>
      <c r="B31" s="43">
        <f>'BAR BB| Open rates'!B31*0.82</f>
        <v>47314</v>
      </c>
      <c r="C31" s="43">
        <f>'BAR BB| Open rates'!C31*0.82</f>
        <v>52234</v>
      </c>
      <c r="D31" s="43">
        <f>'BAR BB| Open rates'!D31*0.82</f>
        <v>48954</v>
      </c>
      <c r="E31" s="43">
        <f>'BAR BB| Open rates'!E31*0.82</f>
        <v>173676</v>
      </c>
      <c r="F31" s="43">
        <f>'BAR BB| Open rates'!F31*0.82</f>
        <v>204016</v>
      </c>
      <c r="G31" s="43">
        <f>'BAR BB| Open rates'!G31*0.82</f>
        <v>209756</v>
      </c>
      <c r="H31" s="43">
        <f>'BAR BB| Open rates'!H31*0.82</f>
        <v>217956</v>
      </c>
      <c r="I31" s="43">
        <f>'BAR BB| Open rates'!I31*0.82</f>
        <v>226238</v>
      </c>
      <c r="J31" s="43">
        <f>'BAR BB| Open rates'!J31*0.82</f>
        <v>226238</v>
      </c>
      <c r="K31" s="43">
        <f>'BAR BB| Open rates'!K31*0.82</f>
        <v>226238</v>
      </c>
      <c r="L31" s="43">
        <f>'BAR BB| Open rates'!L31*0.82</f>
        <v>219678</v>
      </c>
      <c r="M31" s="43">
        <f>'BAR BB| Open rates'!M31*0.82</f>
        <v>91594</v>
      </c>
      <c r="N31" s="43">
        <f>'BAR BB| Open rates'!N31*0.82</f>
        <v>83394</v>
      </c>
      <c r="O31" s="43">
        <f>'BAR BB| Open rates'!O31*0.82</f>
        <v>58794</v>
      </c>
      <c r="P31" s="43">
        <f>'BAR BB| Open rates'!P31*0.82</f>
        <v>51414</v>
      </c>
      <c r="Q31" s="43">
        <f>'BAR BB| Open rates'!Q31*0.82</f>
        <v>55514</v>
      </c>
      <c r="R31" s="43">
        <f>'BAR BB| Open rates'!R31*0.82</f>
        <v>53054</v>
      </c>
      <c r="S31" s="43">
        <f>'BAR BB| Open rates'!S31*0.82</f>
        <v>53054</v>
      </c>
      <c r="T31" s="43">
        <f>'BAR BB| Open rates'!T31*0.82</f>
        <v>55514</v>
      </c>
      <c r="U31" s="43">
        <f>'BAR BB| Open rates'!U31*0.82</f>
        <v>58794</v>
      </c>
      <c r="V31" s="43">
        <f>'BAR BB| Open rates'!V31*0.82</f>
        <v>58794</v>
      </c>
      <c r="W31" s="43">
        <f>'BAR BB| Open rates'!W31*0.82</f>
        <v>69290</v>
      </c>
      <c r="X31" s="43">
        <f>'BAR BB| Open rates'!X31*0.82</f>
        <v>69290</v>
      </c>
      <c r="Y31" s="43">
        <f>'BAR BB| Open rates'!Y31*0.82</f>
        <v>79950</v>
      </c>
      <c r="Z31" s="43">
        <f>'BAR BB| Open rates'!Z31*0.82</f>
        <v>79950</v>
      </c>
      <c r="AA31" s="43">
        <f>'BAR BB| Open rates'!AA31*0.82</f>
        <v>82656</v>
      </c>
      <c r="AB31" s="43">
        <f>'BAR BB| Open rates'!AB31*0.82</f>
        <v>79950</v>
      </c>
      <c r="AC31" s="43">
        <f>'BAR BB| Open rates'!AC31*0.82</f>
        <v>82656</v>
      </c>
      <c r="AD31" s="43">
        <f>'BAR BB| Open rates'!AD31*0.82</f>
        <v>77736</v>
      </c>
      <c r="AE31" s="43">
        <f>'BAR BB| Open rates'!AE31*0.82</f>
        <v>99384</v>
      </c>
      <c r="AF31" s="43">
        <f>'BAR BB| Open rates'!AF31*0.82</f>
        <v>99384</v>
      </c>
      <c r="AG31" s="43">
        <f>'BAR BB| Open rates'!AG31*0.82</f>
        <v>99384</v>
      </c>
      <c r="AH31" s="43">
        <f>'BAR BB| Open rates'!AH31*0.82</f>
        <v>75276</v>
      </c>
      <c r="AI31" s="43">
        <f>'BAR BB| Open rates'!AI31*0.82</f>
        <v>53054</v>
      </c>
      <c r="AJ31" s="43">
        <f>'BAR BB| Open rates'!AJ31*0.82</f>
        <v>58302</v>
      </c>
      <c r="AK31" s="43">
        <f>'BAR BB| Open rates'!AK31*0.82</f>
        <v>50594</v>
      </c>
      <c r="AL31" s="43">
        <f>'BAR BB| Open rates'!AL31*0.82</f>
        <v>48954</v>
      </c>
      <c r="AM31" s="43">
        <f>'BAR BB| Open rates'!AM31*0.82</f>
        <v>47314</v>
      </c>
      <c r="AN31" s="43">
        <f>'BAR BB| Open rates'!AN31*0.82</f>
        <v>48954</v>
      </c>
      <c r="AO31" s="43">
        <f>'BAR BB| Open rates'!AO31*0.82</f>
        <v>47314</v>
      </c>
      <c r="AP31" s="43">
        <f>'BAR BB| Open rates'!AP31*0.82</f>
        <v>42230</v>
      </c>
      <c r="AQ31" s="43">
        <f>'BAR BB| Open rates'!AQ31*0.82</f>
        <v>40836</v>
      </c>
      <c r="AR31" s="43">
        <f>'BAR BB| Open rates'!AR31*0.82</f>
        <v>39196</v>
      </c>
      <c r="AS31" s="43">
        <f>'BAR BB| Open rates'!AS31*0.82</f>
        <v>39196</v>
      </c>
      <c r="AT31" s="43">
        <f>'BAR BB| Open rates'!AT31*0.82</f>
        <v>38376</v>
      </c>
      <c r="AU31" s="43">
        <f>'BAR BB| Open rates'!AU31*0.82</f>
        <v>39196</v>
      </c>
      <c r="AV31" s="43">
        <f>'BAR BB| Open rates'!AV31*0.82</f>
        <v>38376</v>
      </c>
      <c r="AW31" s="43">
        <f>'BAR BB| Open rates'!AW31*0.82</f>
        <v>39196</v>
      </c>
      <c r="AX31" s="43"/>
      <c r="AY31" s="43"/>
      <c r="AZ31" s="43"/>
      <c r="BA31" s="43"/>
      <c r="BB31" s="43"/>
      <c r="BC31" s="43"/>
      <c r="BD31" s="43"/>
      <c r="BE31" s="43"/>
      <c r="BF31" s="43"/>
      <c r="BG31" s="43"/>
      <c r="BH31" s="43"/>
      <c r="BI31" s="43"/>
      <c r="BJ31" s="43"/>
      <c r="BK31" s="43"/>
      <c r="BL31" s="43"/>
      <c r="BM31" s="43"/>
      <c r="BN31" s="43"/>
      <c r="BO31" s="43"/>
      <c r="BP31" s="43"/>
      <c r="BQ31" s="43"/>
      <c r="BR31" s="43"/>
      <c r="BS31" s="43"/>
      <c r="BT31" s="43"/>
      <c r="BU31" s="43"/>
      <c r="BV31" s="43"/>
      <c r="BW31" s="43"/>
      <c r="BX31" s="43"/>
      <c r="BY31" s="43"/>
      <c r="BZ31" s="43"/>
      <c r="CA31" s="43"/>
      <c r="CB31" s="43"/>
      <c r="CC31" s="43"/>
      <c r="CD31" s="43"/>
      <c r="CE31" s="43"/>
      <c r="CF31" s="43"/>
      <c r="CG31" s="43"/>
      <c r="CH31" s="43"/>
      <c r="CI31" s="43"/>
      <c r="CJ31" s="43"/>
      <c r="CK31" s="43"/>
      <c r="CL31" s="43"/>
      <c r="CM31" s="43"/>
      <c r="CN31" s="43"/>
    </row>
    <row r="32" spans="1:92" s="36" customFormat="1" ht="12" customHeight="1" x14ac:dyDescent="0.2">
      <c r="A32" s="237">
        <v>4</v>
      </c>
      <c r="B32" s="43">
        <f>'BAR BB| Open rates'!B32*0.82</f>
        <v>49364</v>
      </c>
      <c r="C32" s="43">
        <f>'BAR BB| Open rates'!C32*0.82</f>
        <v>54284</v>
      </c>
      <c r="D32" s="43">
        <f>'BAR BB| Open rates'!D32*0.82</f>
        <v>51004</v>
      </c>
      <c r="E32" s="43">
        <f>'BAR BB| Open rates'!E32*0.82</f>
        <v>176136</v>
      </c>
      <c r="F32" s="43">
        <f>'BAR BB| Open rates'!F32*0.82</f>
        <v>206476</v>
      </c>
      <c r="G32" s="43">
        <f>'BAR BB| Open rates'!G32*0.82</f>
        <v>212216</v>
      </c>
      <c r="H32" s="43">
        <f>'BAR BB| Open rates'!H32*0.82</f>
        <v>220416</v>
      </c>
      <c r="I32" s="43">
        <f>'BAR BB| Open rates'!I32*0.82</f>
        <v>228698</v>
      </c>
      <c r="J32" s="43">
        <f>'BAR BB| Open rates'!J32*0.82</f>
        <v>228698</v>
      </c>
      <c r="K32" s="43">
        <f>'BAR BB| Open rates'!K32*0.82</f>
        <v>228698</v>
      </c>
      <c r="L32" s="43">
        <f>'BAR BB| Open rates'!L32*0.82</f>
        <v>222138</v>
      </c>
      <c r="M32" s="43">
        <f>'BAR BB| Open rates'!M32*0.82</f>
        <v>94054</v>
      </c>
      <c r="N32" s="43">
        <f>'BAR BB| Open rates'!N32*0.82</f>
        <v>85854</v>
      </c>
      <c r="O32" s="43">
        <f>'BAR BB| Open rates'!O32*0.82</f>
        <v>61253.999999999993</v>
      </c>
      <c r="P32" s="43">
        <f>'BAR BB| Open rates'!P32*0.82</f>
        <v>53874</v>
      </c>
      <c r="Q32" s="43">
        <f>'BAR BB| Open rates'!Q32*0.82</f>
        <v>57974</v>
      </c>
      <c r="R32" s="43">
        <f>'BAR BB| Open rates'!R32*0.82</f>
        <v>55514</v>
      </c>
      <c r="S32" s="43">
        <f>'BAR BB| Open rates'!S32*0.82</f>
        <v>55514</v>
      </c>
      <c r="T32" s="43">
        <f>'BAR BB| Open rates'!T32*0.82</f>
        <v>57974</v>
      </c>
      <c r="U32" s="43">
        <f>'BAR BB| Open rates'!U32*0.82</f>
        <v>61253.999999999993</v>
      </c>
      <c r="V32" s="43">
        <f>'BAR BB| Open rates'!V32*0.82</f>
        <v>61253.999999999993</v>
      </c>
      <c r="W32" s="43">
        <f>'BAR BB| Open rates'!W32*0.82</f>
        <v>71750</v>
      </c>
      <c r="X32" s="43">
        <f>'BAR BB| Open rates'!X32*0.82</f>
        <v>71750</v>
      </c>
      <c r="Y32" s="43">
        <f>'BAR BB| Open rates'!Y32*0.82</f>
        <v>82410</v>
      </c>
      <c r="Z32" s="43">
        <f>'BAR BB| Open rates'!Z32*0.82</f>
        <v>82410</v>
      </c>
      <c r="AA32" s="43">
        <f>'BAR BB| Open rates'!AA32*0.82</f>
        <v>85116</v>
      </c>
      <c r="AB32" s="43">
        <f>'BAR BB| Open rates'!AB32*0.82</f>
        <v>82410</v>
      </c>
      <c r="AC32" s="43">
        <f>'BAR BB| Open rates'!AC32*0.82</f>
        <v>85116</v>
      </c>
      <c r="AD32" s="43">
        <f>'BAR BB| Open rates'!AD32*0.82</f>
        <v>80196</v>
      </c>
      <c r="AE32" s="43">
        <f>'BAR BB| Open rates'!AE32*0.82</f>
        <v>101844</v>
      </c>
      <c r="AF32" s="43">
        <f>'BAR BB| Open rates'!AF32*0.82</f>
        <v>101844</v>
      </c>
      <c r="AG32" s="43">
        <f>'BAR BB| Open rates'!AG32*0.82</f>
        <v>101844</v>
      </c>
      <c r="AH32" s="43">
        <f>'BAR BB| Open rates'!AH32*0.82</f>
        <v>77736</v>
      </c>
      <c r="AI32" s="43">
        <f>'BAR BB| Open rates'!AI32*0.82</f>
        <v>55514</v>
      </c>
      <c r="AJ32" s="43">
        <f>'BAR BB| Open rates'!AJ32*0.82</f>
        <v>60762</v>
      </c>
      <c r="AK32" s="43">
        <f>'BAR BB| Open rates'!AK32*0.82</f>
        <v>53054</v>
      </c>
      <c r="AL32" s="43">
        <f>'BAR BB| Open rates'!AL32*0.82</f>
        <v>51414</v>
      </c>
      <c r="AM32" s="43">
        <f>'BAR BB| Open rates'!AM32*0.82</f>
        <v>49774</v>
      </c>
      <c r="AN32" s="43">
        <f>'BAR BB| Open rates'!AN32*0.82</f>
        <v>51414</v>
      </c>
      <c r="AO32" s="43">
        <f>'BAR BB| Open rates'!AO32*0.82</f>
        <v>49774</v>
      </c>
      <c r="AP32" s="43">
        <f>'BAR BB| Open rates'!AP32*0.82</f>
        <v>44690</v>
      </c>
      <c r="AQ32" s="43">
        <f>'BAR BB| Open rates'!AQ32*0.82</f>
        <v>43296</v>
      </c>
      <c r="AR32" s="43">
        <f>'BAR BB| Open rates'!AR32*0.82</f>
        <v>41656</v>
      </c>
      <c r="AS32" s="43">
        <f>'BAR BB| Open rates'!AS32*0.82</f>
        <v>41656</v>
      </c>
      <c r="AT32" s="43">
        <f>'BAR BB| Open rates'!AT32*0.82</f>
        <v>40836</v>
      </c>
      <c r="AU32" s="43">
        <f>'BAR BB| Open rates'!AU32*0.82</f>
        <v>41656</v>
      </c>
      <c r="AV32" s="43">
        <f>'BAR BB| Open rates'!AV32*0.82</f>
        <v>40836</v>
      </c>
      <c r="AW32" s="43">
        <f>'BAR BB| Open rates'!AW32*0.82</f>
        <v>41656</v>
      </c>
      <c r="AX32" s="43"/>
      <c r="AY32" s="43"/>
      <c r="AZ32" s="43"/>
      <c r="BA32" s="43"/>
      <c r="BB32" s="43"/>
      <c r="BC32" s="43"/>
      <c r="BD32" s="43"/>
      <c r="BE32" s="43"/>
      <c r="BF32" s="43"/>
      <c r="BG32" s="43"/>
      <c r="BH32" s="43"/>
      <c r="BI32" s="43"/>
      <c r="BJ32" s="43"/>
      <c r="BK32" s="43"/>
      <c r="BL32" s="43"/>
      <c r="BM32" s="43"/>
      <c r="BN32" s="43"/>
      <c r="BO32" s="43"/>
      <c r="BP32" s="43"/>
      <c r="BQ32" s="43"/>
      <c r="BR32" s="43"/>
      <c r="BS32" s="43"/>
      <c r="BT32" s="43"/>
      <c r="BU32" s="43"/>
      <c r="BV32" s="43"/>
      <c r="BW32" s="43"/>
      <c r="BX32" s="43"/>
      <c r="BY32" s="43"/>
      <c r="BZ32" s="43"/>
      <c r="CA32" s="43"/>
      <c r="CB32" s="43"/>
      <c r="CC32" s="43"/>
      <c r="CD32" s="43"/>
      <c r="CE32" s="43"/>
      <c r="CF32" s="43"/>
      <c r="CG32" s="43"/>
      <c r="CH32" s="43"/>
      <c r="CI32" s="43"/>
      <c r="CJ32" s="43"/>
      <c r="CK32" s="43"/>
      <c r="CL32" s="43"/>
      <c r="CM32" s="43"/>
      <c r="CN32" s="43"/>
    </row>
    <row r="33" spans="1:92" s="36" customFormat="1" ht="12" customHeight="1" x14ac:dyDescent="0.2">
      <c r="A33" s="236" t="s">
        <v>182</v>
      </c>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c r="BM33" s="43"/>
      <c r="BN33" s="43"/>
      <c r="BO33" s="43"/>
      <c r="BP33" s="43"/>
      <c r="BQ33" s="43"/>
      <c r="BR33" s="43"/>
      <c r="BS33" s="43"/>
      <c r="BT33" s="43"/>
      <c r="BU33" s="43"/>
      <c r="BV33" s="43"/>
      <c r="BW33" s="43"/>
      <c r="BX33" s="43"/>
      <c r="BY33" s="43"/>
      <c r="BZ33" s="43"/>
      <c r="CA33" s="43"/>
      <c r="CB33" s="43"/>
      <c r="CC33" s="43"/>
      <c r="CD33" s="43"/>
      <c r="CE33" s="43"/>
      <c r="CF33" s="43"/>
      <c r="CG33" s="43"/>
      <c r="CH33" s="43"/>
      <c r="CI33" s="43"/>
      <c r="CJ33" s="43"/>
      <c r="CK33" s="43"/>
      <c r="CL33" s="43"/>
      <c r="CM33" s="43"/>
      <c r="CN33" s="43"/>
    </row>
    <row r="34" spans="1:92" s="36" customFormat="1" ht="12" customHeight="1" x14ac:dyDescent="0.2">
      <c r="A34" s="237">
        <v>1</v>
      </c>
      <c r="B34" s="43">
        <f>'BAR BB| Open rates'!B34*0.82</f>
        <v>48954</v>
      </c>
      <c r="C34" s="43">
        <f>'BAR BB| Open rates'!C34*0.82</f>
        <v>53874</v>
      </c>
      <c r="D34" s="43">
        <f>'BAR BB| Open rates'!D34*0.82</f>
        <v>50594</v>
      </c>
      <c r="E34" s="43">
        <f>'BAR BB| Open rates'!E34*0.82</f>
        <v>185156</v>
      </c>
      <c r="F34" s="43">
        <f>'BAR BB| Open rates'!F34*0.82</f>
        <v>215496</v>
      </c>
      <c r="G34" s="43">
        <f>'BAR BB| Open rates'!G34*0.82</f>
        <v>221236</v>
      </c>
      <c r="H34" s="43">
        <f>'BAR BB| Open rates'!H34*0.82</f>
        <v>229436</v>
      </c>
      <c r="I34" s="43">
        <f>'BAR BB| Open rates'!I34*0.82</f>
        <v>237718</v>
      </c>
      <c r="J34" s="43">
        <f>'BAR BB| Open rates'!J34*0.82</f>
        <v>237718</v>
      </c>
      <c r="K34" s="43">
        <f>'BAR BB| Open rates'!K34*0.82</f>
        <v>237718</v>
      </c>
      <c r="L34" s="43">
        <f>'BAR BB| Open rates'!L34*0.82</f>
        <v>231158</v>
      </c>
      <c r="M34" s="43">
        <f>'BAR BB| Open rates'!M34*0.82</f>
        <v>90774</v>
      </c>
      <c r="N34" s="43">
        <f>'BAR BB| Open rates'!N34*0.82</f>
        <v>82574</v>
      </c>
      <c r="O34" s="43">
        <f>'BAR BB| Open rates'!O34*0.82</f>
        <v>57974</v>
      </c>
      <c r="P34" s="43">
        <f>'BAR BB| Open rates'!P34*0.82</f>
        <v>50594</v>
      </c>
      <c r="Q34" s="43">
        <f>'BAR BB| Open rates'!Q34*0.82</f>
        <v>54694</v>
      </c>
      <c r="R34" s="43">
        <f>'BAR BB| Open rates'!R34*0.82</f>
        <v>52234</v>
      </c>
      <c r="S34" s="43">
        <f>'BAR BB| Open rates'!S34*0.82</f>
        <v>52234</v>
      </c>
      <c r="T34" s="43">
        <f>'BAR BB| Open rates'!T34*0.82</f>
        <v>54694</v>
      </c>
      <c r="U34" s="43">
        <f>'BAR BB| Open rates'!U34*0.82</f>
        <v>57974</v>
      </c>
      <c r="V34" s="43">
        <f>'BAR BB| Open rates'!V34*0.82</f>
        <v>57974</v>
      </c>
      <c r="W34" s="43">
        <f>'BAR BB| Open rates'!W34*0.82</f>
        <v>68470</v>
      </c>
      <c r="X34" s="43">
        <f>'BAR BB| Open rates'!X34*0.82</f>
        <v>68470</v>
      </c>
      <c r="Y34" s="43">
        <f>'BAR BB| Open rates'!Y34*0.82</f>
        <v>88232</v>
      </c>
      <c r="Z34" s="43">
        <f>'BAR BB| Open rates'!Z34*0.82</f>
        <v>88232</v>
      </c>
      <c r="AA34" s="43">
        <f>'BAR BB| Open rates'!AA34*0.82</f>
        <v>90938</v>
      </c>
      <c r="AB34" s="43">
        <f>'BAR BB| Open rates'!AB34*0.82</f>
        <v>88232</v>
      </c>
      <c r="AC34" s="43">
        <f>'BAR BB| Open rates'!AC34*0.82</f>
        <v>90938</v>
      </c>
      <c r="AD34" s="43">
        <f>'BAR BB| Open rates'!AD34*0.82</f>
        <v>86018</v>
      </c>
      <c r="AE34" s="43">
        <f>'BAR BB| Open rates'!AE34*0.82</f>
        <v>106764</v>
      </c>
      <c r="AF34" s="43">
        <f>'BAR BB| Open rates'!AF34*0.82</f>
        <v>106764</v>
      </c>
      <c r="AG34" s="43">
        <f>'BAR BB| Open rates'!AG34*0.82</f>
        <v>106764</v>
      </c>
      <c r="AH34" s="43">
        <f>'BAR BB| Open rates'!AH34*0.82</f>
        <v>82656</v>
      </c>
      <c r="AI34" s="43">
        <f>'BAR BB| Open rates'!AI34*0.82</f>
        <v>66256</v>
      </c>
      <c r="AJ34" s="43">
        <f>'BAR BB| Open rates'!AJ34*0.82</f>
        <v>71504</v>
      </c>
      <c r="AK34" s="43">
        <f>'BAR BB| Open rates'!AK34*0.82</f>
        <v>63795.999999999993</v>
      </c>
      <c r="AL34" s="43">
        <f>'BAR BB| Open rates'!AL34*0.82</f>
        <v>62155.999999999993</v>
      </c>
      <c r="AM34" s="43">
        <f>'BAR BB| Open rates'!AM34*0.82</f>
        <v>60516</v>
      </c>
      <c r="AN34" s="43">
        <f>'BAR BB| Open rates'!AN34*0.82</f>
        <v>62155.999999999993</v>
      </c>
      <c r="AO34" s="43">
        <f>'BAR BB| Open rates'!AO34*0.82</f>
        <v>60516</v>
      </c>
      <c r="AP34" s="43">
        <f>'BAR BB| Open rates'!AP34*0.82</f>
        <v>43050</v>
      </c>
      <c r="AQ34" s="43">
        <f>'BAR BB| Open rates'!AQ34*0.82</f>
        <v>41656</v>
      </c>
      <c r="AR34" s="43">
        <f>'BAR BB| Open rates'!AR34*0.82</f>
        <v>40016</v>
      </c>
      <c r="AS34" s="43">
        <f>'BAR BB| Open rates'!AS34*0.82</f>
        <v>40016</v>
      </c>
      <c r="AT34" s="43">
        <f>'BAR BB| Open rates'!AT34*0.82</f>
        <v>39196</v>
      </c>
      <c r="AU34" s="43">
        <f>'BAR BB| Open rates'!AU34*0.82</f>
        <v>40016</v>
      </c>
      <c r="AV34" s="43">
        <f>'BAR BB| Open rates'!AV34*0.82</f>
        <v>39196</v>
      </c>
      <c r="AW34" s="43">
        <f>'BAR BB| Open rates'!AW34*0.82</f>
        <v>40016</v>
      </c>
      <c r="AX34" s="43"/>
      <c r="AY34" s="43"/>
      <c r="AZ34" s="43"/>
      <c r="BA34" s="43"/>
      <c r="BB34" s="43"/>
      <c r="BC34" s="43"/>
      <c r="BD34" s="43"/>
      <c r="BE34" s="43"/>
      <c r="BF34" s="43"/>
      <c r="BG34" s="43"/>
      <c r="BH34" s="43"/>
      <c r="BI34" s="43"/>
      <c r="BJ34" s="43"/>
      <c r="BK34" s="43"/>
      <c r="BL34" s="43"/>
      <c r="BM34" s="43"/>
      <c r="BN34" s="43"/>
      <c r="BO34" s="43"/>
      <c r="BP34" s="43"/>
      <c r="BQ34" s="43"/>
      <c r="BR34" s="43"/>
      <c r="BS34" s="43"/>
      <c r="BT34" s="43"/>
      <c r="BU34" s="43"/>
      <c r="BV34" s="43"/>
      <c r="BW34" s="43"/>
      <c r="BX34" s="43"/>
      <c r="BY34" s="43"/>
      <c r="BZ34" s="43"/>
      <c r="CA34" s="43"/>
      <c r="CB34" s="43"/>
      <c r="CC34" s="43"/>
      <c r="CD34" s="43"/>
      <c r="CE34" s="43"/>
      <c r="CF34" s="43"/>
      <c r="CG34" s="43"/>
      <c r="CH34" s="43"/>
      <c r="CI34" s="43"/>
      <c r="CJ34" s="43"/>
      <c r="CK34" s="43"/>
      <c r="CL34" s="43"/>
      <c r="CM34" s="43"/>
      <c r="CN34" s="43"/>
    </row>
    <row r="35" spans="1:92" s="36" customFormat="1" ht="12" customHeight="1" x14ac:dyDescent="0.2">
      <c r="A35" s="237">
        <v>2</v>
      </c>
      <c r="B35" s="43">
        <f>'BAR BB| Open rates'!B35*0.82</f>
        <v>51004</v>
      </c>
      <c r="C35" s="43">
        <f>'BAR BB| Open rates'!C35*0.82</f>
        <v>55924</v>
      </c>
      <c r="D35" s="43">
        <f>'BAR BB| Open rates'!D35*0.82</f>
        <v>52644</v>
      </c>
      <c r="E35" s="43">
        <f>'BAR BB| Open rates'!E35*0.82</f>
        <v>187616</v>
      </c>
      <c r="F35" s="43">
        <f>'BAR BB| Open rates'!F35*0.82</f>
        <v>217956</v>
      </c>
      <c r="G35" s="43">
        <f>'BAR BB| Open rates'!G35*0.82</f>
        <v>223696</v>
      </c>
      <c r="H35" s="43">
        <f>'BAR BB| Open rates'!H35*0.82</f>
        <v>231896</v>
      </c>
      <c r="I35" s="43">
        <f>'BAR BB| Open rates'!I35*0.82</f>
        <v>240178</v>
      </c>
      <c r="J35" s="43">
        <f>'BAR BB| Open rates'!J35*0.82</f>
        <v>240178</v>
      </c>
      <c r="K35" s="43">
        <f>'BAR BB| Open rates'!K35*0.82</f>
        <v>240178</v>
      </c>
      <c r="L35" s="43">
        <f>'BAR BB| Open rates'!L35*0.82</f>
        <v>233618</v>
      </c>
      <c r="M35" s="43">
        <f>'BAR BB| Open rates'!M35*0.82</f>
        <v>93234</v>
      </c>
      <c r="N35" s="43">
        <f>'BAR BB| Open rates'!N35*0.82</f>
        <v>85034</v>
      </c>
      <c r="O35" s="43">
        <f>'BAR BB| Open rates'!O35*0.82</f>
        <v>60434</v>
      </c>
      <c r="P35" s="43">
        <f>'BAR BB| Open rates'!P35*0.82</f>
        <v>53054</v>
      </c>
      <c r="Q35" s="43">
        <f>'BAR BB| Open rates'!Q35*0.82</f>
        <v>57154</v>
      </c>
      <c r="R35" s="43">
        <f>'BAR BB| Open rates'!R35*0.82</f>
        <v>54694</v>
      </c>
      <c r="S35" s="43">
        <f>'BAR BB| Open rates'!S35*0.82</f>
        <v>54694</v>
      </c>
      <c r="T35" s="43">
        <f>'BAR BB| Open rates'!T35*0.82</f>
        <v>57154</v>
      </c>
      <c r="U35" s="43">
        <f>'BAR BB| Open rates'!U35*0.82</f>
        <v>60434</v>
      </c>
      <c r="V35" s="43">
        <f>'BAR BB| Open rates'!V35*0.82</f>
        <v>60434</v>
      </c>
      <c r="W35" s="43">
        <f>'BAR BB| Open rates'!W35*0.82</f>
        <v>70930</v>
      </c>
      <c r="X35" s="43">
        <f>'BAR BB| Open rates'!X35*0.82</f>
        <v>70930</v>
      </c>
      <c r="Y35" s="43">
        <f>'BAR BB| Open rates'!Y35*0.82</f>
        <v>90692</v>
      </c>
      <c r="Z35" s="43">
        <f>'BAR BB| Open rates'!Z35*0.82</f>
        <v>90692</v>
      </c>
      <c r="AA35" s="43">
        <f>'BAR BB| Open rates'!AA35*0.82</f>
        <v>93398</v>
      </c>
      <c r="AB35" s="43">
        <f>'BAR BB| Open rates'!AB35*0.82</f>
        <v>90692</v>
      </c>
      <c r="AC35" s="43">
        <f>'BAR BB| Open rates'!AC35*0.82</f>
        <v>93398</v>
      </c>
      <c r="AD35" s="43">
        <f>'BAR BB| Open rates'!AD35*0.82</f>
        <v>88478</v>
      </c>
      <c r="AE35" s="43">
        <f>'BAR BB| Open rates'!AE35*0.82</f>
        <v>109224</v>
      </c>
      <c r="AF35" s="43">
        <f>'BAR BB| Open rates'!AF35*0.82</f>
        <v>109224</v>
      </c>
      <c r="AG35" s="43">
        <f>'BAR BB| Open rates'!AG35*0.82</f>
        <v>109224</v>
      </c>
      <c r="AH35" s="43">
        <f>'BAR BB| Open rates'!AH35*0.82</f>
        <v>85116</v>
      </c>
      <c r="AI35" s="43">
        <f>'BAR BB| Open rates'!AI35*0.82</f>
        <v>68716</v>
      </c>
      <c r="AJ35" s="43">
        <f>'BAR BB| Open rates'!AJ35*0.82</f>
        <v>73964</v>
      </c>
      <c r="AK35" s="43">
        <f>'BAR BB| Open rates'!AK35*0.82</f>
        <v>66256</v>
      </c>
      <c r="AL35" s="43">
        <f>'BAR BB| Open rates'!AL35*0.82</f>
        <v>64615.999999999993</v>
      </c>
      <c r="AM35" s="43">
        <f>'BAR BB| Open rates'!AM35*0.82</f>
        <v>62975.999999999993</v>
      </c>
      <c r="AN35" s="43">
        <f>'BAR BB| Open rates'!AN35*0.82</f>
        <v>64615.999999999993</v>
      </c>
      <c r="AO35" s="43">
        <f>'BAR BB| Open rates'!AO35*0.82</f>
        <v>62975.999999999993</v>
      </c>
      <c r="AP35" s="43">
        <f>'BAR BB| Open rates'!AP35*0.82</f>
        <v>45510</v>
      </c>
      <c r="AQ35" s="43">
        <f>'BAR BB| Open rates'!AQ35*0.82</f>
        <v>44116</v>
      </c>
      <c r="AR35" s="43">
        <f>'BAR BB| Open rates'!AR35*0.82</f>
        <v>42476</v>
      </c>
      <c r="AS35" s="43">
        <f>'BAR BB| Open rates'!AS35*0.82</f>
        <v>42476</v>
      </c>
      <c r="AT35" s="43">
        <f>'BAR BB| Open rates'!AT35*0.82</f>
        <v>41656</v>
      </c>
      <c r="AU35" s="43">
        <f>'BAR BB| Open rates'!AU35*0.82</f>
        <v>42476</v>
      </c>
      <c r="AV35" s="43">
        <f>'BAR BB| Open rates'!AV35*0.82</f>
        <v>41656</v>
      </c>
      <c r="AW35" s="43">
        <f>'BAR BB| Open rates'!AW35*0.82</f>
        <v>42476</v>
      </c>
      <c r="AX35" s="43"/>
      <c r="AY35" s="43"/>
      <c r="AZ35" s="43"/>
      <c r="BA35" s="43"/>
      <c r="BB35" s="43"/>
      <c r="BC35" s="43"/>
      <c r="BD35" s="43"/>
      <c r="BE35" s="43"/>
      <c r="BF35" s="43"/>
      <c r="BG35" s="43"/>
      <c r="BH35" s="43"/>
      <c r="BI35" s="43"/>
      <c r="BJ35" s="43"/>
      <c r="BK35" s="43"/>
      <c r="BL35" s="43"/>
      <c r="BM35" s="43"/>
      <c r="BN35" s="43"/>
      <c r="BO35" s="43"/>
      <c r="BP35" s="43"/>
      <c r="BQ35" s="43"/>
      <c r="BR35" s="43"/>
      <c r="BS35" s="43"/>
      <c r="BT35" s="43"/>
      <c r="BU35" s="43"/>
      <c r="BV35" s="43"/>
      <c r="BW35" s="43"/>
      <c r="BX35" s="43"/>
      <c r="BY35" s="43"/>
      <c r="BZ35" s="43"/>
      <c r="CA35" s="43"/>
      <c r="CB35" s="43"/>
      <c r="CC35" s="43"/>
      <c r="CD35" s="43"/>
      <c r="CE35" s="43"/>
      <c r="CF35" s="43"/>
      <c r="CG35" s="43"/>
      <c r="CH35" s="43"/>
      <c r="CI35" s="43"/>
      <c r="CJ35" s="43"/>
      <c r="CK35" s="43"/>
      <c r="CL35" s="43"/>
      <c r="CM35" s="43"/>
      <c r="CN35" s="43"/>
    </row>
    <row r="36" spans="1:92" s="36" customFormat="1" ht="12" customHeight="1" x14ac:dyDescent="0.2">
      <c r="A36" s="237">
        <v>3</v>
      </c>
      <c r="B36" s="43">
        <f>'BAR BB| Open rates'!B36*0.82</f>
        <v>53054</v>
      </c>
      <c r="C36" s="43">
        <f>'BAR BB| Open rates'!C36*0.82</f>
        <v>57974</v>
      </c>
      <c r="D36" s="43">
        <f>'BAR BB| Open rates'!D36*0.82</f>
        <v>54694</v>
      </c>
      <c r="E36" s="43">
        <f>'BAR BB| Open rates'!E36*0.82</f>
        <v>190076</v>
      </c>
      <c r="F36" s="43">
        <f>'BAR BB| Open rates'!F36*0.82</f>
        <v>220416</v>
      </c>
      <c r="G36" s="43">
        <f>'BAR BB| Open rates'!G36*0.82</f>
        <v>226156</v>
      </c>
      <c r="H36" s="43">
        <f>'BAR BB| Open rates'!H36*0.82</f>
        <v>234356</v>
      </c>
      <c r="I36" s="43">
        <f>'BAR BB| Open rates'!I36*0.82</f>
        <v>242638</v>
      </c>
      <c r="J36" s="43">
        <f>'BAR BB| Open rates'!J36*0.82</f>
        <v>242638</v>
      </c>
      <c r="K36" s="43">
        <f>'BAR BB| Open rates'!K36*0.82</f>
        <v>242638</v>
      </c>
      <c r="L36" s="43">
        <f>'BAR BB| Open rates'!L36*0.82</f>
        <v>236078</v>
      </c>
      <c r="M36" s="43">
        <f>'BAR BB| Open rates'!M36*0.82</f>
        <v>95694</v>
      </c>
      <c r="N36" s="43">
        <f>'BAR BB| Open rates'!N36*0.82</f>
        <v>87494</v>
      </c>
      <c r="O36" s="43">
        <f>'BAR BB| Open rates'!O36*0.82</f>
        <v>62893.999999999993</v>
      </c>
      <c r="P36" s="43">
        <f>'BAR BB| Open rates'!P36*0.82</f>
        <v>55514</v>
      </c>
      <c r="Q36" s="43">
        <f>'BAR BB| Open rates'!Q36*0.82</f>
        <v>59614</v>
      </c>
      <c r="R36" s="43">
        <f>'BAR BB| Open rates'!R36*0.82</f>
        <v>57154</v>
      </c>
      <c r="S36" s="43">
        <f>'BAR BB| Open rates'!S36*0.82</f>
        <v>57154</v>
      </c>
      <c r="T36" s="43">
        <f>'BAR BB| Open rates'!T36*0.82</f>
        <v>59614</v>
      </c>
      <c r="U36" s="43">
        <f>'BAR BB| Open rates'!U36*0.82</f>
        <v>62893.999999999993</v>
      </c>
      <c r="V36" s="43">
        <f>'BAR BB| Open rates'!V36*0.82</f>
        <v>62893.999999999993</v>
      </c>
      <c r="W36" s="43">
        <f>'BAR BB| Open rates'!W36*0.82</f>
        <v>73390</v>
      </c>
      <c r="X36" s="43">
        <f>'BAR BB| Open rates'!X36*0.82</f>
        <v>73390</v>
      </c>
      <c r="Y36" s="43">
        <f>'BAR BB| Open rates'!Y36*0.82</f>
        <v>93152</v>
      </c>
      <c r="Z36" s="43">
        <f>'BAR BB| Open rates'!Z36*0.82</f>
        <v>93152</v>
      </c>
      <c r="AA36" s="43">
        <f>'BAR BB| Open rates'!AA36*0.82</f>
        <v>95858</v>
      </c>
      <c r="AB36" s="43">
        <f>'BAR BB| Open rates'!AB36*0.82</f>
        <v>93152</v>
      </c>
      <c r="AC36" s="43">
        <f>'BAR BB| Open rates'!AC36*0.82</f>
        <v>95858</v>
      </c>
      <c r="AD36" s="43">
        <f>'BAR BB| Open rates'!AD36*0.82</f>
        <v>90938</v>
      </c>
      <c r="AE36" s="43">
        <f>'BAR BB| Open rates'!AE36*0.82</f>
        <v>111684</v>
      </c>
      <c r="AF36" s="43">
        <f>'BAR BB| Open rates'!AF36*0.82</f>
        <v>111684</v>
      </c>
      <c r="AG36" s="43">
        <f>'BAR BB| Open rates'!AG36*0.82</f>
        <v>111684</v>
      </c>
      <c r="AH36" s="43">
        <f>'BAR BB| Open rates'!AH36*0.82</f>
        <v>87576</v>
      </c>
      <c r="AI36" s="43">
        <f>'BAR BB| Open rates'!AI36*0.82</f>
        <v>71176</v>
      </c>
      <c r="AJ36" s="43">
        <f>'BAR BB| Open rates'!AJ36*0.82</f>
        <v>76424</v>
      </c>
      <c r="AK36" s="43">
        <f>'BAR BB| Open rates'!AK36*0.82</f>
        <v>68716</v>
      </c>
      <c r="AL36" s="43">
        <f>'BAR BB| Open rates'!AL36*0.82</f>
        <v>67076</v>
      </c>
      <c r="AM36" s="43">
        <f>'BAR BB| Open rates'!AM36*0.82</f>
        <v>65435.999999999993</v>
      </c>
      <c r="AN36" s="43">
        <f>'BAR BB| Open rates'!AN36*0.82</f>
        <v>67076</v>
      </c>
      <c r="AO36" s="43">
        <f>'BAR BB| Open rates'!AO36*0.82</f>
        <v>65435.999999999993</v>
      </c>
      <c r="AP36" s="43">
        <f>'BAR BB| Open rates'!AP36*0.82</f>
        <v>47970</v>
      </c>
      <c r="AQ36" s="43">
        <f>'BAR BB| Open rates'!AQ36*0.82</f>
        <v>46576</v>
      </c>
      <c r="AR36" s="43">
        <f>'BAR BB| Open rates'!AR36*0.82</f>
        <v>44936</v>
      </c>
      <c r="AS36" s="43">
        <f>'BAR BB| Open rates'!AS36*0.82</f>
        <v>44936</v>
      </c>
      <c r="AT36" s="43">
        <f>'BAR BB| Open rates'!AT36*0.82</f>
        <v>44116</v>
      </c>
      <c r="AU36" s="43">
        <f>'BAR BB| Open rates'!AU36*0.82</f>
        <v>44936</v>
      </c>
      <c r="AV36" s="43">
        <f>'BAR BB| Open rates'!AV36*0.82</f>
        <v>44116</v>
      </c>
      <c r="AW36" s="43">
        <f>'BAR BB| Open rates'!AW36*0.82</f>
        <v>44936</v>
      </c>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c r="BX36" s="43"/>
      <c r="BY36" s="43"/>
      <c r="BZ36" s="43"/>
      <c r="CA36" s="43"/>
      <c r="CB36" s="43"/>
      <c r="CC36" s="43"/>
      <c r="CD36" s="43"/>
      <c r="CE36" s="43"/>
      <c r="CF36" s="43"/>
      <c r="CG36" s="43"/>
      <c r="CH36" s="43"/>
      <c r="CI36" s="43"/>
      <c r="CJ36" s="43"/>
      <c r="CK36" s="43"/>
      <c r="CL36" s="43"/>
      <c r="CM36" s="43"/>
      <c r="CN36" s="43"/>
    </row>
    <row r="37" spans="1:92" s="36" customFormat="1" ht="12" customHeight="1" x14ac:dyDescent="0.2">
      <c r="A37" s="237">
        <v>4</v>
      </c>
      <c r="B37" s="43">
        <f>'BAR BB| Open rates'!B37*0.82</f>
        <v>55104</v>
      </c>
      <c r="C37" s="43">
        <f>'BAR BB| Open rates'!C37*0.82</f>
        <v>60024</v>
      </c>
      <c r="D37" s="43">
        <f>'BAR BB| Open rates'!D37*0.82</f>
        <v>56744</v>
      </c>
      <c r="E37" s="43">
        <f>'BAR BB| Open rates'!E37*0.82</f>
        <v>192536</v>
      </c>
      <c r="F37" s="43">
        <f>'BAR BB| Open rates'!F37*0.82</f>
        <v>222876</v>
      </c>
      <c r="G37" s="43">
        <f>'BAR BB| Open rates'!G37*0.82</f>
        <v>228616</v>
      </c>
      <c r="H37" s="43">
        <f>'BAR BB| Open rates'!H37*0.82</f>
        <v>236816</v>
      </c>
      <c r="I37" s="43">
        <f>'BAR BB| Open rates'!I37*0.82</f>
        <v>245097.99999999997</v>
      </c>
      <c r="J37" s="43">
        <f>'BAR BB| Open rates'!J37*0.82</f>
        <v>245097.99999999997</v>
      </c>
      <c r="K37" s="43">
        <f>'BAR BB| Open rates'!K37*0.82</f>
        <v>245097.99999999997</v>
      </c>
      <c r="L37" s="43">
        <f>'BAR BB| Open rates'!L37*0.82</f>
        <v>238538</v>
      </c>
      <c r="M37" s="43">
        <f>'BAR BB| Open rates'!M37*0.82</f>
        <v>98154</v>
      </c>
      <c r="N37" s="43">
        <f>'BAR BB| Open rates'!N37*0.82</f>
        <v>89954</v>
      </c>
      <c r="O37" s="43">
        <f>'BAR BB| Open rates'!O37*0.82</f>
        <v>65353.999999999993</v>
      </c>
      <c r="P37" s="43">
        <f>'BAR BB| Open rates'!P37*0.82</f>
        <v>57974</v>
      </c>
      <c r="Q37" s="43">
        <f>'BAR BB| Open rates'!Q37*0.82</f>
        <v>62073.999999999993</v>
      </c>
      <c r="R37" s="43">
        <f>'BAR BB| Open rates'!R37*0.82</f>
        <v>59614</v>
      </c>
      <c r="S37" s="43">
        <f>'BAR BB| Open rates'!S37*0.82</f>
        <v>59614</v>
      </c>
      <c r="T37" s="43">
        <f>'BAR BB| Open rates'!T37*0.82</f>
        <v>62073.999999999993</v>
      </c>
      <c r="U37" s="43">
        <f>'BAR BB| Open rates'!U37*0.82</f>
        <v>65353.999999999993</v>
      </c>
      <c r="V37" s="43">
        <f>'BAR BB| Open rates'!V37*0.82</f>
        <v>65353.999999999993</v>
      </c>
      <c r="W37" s="43">
        <f>'BAR BB| Open rates'!W37*0.82</f>
        <v>75850</v>
      </c>
      <c r="X37" s="43">
        <f>'BAR BB| Open rates'!X37*0.82</f>
        <v>75850</v>
      </c>
      <c r="Y37" s="43">
        <f>'BAR BB| Open rates'!Y37*0.82</f>
        <v>95612</v>
      </c>
      <c r="Z37" s="43">
        <f>'BAR BB| Open rates'!Z37*0.82</f>
        <v>95612</v>
      </c>
      <c r="AA37" s="43">
        <f>'BAR BB| Open rates'!AA37*0.82</f>
        <v>98318</v>
      </c>
      <c r="AB37" s="43">
        <f>'BAR BB| Open rates'!AB37*0.82</f>
        <v>95612</v>
      </c>
      <c r="AC37" s="43">
        <f>'BAR BB| Open rates'!AC37*0.82</f>
        <v>98318</v>
      </c>
      <c r="AD37" s="43">
        <f>'BAR BB| Open rates'!AD37*0.82</f>
        <v>93398</v>
      </c>
      <c r="AE37" s="43">
        <f>'BAR BB| Open rates'!AE37*0.82</f>
        <v>114144</v>
      </c>
      <c r="AF37" s="43">
        <f>'BAR BB| Open rates'!AF37*0.82</f>
        <v>114144</v>
      </c>
      <c r="AG37" s="43">
        <f>'BAR BB| Open rates'!AG37*0.82</f>
        <v>114144</v>
      </c>
      <c r="AH37" s="43">
        <f>'BAR BB| Open rates'!AH37*0.82</f>
        <v>90036</v>
      </c>
      <c r="AI37" s="43">
        <f>'BAR BB| Open rates'!AI37*0.82</f>
        <v>73636</v>
      </c>
      <c r="AJ37" s="43">
        <f>'BAR BB| Open rates'!AJ37*0.82</f>
        <v>78884</v>
      </c>
      <c r="AK37" s="43">
        <f>'BAR BB| Open rates'!AK37*0.82</f>
        <v>71176</v>
      </c>
      <c r="AL37" s="43">
        <f>'BAR BB| Open rates'!AL37*0.82</f>
        <v>69536</v>
      </c>
      <c r="AM37" s="43">
        <f>'BAR BB| Open rates'!AM37*0.82</f>
        <v>67896</v>
      </c>
      <c r="AN37" s="43">
        <f>'BAR BB| Open rates'!AN37*0.82</f>
        <v>69536</v>
      </c>
      <c r="AO37" s="43">
        <f>'BAR BB| Open rates'!AO37*0.82</f>
        <v>67896</v>
      </c>
      <c r="AP37" s="43">
        <f>'BAR BB| Open rates'!AP37*0.82</f>
        <v>50430</v>
      </c>
      <c r="AQ37" s="43">
        <f>'BAR BB| Open rates'!AQ37*0.82</f>
        <v>49036</v>
      </c>
      <c r="AR37" s="43">
        <f>'BAR BB| Open rates'!AR37*0.82</f>
        <v>47396</v>
      </c>
      <c r="AS37" s="43">
        <f>'BAR BB| Open rates'!AS37*0.82</f>
        <v>47396</v>
      </c>
      <c r="AT37" s="43">
        <f>'BAR BB| Open rates'!AT37*0.82</f>
        <v>46576</v>
      </c>
      <c r="AU37" s="43">
        <f>'BAR BB| Open rates'!AU37*0.82</f>
        <v>47396</v>
      </c>
      <c r="AV37" s="43">
        <f>'BAR BB| Open rates'!AV37*0.82</f>
        <v>46576</v>
      </c>
      <c r="AW37" s="43">
        <f>'BAR BB| Open rates'!AW37*0.82</f>
        <v>47396</v>
      </c>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c r="BX37" s="43"/>
      <c r="BY37" s="43"/>
      <c r="BZ37" s="43"/>
      <c r="CA37" s="43"/>
      <c r="CB37" s="43"/>
      <c r="CC37" s="43"/>
      <c r="CD37" s="43"/>
      <c r="CE37" s="43"/>
      <c r="CF37" s="43"/>
      <c r="CG37" s="43"/>
      <c r="CH37" s="43"/>
      <c r="CI37" s="43"/>
      <c r="CJ37" s="43"/>
      <c r="CK37" s="43"/>
      <c r="CL37" s="43"/>
      <c r="CM37" s="43"/>
      <c r="CN37" s="43"/>
    </row>
    <row r="38" spans="1:92" s="36" customFormat="1" ht="12" customHeight="1" x14ac:dyDescent="0.2">
      <c r="A38" s="237">
        <v>5</v>
      </c>
      <c r="B38" s="43">
        <f>'BAR BB| Open rates'!B38*0.82</f>
        <v>57154</v>
      </c>
      <c r="C38" s="43">
        <f>'BAR BB| Open rates'!C38*0.82</f>
        <v>62073.999999999993</v>
      </c>
      <c r="D38" s="43">
        <f>'BAR BB| Open rates'!D38*0.82</f>
        <v>58794</v>
      </c>
      <c r="E38" s="43">
        <f>'BAR BB| Open rates'!E38*0.82</f>
        <v>194996</v>
      </c>
      <c r="F38" s="43">
        <f>'BAR BB| Open rates'!F38*0.82</f>
        <v>225336</v>
      </c>
      <c r="G38" s="43">
        <f>'BAR BB| Open rates'!G38*0.82</f>
        <v>231076</v>
      </c>
      <c r="H38" s="43">
        <f>'BAR BB| Open rates'!H38*0.82</f>
        <v>239276</v>
      </c>
      <c r="I38" s="43">
        <f>'BAR BB| Open rates'!I38*0.82</f>
        <v>247557.99999999997</v>
      </c>
      <c r="J38" s="43">
        <f>'BAR BB| Open rates'!J38*0.82</f>
        <v>247557.99999999997</v>
      </c>
      <c r="K38" s="43">
        <f>'BAR BB| Open rates'!K38*0.82</f>
        <v>247557.99999999997</v>
      </c>
      <c r="L38" s="43">
        <f>'BAR BB| Open rates'!L38*0.82</f>
        <v>240998</v>
      </c>
      <c r="M38" s="43">
        <f>'BAR BB| Open rates'!M38*0.82</f>
        <v>100614</v>
      </c>
      <c r="N38" s="43">
        <f>'BAR BB| Open rates'!N38*0.82</f>
        <v>92414</v>
      </c>
      <c r="O38" s="43">
        <f>'BAR BB| Open rates'!O38*0.82</f>
        <v>67814</v>
      </c>
      <c r="P38" s="43">
        <f>'BAR BB| Open rates'!P38*0.82</f>
        <v>60434</v>
      </c>
      <c r="Q38" s="43">
        <f>'BAR BB| Open rates'!Q38*0.82</f>
        <v>64533.999999999993</v>
      </c>
      <c r="R38" s="43">
        <f>'BAR BB| Open rates'!R38*0.82</f>
        <v>62073.999999999993</v>
      </c>
      <c r="S38" s="43">
        <f>'BAR BB| Open rates'!S38*0.82</f>
        <v>62073.999999999993</v>
      </c>
      <c r="T38" s="43">
        <f>'BAR BB| Open rates'!T38*0.82</f>
        <v>64533.999999999993</v>
      </c>
      <c r="U38" s="43">
        <f>'BAR BB| Open rates'!U38*0.82</f>
        <v>67814</v>
      </c>
      <c r="V38" s="43">
        <f>'BAR BB| Open rates'!V38*0.82</f>
        <v>67814</v>
      </c>
      <c r="W38" s="43">
        <f>'BAR BB| Open rates'!W38*0.82</f>
        <v>78310</v>
      </c>
      <c r="X38" s="43">
        <f>'BAR BB| Open rates'!X38*0.82</f>
        <v>78310</v>
      </c>
      <c r="Y38" s="43">
        <f>'BAR BB| Open rates'!Y38*0.82</f>
        <v>98072</v>
      </c>
      <c r="Z38" s="43">
        <f>'BAR BB| Open rates'!Z38*0.82</f>
        <v>98072</v>
      </c>
      <c r="AA38" s="43">
        <f>'BAR BB| Open rates'!AA38*0.82</f>
        <v>100778</v>
      </c>
      <c r="AB38" s="43">
        <f>'BAR BB| Open rates'!AB38*0.82</f>
        <v>98072</v>
      </c>
      <c r="AC38" s="43">
        <f>'BAR BB| Open rates'!AC38*0.82</f>
        <v>100778</v>
      </c>
      <c r="AD38" s="43">
        <f>'BAR BB| Open rates'!AD38*0.82</f>
        <v>95858</v>
      </c>
      <c r="AE38" s="43">
        <f>'BAR BB| Open rates'!AE38*0.82</f>
        <v>116604</v>
      </c>
      <c r="AF38" s="43">
        <f>'BAR BB| Open rates'!AF38*0.82</f>
        <v>116604</v>
      </c>
      <c r="AG38" s="43">
        <f>'BAR BB| Open rates'!AG38*0.82</f>
        <v>116604</v>
      </c>
      <c r="AH38" s="43">
        <f>'BAR BB| Open rates'!AH38*0.82</f>
        <v>92496</v>
      </c>
      <c r="AI38" s="43">
        <f>'BAR BB| Open rates'!AI38*0.82</f>
        <v>76096</v>
      </c>
      <c r="AJ38" s="43">
        <f>'BAR BB| Open rates'!AJ38*0.82</f>
        <v>81344</v>
      </c>
      <c r="AK38" s="43">
        <f>'BAR BB| Open rates'!AK38*0.82</f>
        <v>73636</v>
      </c>
      <c r="AL38" s="43">
        <f>'BAR BB| Open rates'!AL38*0.82</f>
        <v>71996</v>
      </c>
      <c r="AM38" s="43">
        <f>'BAR BB| Open rates'!AM38*0.82</f>
        <v>70356</v>
      </c>
      <c r="AN38" s="43">
        <f>'BAR BB| Open rates'!AN38*0.82</f>
        <v>71996</v>
      </c>
      <c r="AO38" s="43">
        <f>'BAR BB| Open rates'!AO38*0.82</f>
        <v>70356</v>
      </c>
      <c r="AP38" s="43">
        <f>'BAR BB| Open rates'!AP38*0.82</f>
        <v>52890</v>
      </c>
      <c r="AQ38" s="43">
        <f>'BAR BB| Open rates'!AQ38*0.82</f>
        <v>51496</v>
      </c>
      <c r="AR38" s="43">
        <f>'BAR BB| Open rates'!AR38*0.82</f>
        <v>49856</v>
      </c>
      <c r="AS38" s="43">
        <f>'BAR BB| Open rates'!AS38*0.82</f>
        <v>49856</v>
      </c>
      <c r="AT38" s="43">
        <f>'BAR BB| Open rates'!AT38*0.82</f>
        <v>49036</v>
      </c>
      <c r="AU38" s="43">
        <f>'BAR BB| Open rates'!AU38*0.82</f>
        <v>49856</v>
      </c>
      <c r="AV38" s="43">
        <f>'BAR BB| Open rates'!AV38*0.82</f>
        <v>49036</v>
      </c>
      <c r="AW38" s="43">
        <f>'BAR BB| Open rates'!AW38*0.82</f>
        <v>49856</v>
      </c>
      <c r="AX38" s="43"/>
      <c r="AY38" s="43"/>
      <c r="AZ38" s="43"/>
      <c r="BA38" s="43"/>
      <c r="BB38" s="43"/>
      <c r="BC38" s="43"/>
      <c r="BD38" s="43"/>
      <c r="BE38" s="43"/>
      <c r="BF38" s="43"/>
      <c r="BG38" s="43"/>
      <c r="BH38" s="43"/>
      <c r="BI38" s="43"/>
      <c r="BJ38" s="43"/>
      <c r="BK38" s="43"/>
      <c r="BL38" s="43"/>
      <c r="BM38" s="43"/>
      <c r="BN38" s="43"/>
      <c r="BO38" s="43"/>
      <c r="BP38" s="43"/>
      <c r="BQ38" s="43"/>
      <c r="BR38" s="43"/>
      <c r="BS38" s="43"/>
      <c r="BT38" s="43"/>
      <c r="BU38" s="43"/>
      <c r="BV38" s="43"/>
      <c r="BW38" s="43"/>
      <c r="BX38" s="43"/>
      <c r="BY38" s="43"/>
      <c r="BZ38" s="43"/>
      <c r="CA38" s="43"/>
      <c r="CB38" s="43"/>
      <c r="CC38" s="43"/>
      <c r="CD38" s="43"/>
      <c r="CE38" s="43"/>
      <c r="CF38" s="43"/>
      <c r="CG38" s="43"/>
      <c r="CH38" s="43"/>
      <c r="CI38" s="43"/>
      <c r="CJ38" s="43"/>
      <c r="CK38" s="43"/>
      <c r="CL38" s="43"/>
      <c r="CM38" s="43"/>
      <c r="CN38" s="43"/>
    </row>
    <row r="39" spans="1:92" s="36" customFormat="1" ht="12" customHeight="1" x14ac:dyDescent="0.2">
      <c r="A39" s="237">
        <v>6</v>
      </c>
      <c r="B39" s="43">
        <f>'BAR BB| Open rates'!B39*0.82</f>
        <v>59204</v>
      </c>
      <c r="C39" s="43">
        <f>'BAR BB| Open rates'!C39*0.82</f>
        <v>64123.999999999993</v>
      </c>
      <c r="D39" s="43">
        <f>'BAR BB| Open rates'!D39*0.82</f>
        <v>60844</v>
      </c>
      <c r="E39" s="43">
        <f>'BAR BB| Open rates'!E39*0.82</f>
        <v>197456</v>
      </c>
      <c r="F39" s="43">
        <f>'BAR BB| Open rates'!F39*0.82</f>
        <v>227796</v>
      </c>
      <c r="G39" s="43">
        <f>'BAR BB| Open rates'!G39*0.82</f>
        <v>233536</v>
      </c>
      <c r="H39" s="43">
        <f>'BAR BB| Open rates'!H39*0.82</f>
        <v>241736</v>
      </c>
      <c r="I39" s="43">
        <f>'BAR BB| Open rates'!I39*0.82</f>
        <v>250017.99999999997</v>
      </c>
      <c r="J39" s="43">
        <f>'BAR BB| Open rates'!J39*0.82</f>
        <v>250017.99999999997</v>
      </c>
      <c r="K39" s="43">
        <f>'BAR BB| Open rates'!K39*0.82</f>
        <v>250017.99999999997</v>
      </c>
      <c r="L39" s="43">
        <f>'BAR BB| Open rates'!L39*0.82</f>
        <v>243458</v>
      </c>
      <c r="M39" s="43">
        <f>'BAR BB| Open rates'!M39*0.82</f>
        <v>103074</v>
      </c>
      <c r="N39" s="43">
        <f>'BAR BB| Open rates'!N39*0.82</f>
        <v>94874</v>
      </c>
      <c r="O39" s="43">
        <f>'BAR BB| Open rates'!O39*0.82</f>
        <v>70274</v>
      </c>
      <c r="P39" s="43">
        <f>'BAR BB| Open rates'!P39*0.82</f>
        <v>62893.999999999993</v>
      </c>
      <c r="Q39" s="43">
        <f>'BAR BB| Open rates'!Q39*0.82</f>
        <v>66994</v>
      </c>
      <c r="R39" s="43">
        <f>'BAR BB| Open rates'!R39*0.82</f>
        <v>64533.999999999993</v>
      </c>
      <c r="S39" s="43">
        <f>'BAR BB| Open rates'!S39*0.82</f>
        <v>64533.999999999993</v>
      </c>
      <c r="T39" s="43">
        <f>'BAR BB| Open rates'!T39*0.82</f>
        <v>66994</v>
      </c>
      <c r="U39" s="43">
        <f>'BAR BB| Open rates'!U39*0.82</f>
        <v>70274</v>
      </c>
      <c r="V39" s="43">
        <f>'BAR BB| Open rates'!V39*0.82</f>
        <v>70274</v>
      </c>
      <c r="W39" s="43">
        <f>'BAR BB| Open rates'!W39*0.82</f>
        <v>80770</v>
      </c>
      <c r="X39" s="43">
        <f>'BAR BB| Open rates'!X39*0.82</f>
        <v>80770</v>
      </c>
      <c r="Y39" s="43">
        <f>'BAR BB| Open rates'!Y39*0.82</f>
        <v>100532</v>
      </c>
      <c r="Z39" s="43">
        <f>'BAR BB| Open rates'!Z39*0.82</f>
        <v>100532</v>
      </c>
      <c r="AA39" s="43">
        <f>'BAR BB| Open rates'!AA39*0.82</f>
        <v>103238</v>
      </c>
      <c r="AB39" s="43">
        <f>'BAR BB| Open rates'!AB39*0.82</f>
        <v>100532</v>
      </c>
      <c r="AC39" s="43">
        <f>'BAR BB| Open rates'!AC39*0.82</f>
        <v>103238</v>
      </c>
      <c r="AD39" s="43">
        <f>'BAR BB| Open rates'!AD39*0.82</f>
        <v>98318</v>
      </c>
      <c r="AE39" s="43">
        <f>'BAR BB| Open rates'!AE39*0.82</f>
        <v>119064</v>
      </c>
      <c r="AF39" s="43">
        <f>'BAR BB| Open rates'!AF39*0.82</f>
        <v>119064</v>
      </c>
      <c r="AG39" s="43">
        <f>'BAR BB| Open rates'!AG39*0.82</f>
        <v>119064</v>
      </c>
      <c r="AH39" s="43">
        <f>'BAR BB| Open rates'!AH39*0.82</f>
        <v>94956</v>
      </c>
      <c r="AI39" s="43">
        <f>'BAR BB| Open rates'!AI39*0.82</f>
        <v>78556</v>
      </c>
      <c r="AJ39" s="43">
        <f>'BAR BB| Open rates'!AJ39*0.82</f>
        <v>83804</v>
      </c>
      <c r="AK39" s="43">
        <f>'BAR BB| Open rates'!AK39*0.82</f>
        <v>76096</v>
      </c>
      <c r="AL39" s="43">
        <f>'BAR BB| Open rates'!AL39*0.82</f>
        <v>74456</v>
      </c>
      <c r="AM39" s="43">
        <f>'BAR BB| Open rates'!AM39*0.82</f>
        <v>72816</v>
      </c>
      <c r="AN39" s="43">
        <f>'BAR BB| Open rates'!AN39*0.82</f>
        <v>74456</v>
      </c>
      <c r="AO39" s="43">
        <f>'BAR BB| Open rates'!AO39*0.82</f>
        <v>72816</v>
      </c>
      <c r="AP39" s="43">
        <f>'BAR BB| Open rates'!AP39*0.82</f>
        <v>55350</v>
      </c>
      <c r="AQ39" s="43">
        <f>'BAR BB| Open rates'!AQ39*0.82</f>
        <v>53956</v>
      </c>
      <c r="AR39" s="43">
        <f>'BAR BB| Open rates'!AR39*0.82</f>
        <v>52316</v>
      </c>
      <c r="AS39" s="43">
        <f>'BAR BB| Open rates'!AS39*0.82</f>
        <v>52316</v>
      </c>
      <c r="AT39" s="43">
        <f>'BAR BB| Open rates'!AT39*0.82</f>
        <v>51496</v>
      </c>
      <c r="AU39" s="43">
        <f>'BAR BB| Open rates'!AU39*0.82</f>
        <v>52316</v>
      </c>
      <c r="AV39" s="43">
        <f>'BAR BB| Open rates'!AV39*0.82</f>
        <v>51496</v>
      </c>
      <c r="AW39" s="43">
        <f>'BAR BB| Open rates'!AW39*0.82</f>
        <v>52316</v>
      </c>
      <c r="AX39" s="43"/>
      <c r="AY39" s="43"/>
      <c r="AZ39" s="43"/>
      <c r="BA39" s="43"/>
      <c r="BB39" s="43"/>
      <c r="BC39" s="43"/>
      <c r="BD39" s="43"/>
      <c r="BE39" s="43"/>
      <c r="BF39" s="43"/>
      <c r="BG39" s="43"/>
      <c r="BH39" s="43"/>
      <c r="BI39" s="43"/>
      <c r="BJ39" s="43"/>
      <c r="BK39" s="43"/>
      <c r="BL39" s="43"/>
      <c r="BM39" s="43"/>
      <c r="BN39" s="43"/>
      <c r="BO39" s="43"/>
      <c r="BP39" s="43"/>
      <c r="BQ39" s="43"/>
      <c r="BR39" s="43"/>
      <c r="BS39" s="43"/>
      <c r="BT39" s="43"/>
      <c r="BU39" s="43"/>
      <c r="BV39" s="43"/>
      <c r="BW39" s="43"/>
      <c r="BX39" s="43"/>
      <c r="BY39" s="43"/>
      <c r="BZ39" s="43"/>
      <c r="CA39" s="43"/>
      <c r="CB39" s="43"/>
      <c r="CC39" s="43"/>
      <c r="CD39" s="43"/>
      <c r="CE39" s="43"/>
      <c r="CF39" s="43"/>
      <c r="CG39" s="43"/>
      <c r="CH39" s="43"/>
      <c r="CI39" s="43"/>
      <c r="CJ39" s="43"/>
      <c r="CK39" s="43"/>
      <c r="CL39" s="43"/>
      <c r="CM39" s="43"/>
      <c r="CN39" s="43"/>
    </row>
    <row r="40" spans="1:92" s="36" customFormat="1" ht="12" customHeight="1" x14ac:dyDescent="0.2">
      <c r="A40" s="236" t="s">
        <v>183</v>
      </c>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3"/>
      <c r="BS40" s="43"/>
      <c r="BT40" s="43"/>
      <c r="BU40" s="43"/>
      <c r="BV40" s="43"/>
      <c r="BW40" s="43"/>
      <c r="BX40" s="43"/>
      <c r="BY40" s="43"/>
      <c r="BZ40" s="43"/>
      <c r="CA40" s="43"/>
      <c r="CB40" s="43"/>
      <c r="CC40" s="43"/>
      <c r="CD40" s="43"/>
      <c r="CE40" s="43"/>
      <c r="CF40" s="43"/>
      <c r="CG40" s="43"/>
      <c r="CH40" s="43"/>
      <c r="CI40" s="43"/>
      <c r="CJ40" s="43"/>
      <c r="CK40" s="43"/>
      <c r="CL40" s="43"/>
      <c r="CM40" s="43"/>
      <c r="CN40" s="43"/>
    </row>
    <row r="41" spans="1:92" s="36" customFormat="1" ht="12" customHeight="1" x14ac:dyDescent="0.2">
      <c r="A41" s="237">
        <v>1</v>
      </c>
      <c r="B41" s="43">
        <f>'BAR BB| Open rates'!B41*0.82</f>
        <v>55268</v>
      </c>
      <c r="C41" s="43">
        <f>'BAR BB| Open rates'!C41*0.82</f>
        <v>60188</v>
      </c>
      <c r="D41" s="43">
        <f>'BAR BB| Open rates'!D41*0.82</f>
        <v>56908</v>
      </c>
      <c r="E41" s="43">
        <f>'BAR BB| Open rates'!E41*0.82</f>
        <v>193356</v>
      </c>
      <c r="F41" s="43">
        <f>'BAR BB| Open rates'!F41*0.82</f>
        <v>223696</v>
      </c>
      <c r="G41" s="43">
        <f>'BAR BB| Open rates'!G41*0.82</f>
        <v>229436</v>
      </c>
      <c r="H41" s="43">
        <f>'BAR BB| Open rates'!H41*0.82</f>
        <v>237636</v>
      </c>
      <c r="I41" s="43">
        <f>'BAR BB| Open rates'!I41*0.82</f>
        <v>245917.99999999997</v>
      </c>
      <c r="J41" s="43">
        <f>'BAR BB| Open rates'!J41*0.82</f>
        <v>245917.99999999997</v>
      </c>
      <c r="K41" s="43">
        <f>'BAR BB| Open rates'!K41*0.82</f>
        <v>245917.99999999997</v>
      </c>
      <c r="L41" s="43">
        <f>'BAR BB| Open rates'!L41*0.82</f>
        <v>239358</v>
      </c>
      <c r="M41" s="43">
        <f>'BAR BB| Open rates'!M41*0.82</f>
        <v>94874</v>
      </c>
      <c r="N41" s="43">
        <f>'BAR BB| Open rates'!N41*0.82</f>
        <v>86674</v>
      </c>
      <c r="O41" s="43">
        <f>'BAR BB| Open rates'!O41*0.82</f>
        <v>62073.999999999993</v>
      </c>
      <c r="P41" s="43">
        <f>'BAR BB| Open rates'!P41*0.82</f>
        <v>54694</v>
      </c>
      <c r="Q41" s="43">
        <f>'BAR BB| Open rates'!Q41*0.82</f>
        <v>58794</v>
      </c>
      <c r="R41" s="43">
        <f>'BAR BB| Open rates'!R41*0.82</f>
        <v>56334</v>
      </c>
      <c r="S41" s="43">
        <f>'BAR BB| Open rates'!S41*0.82</f>
        <v>56334</v>
      </c>
      <c r="T41" s="43">
        <f>'BAR BB| Open rates'!T41*0.82</f>
        <v>58794</v>
      </c>
      <c r="U41" s="43">
        <f>'BAR BB| Open rates'!U41*0.82</f>
        <v>62073.999999999993</v>
      </c>
      <c r="V41" s="43">
        <f>'BAR BB| Open rates'!V41*0.82</f>
        <v>62073.999999999993</v>
      </c>
      <c r="W41" s="43">
        <f>'BAR BB| Open rates'!W41*0.82</f>
        <v>72570</v>
      </c>
      <c r="X41" s="43">
        <f>'BAR BB| Open rates'!X41*0.82</f>
        <v>72570</v>
      </c>
      <c r="Y41" s="43">
        <f>'BAR BB| Open rates'!Y41*0.82</f>
        <v>121032</v>
      </c>
      <c r="Z41" s="43">
        <f>'BAR BB| Open rates'!Z41*0.82</f>
        <v>121032</v>
      </c>
      <c r="AA41" s="43">
        <f>'BAR BB| Open rates'!AA41*0.82</f>
        <v>123737.99999999999</v>
      </c>
      <c r="AB41" s="43">
        <f>'BAR BB| Open rates'!AB41*0.82</f>
        <v>121032</v>
      </c>
      <c r="AC41" s="43">
        <f>'BAR BB| Open rates'!AC41*0.82</f>
        <v>123737.99999999999</v>
      </c>
      <c r="AD41" s="43">
        <f>'BAR BB| Open rates'!AD41*0.82</f>
        <v>118818</v>
      </c>
      <c r="AE41" s="43">
        <f>'BAR BB| Open rates'!AE41*0.82</f>
        <v>131364</v>
      </c>
      <c r="AF41" s="43">
        <f>'BAR BB| Open rates'!AF41*0.82</f>
        <v>131364</v>
      </c>
      <c r="AG41" s="43">
        <f>'BAR BB| Open rates'!AG41*0.82</f>
        <v>131364</v>
      </c>
      <c r="AH41" s="43">
        <f>'BAR BB| Open rates'!AH41*0.82</f>
        <v>107256</v>
      </c>
      <c r="AI41" s="43">
        <f>'BAR BB| Open rates'!AI41*0.82</f>
        <v>82656</v>
      </c>
      <c r="AJ41" s="43">
        <f>'BAR BB| Open rates'!AJ41*0.82</f>
        <v>87904</v>
      </c>
      <c r="AK41" s="43">
        <f>'BAR BB| Open rates'!AK41*0.82</f>
        <v>80196</v>
      </c>
      <c r="AL41" s="43">
        <f>'BAR BB| Open rates'!AL41*0.82</f>
        <v>78556</v>
      </c>
      <c r="AM41" s="43">
        <f>'BAR BB| Open rates'!AM41*0.82</f>
        <v>76916</v>
      </c>
      <c r="AN41" s="43">
        <f>'BAR BB| Open rates'!AN41*0.82</f>
        <v>78556</v>
      </c>
      <c r="AO41" s="43">
        <f>'BAR BB| Open rates'!AO41*0.82</f>
        <v>76916</v>
      </c>
      <c r="AP41" s="43">
        <f>'BAR BB| Open rates'!AP41*0.82</f>
        <v>66912</v>
      </c>
      <c r="AQ41" s="43">
        <f>'BAR BB| Open rates'!AQ41*0.82</f>
        <v>65517.999999999993</v>
      </c>
      <c r="AR41" s="43">
        <f>'BAR BB| Open rates'!AR41*0.82</f>
        <v>63877.999999999993</v>
      </c>
      <c r="AS41" s="43">
        <f>'BAR BB| Open rates'!AS41*0.82</f>
        <v>63877.999999999993</v>
      </c>
      <c r="AT41" s="43">
        <f>'BAR BB| Open rates'!AT41*0.82</f>
        <v>63057.999999999993</v>
      </c>
      <c r="AU41" s="43">
        <f>'BAR BB| Open rates'!AU41*0.82</f>
        <v>63877.999999999993</v>
      </c>
      <c r="AV41" s="43">
        <f>'BAR BB| Open rates'!AV41*0.82</f>
        <v>63057.999999999993</v>
      </c>
      <c r="AW41" s="43">
        <f>'BAR BB| Open rates'!AW41*0.82</f>
        <v>63877.999999999993</v>
      </c>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c r="CB41" s="43"/>
      <c r="CC41" s="43"/>
      <c r="CD41" s="43"/>
      <c r="CE41" s="43"/>
      <c r="CF41" s="43"/>
      <c r="CG41" s="43"/>
      <c r="CH41" s="43"/>
      <c r="CI41" s="43"/>
      <c r="CJ41" s="43"/>
      <c r="CK41" s="43"/>
      <c r="CL41" s="43"/>
      <c r="CM41" s="43"/>
      <c r="CN41" s="43"/>
    </row>
    <row r="42" spans="1:92" s="36" customFormat="1" ht="12" customHeight="1" x14ac:dyDescent="0.2">
      <c r="A42" s="237">
        <v>2</v>
      </c>
      <c r="B42" s="43">
        <f>'BAR BB| Open rates'!B42*0.82</f>
        <v>57318</v>
      </c>
      <c r="C42" s="43">
        <f>'BAR BB| Open rates'!C42*0.82</f>
        <v>62237.999999999993</v>
      </c>
      <c r="D42" s="43">
        <f>'BAR BB| Open rates'!D42*0.82</f>
        <v>58958</v>
      </c>
      <c r="E42" s="43">
        <f>'BAR BB| Open rates'!E42*0.82</f>
        <v>195816</v>
      </c>
      <c r="F42" s="43">
        <f>'BAR BB| Open rates'!F42*0.82</f>
        <v>226156</v>
      </c>
      <c r="G42" s="43">
        <f>'BAR BB| Open rates'!G42*0.82</f>
        <v>231896</v>
      </c>
      <c r="H42" s="43">
        <f>'BAR BB| Open rates'!H42*0.82</f>
        <v>240096</v>
      </c>
      <c r="I42" s="43">
        <f>'BAR BB| Open rates'!I42*0.82</f>
        <v>248377.99999999997</v>
      </c>
      <c r="J42" s="43">
        <f>'BAR BB| Open rates'!J42*0.82</f>
        <v>248377.99999999997</v>
      </c>
      <c r="K42" s="43">
        <f>'BAR BB| Open rates'!K42*0.82</f>
        <v>248377.99999999997</v>
      </c>
      <c r="L42" s="43">
        <f>'BAR BB| Open rates'!L42*0.82</f>
        <v>241818</v>
      </c>
      <c r="M42" s="43">
        <f>'BAR BB| Open rates'!M42*0.82</f>
        <v>97334</v>
      </c>
      <c r="N42" s="43">
        <f>'BAR BB| Open rates'!N42*0.82</f>
        <v>89134</v>
      </c>
      <c r="O42" s="43">
        <f>'BAR BB| Open rates'!O42*0.82</f>
        <v>64533.999999999993</v>
      </c>
      <c r="P42" s="43">
        <f>'BAR BB| Open rates'!P42*0.82</f>
        <v>57154</v>
      </c>
      <c r="Q42" s="43">
        <f>'BAR BB| Open rates'!Q42*0.82</f>
        <v>61253.999999999993</v>
      </c>
      <c r="R42" s="43">
        <f>'BAR BB| Open rates'!R42*0.82</f>
        <v>58794</v>
      </c>
      <c r="S42" s="43">
        <f>'BAR BB| Open rates'!S42*0.82</f>
        <v>58794</v>
      </c>
      <c r="T42" s="43">
        <f>'BAR BB| Open rates'!T42*0.82</f>
        <v>61253.999999999993</v>
      </c>
      <c r="U42" s="43">
        <f>'BAR BB| Open rates'!U42*0.82</f>
        <v>64533.999999999993</v>
      </c>
      <c r="V42" s="43">
        <f>'BAR BB| Open rates'!V42*0.82</f>
        <v>64533.999999999993</v>
      </c>
      <c r="W42" s="43">
        <f>'BAR BB| Open rates'!W42*0.82</f>
        <v>75030</v>
      </c>
      <c r="X42" s="43">
        <f>'BAR BB| Open rates'!X42*0.82</f>
        <v>75030</v>
      </c>
      <c r="Y42" s="43">
        <f>'BAR BB| Open rates'!Y42*0.82</f>
        <v>123491.99999999999</v>
      </c>
      <c r="Z42" s="43">
        <f>'BAR BB| Open rates'!Z42*0.82</f>
        <v>123491.99999999999</v>
      </c>
      <c r="AA42" s="43">
        <f>'BAR BB| Open rates'!AA42*0.82</f>
        <v>126197.99999999999</v>
      </c>
      <c r="AB42" s="43">
        <f>'BAR BB| Open rates'!AB42*0.82</f>
        <v>123491.99999999999</v>
      </c>
      <c r="AC42" s="43">
        <f>'BAR BB| Open rates'!AC42*0.82</f>
        <v>126197.99999999999</v>
      </c>
      <c r="AD42" s="43">
        <f>'BAR BB| Open rates'!AD42*0.82</f>
        <v>121278</v>
      </c>
      <c r="AE42" s="43">
        <f>'BAR BB| Open rates'!AE42*0.82</f>
        <v>133824</v>
      </c>
      <c r="AF42" s="43">
        <f>'BAR BB| Open rates'!AF42*0.82</f>
        <v>133824</v>
      </c>
      <c r="AG42" s="43">
        <f>'BAR BB| Open rates'!AG42*0.82</f>
        <v>133824</v>
      </c>
      <c r="AH42" s="43">
        <f>'BAR BB| Open rates'!AH42*0.82</f>
        <v>109716</v>
      </c>
      <c r="AI42" s="43">
        <f>'BAR BB| Open rates'!AI42*0.82</f>
        <v>85116</v>
      </c>
      <c r="AJ42" s="43">
        <f>'BAR BB| Open rates'!AJ42*0.82</f>
        <v>90364</v>
      </c>
      <c r="AK42" s="43">
        <f>'BAR BB| Open rates'!AK42*0.82</f>
        <v>82656</v>
      </c>
      <c r="AL42" s="43">
        <f>'BAR BB| Open rates'!AL42*0.82</f>
        <v>81016</v>
      </c>
      <c r="AM42" s="43">
        <f>'BAR BB| Open rates'!AM42*0.82</f>
        <v>79376</v>
      </c>
      <c r="AN42" s="43">
        <f>'BAR BB| Open rates'!AN42*0.82</f>
        <v>81016</v>
      </c>
      <c r="AO42" s="43">
        <f>'BAR BB| Open rates'!AO42*0.82</f>
        <v>79376</v>
      </c>
      <c r="AP42" s="43">
        <f>'BAR BB| Open rates'!AP42*0.82</f>
        <v>69372</v>
      </c>
      <c r="AQ42" s="43">
        <f>'BAR BB| Open rates'!AQ42*0.82</f>
        <v>67978</v>
      </c>
      <c r="AR42" s="43">
        <f>'BAR BB| Open rates'!AR42*0.82</f>
        <v>66338</v>
      </c>
      <c r="AS42" s="43">
        <f>'BAR BB| Open rates'!AS42*0.82</f>
        <v>66338</v>
      </c>
      <c r="AT42" s="43">
        <f>'BAR BB| Open rates'!AT42*0.82</f>
        <v>65517.999999999993</v>
      </c>
      <c r="AU42" s="43">
        <f>'BAR BB| Open rates'!AU42*0.82</f>
        <v>66338</v>
      </c>
      <c r="AV42" s="43">
        <f>'BAR BB| Open rates'!AV42*0.82</f>
        <v>65517.999999999993</v>
      </c>
      <c r="AW42" s="43">
        <f>'BAR BB| Open rates'!AW42*0.82</f>
        <v>66338</v>
      </c>
      <c r="AX42" s="43"/>
      <c r="AY42" s="43"/>
      <c r="AZ42" s="43"/>
      <c r="BA42" s="43"/>
      <c r="BB42" s="43"/>
      <c r="BC42" s="43"/>
      <c r="BD42" s="43"/>
      <c r="BE42" s="43"/>
      <c r="BF42" s="43"/>
      <c r="BG42" s="43"/>
      <c r="BH42" s="43"/>
      <c r="BI42" s="43"/>
      <c r="BJ42" s="43"/>
      <c r="BK42" s="43"/>
      <c r="BL42" s="43"/>
      <c r="BM42" s="43"/>
      <c r="BN42" s="43"/>
      <c r="BO42" s="43"/>
      <c r="BP42" s="43"/>
      <c r="BQ42" s="43"/>
      <c r="BR42" s="43"/>
      <c r="BS42" s="43"/>
      <c r="BT42" s="43"/>
      <c r="BU42" s="43"/>
      <c r="BV42" s="43"/>
      <c r="BW42" s="43"/>
      <c r="BX42" s="43"/>
      <c r="BY42" s="43"/>
      <c r="BZ42" s="43"/>
      <c r="CA42" s="43"/>
      <c r="CB42" s="43"/>
      <c r="CC42" s="43"/>
      <c r="CD42" s="43"/>
      <c r="CE42" s="43"/>
      <c r="CF42" s="43"/>
      <c r="CG42" s="43"/>
      <c r="CH42" s="43"/>
      <c r="CI42" s="43"/>
      <c r="CJ42" s="43"/>
      <c r="CK42" s="43"/>
      <c r="CL42" s="43"/>
      <c r="CM42" s="43"/>
      <c r="CN42" s="43"/>
    </row>
    <row r="43" spans="1:92" s="36" customFormat="1" ht="12" customHeight="1" x14ac:dyDescent="0.2">
      <c r="A43" s="237">
        <v>3</v>
      </c>
      <c r="B43" s="43">
        <f>'BAR BB| Open rates'!B43*0.82</f>
        <v>59368</v>
      </c>
      <c r="C43" s="43">
        <f>'BAR BB| Open rates'!C43*0.82</f>
        <v>64287.999999999993</v>
      </c>
      <c r="D43" s="43">
        <f>'BAR BB| Open rates'!D43*0.82</f>
        <v>61008</v>
      </c>
      <c r="E43" s="43">
        <f>'BAR BB| Open rates'!E43*0.82</f>
        <v>198276</v>
      </c>
      <c r="F43" s="43">
        <f>'BAR BB| Open rates'!F43*0.82</f>
        <v>228616</v>
      </c>
      <c r="G43" s="43">
        <f>'BAR BB| Open rates'!G43*0.82</f>
        <v>234356</v>
      </c>
      <c r="H43" s="43">
        <f>'BAR BB| Open rates'!H43*0.82</f>
        <v>242556</v>
      </c>
      <c r="I43" s="43">
        <f>'BAR BB| Open rates'!I43*0.82</f>
        <v>250837.99999999997</v>
      </c>
      <c r="J43" s="43">
        <f>'BAR BB| Open rates'!J43*0.82</f>
        <v>250837.99999999997</v>
      </c>
      <c r="K43" s="43">
        <f>'BAR BB| Open rates'!K43*0.82</f>
        <v>250837.99999999997</v>
      </c>
      <c r="L43" s="43">
        <f>'BAR BB| Open rates'!L43*0.82</f>
        <v>244278</v>
      </c>
      <c r="M43" s="43">
        <f>'BAR BB| Open rates'!M43*0.82</f>
        <v>99794</v>
      </c>
      <c r="N43" s="43">
        <f>'BAR BB| Open rates'!N43*0.82</f>
        <v>91594</v>
      </c>
      <c r="O43" s="43">
        <f>'BAR BB| Open rates'!O43*0.82</f>
        <v>66994</v>
      </c>
      <c r="P43" s="43">
        <f>'BAR BB| Open rates'!P43*0.82</f>
        <v>59614</v>
      </c>
      <c r="Q43" s="43">
        <f>'BAR BB| Open rates'!Q43*0.82</f>
        <v>63713.999999999993</v>
      </c>
      <c r="R43" s="43">
        <f>'BAR BB| Open rates'!R43*0.82</f>
        <v>61253.999999999993</v>
      </c>
      <c r="S43" s="43">
        <f>'BAR BB| Open rates'!S43*0.82</f>
        <v>61253.999999999993</v>
      </c>
      <c r="T43" s="43">
        <f>'BAR BB| Open rates'!T43*0.82</f>
        <v>63713.999999999993</v>
      </c>
      <c r="U43" s="43">
        <f>'BAR BB| Open rates'!U43*0.82</f>
        <v>66994</v>
      </c>
      <c r="V43" s="43">
        <f>'BAR BB| Open rates'!V43*0.82</f>
        <v>66994</v>
      </c>
      <c r="W43" s="43">
        <f>'BAR BB| Open rates'!W43*0.82</f>
        <v>77490</v>
      </c>
      <c r="X43" s="43">
        <f>'BAR BB| Open rates'!X43*0.82</f>
        <v>77490</v>
      </c>
      <c r="Y43" s="43">
        <f>'BAR BB| Open rates'!Y43*0.82</f>
        <v>125951.99999999999</v>
      </c>
      <c r="Z43" s="43">
        <f>'BAR BB| Open rates'!Z43*0.82</f>
        <v>125951.99999999999</v>
      </c>
      <c r="AA43" s="43">
        <f>'BAR BB| Open rates'!AA43*0.82</f>
        <v>128657.99999999999</v>
      </c>
      <c r="AB43" s="43">
        <f>'BAR BB| Open rates'!AB43*0.82</f>
        <v>125951.99999999999</v>
      </c>
      <c r="AC43" s="43">
        <f>'BAR BB| Open rates'!AC43*0.82</f>
        <v>128657.99999999999</v>
      </c>
      <c r="AD43" s="43">
        <f>'BAR BB| Open rates'!AD43*0.82</f>
        <v>123737.99999999999</v>
      </c>
      <c r="AE43" s="43">
        <f>'BAR BB| Open rates'!AE43*0.82</f>
        <v>136284</v>
      </c>
      <c r="AF43" s="43">
        <f>'BAR BB| Open rates'!AF43*0.82</f>
        <v>136284</v>
      </c>
      <c r="AG43" s="43">
        <f>'BAR BB| Open rates'!AG43*0.82</f>
        <v>136284</v>
      </c>
      <c r="AH43" s="43">
        <f>'BAR BB| Open rates'!AH43*0.82</f>
        <v>112176</v>
      </c>
      <c r="AI43" s="43">
        <f>'BAR BB| Open rates'!AI43*0.82</f>
        <v>87576</v>
      </c>
      <c r="AJ43" s="43">
        <f>'BAR BB| Open rates'!AJ43*0.82</f>
        <v>92824</v>
      </c>
      <c r="AK43" s="43">
        <f>'BAR BB| Open rates'!AK43*0.82</f>
        <v>85116</v>
      </c>
      <c r="AL43" s="43">
        <f>'BAR BB| Open rates'!AL43*0.82</f>
        <v>83476</v>
      </c>
      <c r="AM43" s="43">
        <f>'BAR BB| Open rates'!AM43*0.82</f>
        <v>81836</v>
      </c>
      <c r="AN43" s="43">
        <f>'BAR BB| Open rates'!AN43*0.82</f>
        <v>83476</v>
      </c>
      <c r="AO43" s="43">
        <f>'BAR BB| Open rates'!AO43*0.82</f>
        <v>81836</v>
      </c>
      <c r="AP43" s="43">
        <f>'BAR BB| Open rates'!AP43*0.82</f>
        <v>71832</v>
      </c>
      <c r="AQ43" s="43">
        <f>'BAR BB| Open rates'!AQ43*0.82</f>
        <v>70438</v>
      </c>
      <c r="AR43" s="43">
        <f>'BAR BB| Open rates'!AR43*0.82</f>
        <v>68798</v>
      </c>
      <c r="AS43" s="43">
        <f>'BAR BB| Open rates'!AS43*0.82</f>
        <v>68798</v>
      </c>
      <c r="AT43" s="43">
        <f>'BAR BB| Open rates'!AT43*0.82</f>
        <v>67978</v>
      </c>
      <c r="AU43" s="43">
        <f>'BAR BB| Open rates'!AU43*0.82</f>
        <v>68798</v>
      </c>
      <c r="AV43" s="43">
        <f>'BAR BB| Open rates'!AV43*0.82</f>
        <v>67978</v>
      </c>
      <c r="AW43" s="43">
        <f>'BAR BB| Open rates'!AW43*0.82</f>
        <v>68798</v>
      </c>
      <c r="AX43" s="43"/>
      <c r="AY43" s="43"/>
      <c r="AZ43" s="43"/>
      <c r="BA43" s="43"/>
      <c r="BB43" s="43"/>
      <c r="BC43" s="43"/>
      <c r="BD43" s="43"/>
      <c r="BE43" s="43"/>
      <c r="BF43" s="43"/>
      <c r="BG43" s="43"/>
      <c r="BH43" s="43"/>
      <c r="BI43" s="43"/>
      <c r="BJ43" s="43"/>
      <c r="BK43" s="43"/>
      <c r="BL43" s="43"/>
      <c r="BM43" s="43"/>
      <c r="BN43" s="43"/>
      <c r="BO43" s="43"/>
      <c r="BP43" s="43"/>
      <c r="BQ43" s="43"/>
      <c r="BR43" s="43"/>
      <c r="BS43" s="43"/>
      <c r="BT43" s="43"/>
      <c r="BU43" s="43"/>
      <c r="BV43" s="43"/>
      <c r="BW43" s="43"/>
      <c r="BX43" s="43"/>
      <c r="BY43" s="43"/>
      <c r="BZ43" s="43"/>
      <c r="CA43" s="43"/>
      <c r="CB43" s="43"/>
      <c r="CC43" s="43"/>
      <c r="CD43" s="43"/>
      <c r="CE43" s="43"/>
      <c r="CF43" s="43"/>
      <c r="CG43" s="43"/>
      <c r="CH43" s="43"/>
      <c r="CI43" s="43"/>
      <c r="CJ43" s="43"/>
      <c r="CK43" s="43"/>
      <c r="CL43" s="43"/>
      <c r="CM43" s="43"/>
      <c r="CN43" s="43"/>
    </row>
    <row r="44" spans="1:92" s="36" customFormat="1" ht="12" customHeight="1" x14ac:dyDescent="0.2">
      <c r="A44" s="237">
        <v>4</v>
      </c>
      <c r="B44" s="43">
        <f>'BAR BB| Open rates'!B44*0.82</f>
        <v>61417.999999999993</v>
      </c>
      <c r="C44" s="43">
        <f>'BAR BB| Open rates'!C44*0.82</f>
        <v>66338</v>
      </c>
      <c r="D44" s="43">
        <f>'BAR BB| Open rates'!D44*0.82</f>
        <v>63057.999999999993</v>
      </c>
      <c r="E44" s="43">
        <f>'BAR BB| Open rates'!E44*0.82</f>
        <v>200736</v>
      </c>
      <c r="F44" s="43">
        <f>'BAR BB| Open rates'!F44*0.82</f>
        <v>231076</v>
      </c>
      <c r="G44" s="43">
        <f>'BAR BB| Open rates'!G44*0.82</f>
        <v>236816</v>
      </c>
      <c r="H44" s="43">
        <f>'BAR BB| Open rates'!H44*0.82</f>
        <v>245015.99999999997</v>
      </c>
      <c r="I44" s="43">
        <f>'BAR BB| Open rates'!I44*0.82</f>
        <v>253297.99999999997</v>
      </c>
      <c r="J44" s="43">
        <f>'BAR BB| Open rates'!J44*0.82</f>
        <v>253297.99999999997</v>
      </c>
      <c r="K44" s="43">
        <f>'BAR BB| Open rates'!K44*0.82</f>
        <v>253297.99999999997</v>
      </c>
      <c r="L44" s="43">
        <f>'BAR BB| Open rates'!L44*0.82</f>
        <v>246737.99999999997</v>
      </c>
      <c r="M44" s="43">
        <f>'BAR BB| Open rates'!M44*0.82</f>
        <v>102254</v>
      </c>
      <c r="N44" s="43">
        <f>'BAR BB| Open rates'!N44*0.82</f>
        <v>94054</v>
      </c>
      <c r="O44" s="43">
        <f>'BAR BB| Open rates'!O44*0.82</f>
        <v>69454</v>
      </c>
      <c r="P44" s="43">
        <f>'BAR BB| Open rates'!P44*0.82</f>
        <v>62073.999999999993</v>
      </c>
      <c r="Q44" s="43">
        <f>'BAR BB| Open rates'!Q44*0.82</f>
        <v>66174</v>
      </c>
      <c r="R44" s="43">
        <f>'BAR BB| Open rates'!R44*0.82</f>
        <v>63713.999999999993</v>
      </c>
      <c r="S44" s="43">
        <f>'BAR BB| Open rates'!S44*0.82</f>
        <v>63713.999999999993</v>
      </c>
      <c r="T44" s="43">
        <f>'BAR BB| Open rates'!T44*0.82</f>
        <v>66174</v>
      </c>
      <c r="U44" s="43">
        <f>'BAR BB| Open rates'!U44*0.82</f>
        <v>69454</v>
      </c>
      <c r="V44" s="43">
        <f>'BAR BB| Open rates'!V44*0.82</f>
        <v>69454</v>
      </c>
      <c r="W44" s="43">
        <f>'BAR BB| Open rates'!W44*0.82</f>
        <v>79950</v>
      </c>
      <c r="X44" s="43">
        <f>'BAR BB| Open rates'!X44*0.82</f>
        <v>79950</v>
      </c>
      <c r="Y44" s="43">
        <f>'BAR BB| Open rates'!Y44*0.82</f>
        <v>128411.99999999999</v>
      </c>
      <c r="Z44" s="43">
        <f>'BAR BB| Open rates'!Z44*0.82</f>
        <v>128411.99999999999</v>
      </c>
      <c r="AA44" s="43">
        <f>'BAR BB| Open rates'!AA44*0.82</f>
        <v>131118</v>
      </c>
      <c r="AB44" s="43">
        <f>'BAR BB| Open rates'!AB44*0.82</f>
        <v>128411.99999999999</v>
      </c>
      <c r="AC44" s="43">
        <f>'BAR BB| Open rates'!AC44*0.82</f>
        <v>131118</v>
      </c>
      <c r="AD44" s="43">
        <f>'BAR BB| Open rates'!AD44*0.82</f>
        <v>126197.99999999999</v>
      </c>
      <c r="AE44" s="43">
        <f>'BAR BB| Open rates'!AE44*0.82</f>
        <v>138744</v>
      </c>
      <c r="AF44" s="43">
        <f>'BAR BB| Open rates'!AF44*0.82</f>
        <v>138744</v>
      </c>
      <c r="AG44" s="43">
        <f>'BAR BB| Open rates'!AG44*0.82</f>
        <v>138744</v>
      </c>
      <c r="AH44" s="43">
        <f>'BAR BB| Open rates'!AH44*0.82</f>
        <v>114636</v>
      </c>
      <c r="AI44" s="43">
        <f>'BAR BB| Open rates'!AI44*0.82</f>
        <v>90036</v>
      </c>
      <c r="AJ44" s="43">
        <f>'BAR BB| Open rates'!AJ44*0.82</f>
        <v>95284</v>
      </c>
      <c r="AK44" s="43">
        <f>'BAR BB| Open rates'!AK44*0.82</f>
        <v>87576</v>
      </c>
      <c r="AL44" s="43">
        <f>'BAR BB| Open rates'!AL44*0.82</f>
        <v>85936</v>
      </c>
      <c r="AM44" s="43">
        <f>'BAR BB| Open rates'!AM44*0.82</f>
        <v>84296</v>
      </c>
      <c r="AN44" s="43">
        <f>'BAR BB| Open rates'!AN44*0.82</f>
        <v>85936</v>
      </c>
      <c r="AO44" s="43">
        <f>'BAR BB| Open rates'!AO44*0.82</f>
        <v>84296</v>
      </c>
      <c r="AP44" s="43">
        <f>'BAR BB| Open rates'!AP44*0.82</f>
        <v>74292</v>
      </c>
      <c r="AQ44" s="43">
        <f>'BAR BB| Open rates'!AQ44*0.82</f>
        <v>72898</v>
      </c>
      <c r="AR44" s="43">
        <f>'BAR BB| Open rates'!AR44*0.82</f>
        <v>71258</v>
      </c>
      <c r="AS44" s="43">
        <f>'BAR BB| Open rates'!AS44*0.82</f>
        <v>71258</v>
      </c>
      <c r="AT44" s="43">
        <f>'BAR BB| Open rates'!AT44*0.82</f>
        <v>70438</v>
      </c>
      <c r="AU44" s="43">
        <f>'BAR BB| Open rates'!AU44*0.82</f>
        <v>71258</v>
      </c>
      <c r="AV44" s="43">
        <f>'BAR BB| Open rates'!AV44*0.82</f>
        <v>70438</v>
      </c>
      <c r="AW44" s="43">
        <f>'BAR BB| Open rates'!AW44*0.82</f>
        <v>71258</v>
      </c>
      <c r="AX44" s="43"/>
      <c r="AY44" s="43"/>
      <c r="AZ44" s="43"/>
      <c r="BA44" s="43"/>
      <c r="BB44" s="43"/>
      <c r="BC44" s="43"/>
      <c r="BD44" s="43"/>
      <c r="BE44" s="43"/>
      <c r="BF44" s="43"/>
      <c r="BG44" s="43"/>
      <c r="BH44" s="43"/>
      <c r="BI44" s="43"/>
      <c r="BJ44" s="43"/>
      <c r="BK44" s="43"/>
      <c r="BL44" s="43"/>
      <c r="BM44" s="43"/>
      <c r="BN44" s="43"/>
      <c r="BO44" s="43"/>
      <c r="BP44" s="43"/>
      <c r="BQ44" s="43"/>
      <c r="BR44" s="43"/>
      <c r="BS44" s="43"/>
      <c r="BT44" s="43"/>
      <c r="BU44" s="43"/>
      <c r="BV44" s="43"/>
      <c r="BW44" s="43"/>
      <c r="BX44" s="43"/>
      <c r="BY44" s="43"/>
      <c r="BZ44" s="43"/>
      <c r="CA44" s="43"/>
      <c r="CB44" s="43"/>
      <c r="CC44" s="43"/>
      <c r="CD44" s="43"/>
      <c r="CE44" s="43"/>
      <c r="CF44" s="43"/>
      <c r="CG44" s="43"/>
      <c r="CH44" s="43"/>
      <c r="CI44" s="43"/>
      <c r="CJ44" s="43"/>
      <c r="CK44" s="43"/>
      <c r="CL44" s="43"/>
      <c r="CM44" s="43"/>
      <c r="CN44" s="43"/>
    </row>
    <row r="45" spans="1:92" s="36" customFormat="1" ht="12" customHeight="1" x14ac:dyDescent="0.2">
      <c r="A45" s="237">
        <v>5</v>
      </c>
      <c r="B45" s="43">
        <f>'BAR BB| Open rates'!B45*0.82</f>
        <v>63467.999999999993</v>
      </c>
      <c r="C45" s="43">
        <f>'BAR BB| Open rates'!C45*0.82</f>
        <v>68388</v>
      </c>
      <c r="D45" s="43">
        <f>'BAR BB| Open rates'!D45*0.82</f>
        <v>65107.999999999993</v>
      </c>
      <c r="E45" s="43">
        <f>'BAR BB| Open rates'!E45*0.82</f>
        <v>203196</v>
      </c>
      <c r="F45" s="43">
        <f>'BAR BB| Open rates'!F45*0.82</f>
        <v>233536</v>
      </c>
      <c r="G45" s="43">
        <f>'BAR BB| Open rates'!G45*0.82</f>
        <v>239276</v>
      </c>
      <c r="H45" s="43">
        <f>'BAR BB| Open rates'!H45*0.82</f>
        <v>247475.99999999997</v>
      </c>
      <c r="I45" s="43">
        <f>'BAR BB| Open rates'!I45*0.82</f>
        <v>255757.99999999997</v>
      </c>
      <c r="J45" s="43">
        <f>'BAR BB| Open rates'!J45*0.82</f>
        <v>255757.99999999997</v>
      </c>
      <c r="K45" s="43">
        <f>'BAR BB| Open rates'!K45*0.82</f>
        <v>255757.99999999997</v>
      </c>
      <c r="L45" s="43">
        <f>'BAR BB| Open rates'!L45*0.82</f>
        <v>249197.99999999997</v>
      </c>
      <c r="M45" s="43">
        <f>'BAR BB| Open rates'!M45*0.82</f>
        <v>104714</v>
      </c>
      <c r="N45" s="43">
        <f>'BAR BB| Open rates'!N45*0.82</f>
        <v>96514</v>
      </c>
      <c r="O45" s="43">
        <f>'BAR BB| Open rates'!O45*0.82</f>
        <v>71914</v>
      </c>
      <c r="P45" s="43">
        <f>'BAR BB| Open rates'!P45*0.82</f>
        <v>64533.999999999993</v>
      </c>
      <c r="Q45" s="43">
        <f>'BAR BB| Open rates'!Q45*0.82</f>
        <v>68634</v>
      </c>
      <c r="R45" s="43">
        <f>'BAR BB| Open rates'!R45*0.82</f>
        <v>66174</v>
      </c>
      <c r="S45" s="43">
        <f>'BAR BB| Open rates'!S45*0.82</f>
        <v>66174</v>
      </c>
      <c r="T45" s="43">
        <f>'BAR BB| Open rates'!T45*0.82</f>
        <v>68634</v>
      </c>
      <c r="U45" s="43">
        <f>'BAR BB| Open rates'!U45*0.82</f>
        <v>71914</v>
      </c>
      <c r="V45" s="43">
        <f>'BAR BB| Open rates'!V45*0.82</f>
        <v>71914</v>
      </c>
      <c r="W45" s="43">
        <f>'BAR BB| Open rates'!W45*0.82</f>
        <v>82410</v>
      </c>
      <c r="X45" s="43">
        <f>'BAR BB| Open rates'!X45*0.82</f>
        <v>82410</v>
      </c>
      <c r="Y45" s="43">
        <f>'BAR BB| Open rates'!Y45*0.82</f>
        <v>130871.99999999999</v>
      </c>
      <c r="Z45" s="43">
        <f>'BAR BB| Open rates'!Z45*0.82</f>
        <v>130871.99999999999</v>
      </c>
      <c r="AA45" s="43">
        <f>'BAR BB| Open rates'!AA45*0.82</f>
        <v>133578</v>
      </c>
      <c r="AB45" s="43">
        <f>'BAR BB| Open rates'!AB45*0.82</f>
        <v>130871.99999999999</v>
      </c>
      <c r="AC45" s="43">
        <f>'BAR BB| Open rates'!AC45*0.82</f>
        <v>133578</v>
      </c>
      <c r="AD45" s="43">
        <f>'BAR BB| Open rates'!AD45*0.82</f>
        <v>128657.99999999999</v>
      </c>
      <c r="AE45" s="43">
        <f>'BAR BB| Open rates'!AE45*0.82</f>
        <v>141204</v>
      </c>
      <c r="AF45" s="43">
        <f>'BAR BB| Open rates'!AF45*0.82</f>
        <v>141204</v>
      </c>
      <c r="AG45" s="43">
        <f>'BAR BB| Open rates'!AG45*0.82</f>
        <v>141204</v>
      </c>
      <c r="AH45" s="43">
        <f>'BAR BB| Open rates'!AH45*0.82</f>
        <v>117096</v>
      </c>
      <c r="AI45" s="43">
        <f>'BAR BB| Open rates'!AI45*0.82</f>
        <v>92496</v>
      </c>
      <c r="AJ45" s="43">
        <f>'BAR BB| Open rates'!AJ45*0.82</f>
        <v>97744</v>
      </c>
      <c r="AK45" s="43">
        <f>'BAR BB| Open rates'!AK45*0.82</f>
        <v>90036</v>
      </c>
      <c r="AL45" s="43">
        <f>'BAR BB| Open rates'!AL45*0.82</f>
        <v>88396</v>
      </c>
      <c r="AM45" s="43">
        <f>'BAR BB| Open rates'!AM45*0.82</f>
        <v>86756</v>
      </c>
      <c r="AN45" s="43">
        <f>'BAR BB| Open rates'!AN45*0.82</f>
        <v>88396</v>
      </c>
      <c r="AO45" s="43">
        <f>'BAR BB| Open rates'!AO45*0.82</f>
        <v>86756</v>
      </c>
      <c r="AP45" s="43">
        <f>'BAR BB| Open rates'!AP45*0.82</f>
        <v>76752</v>
      </c>
      <c r="AQ45" s="43">
        <f>'BAR BB| Open rates'!AQ45*0.82</f>
        <v>75358</v>
      </c>
      <c r="AR45" s="43">
        <f>'BAR BB| Open rates'!AR45*0.82</f>
        <v>73718</v>
      </c>
      <c r="AS45" s="43">
        <f>'BAR BB| Open rates'!AS45*0.82</f>
        <v>73718</v>
      </c>
      <c r="AT45" s="43">
        <f>'BAR BB| Open rates'!AT45*0.82</f>
        <v>72898</v>
      </c>
      <c r="AU45" s="43">
        <f>'BAR BB| Open rates'!AU45*0.82</f>
        <v>73718</v>
      </c>
      <c r="AV45" s="43">
        <f>'BAR BB| Open rates'!AV45*0.82</f>
        <v>72898</v>
      </c>
      <c r="AW45" s="43">
        <f>'BAR BB| Open rates'!AW45*0.82</f>
        <v>73718</v>
      </c>
      <c r="AX45" s="43"/>
      <c r="AY45" s="43"/>
      <c r="AZ45" s="43"/>
      <c r="BA45" s="43"/>
      <c r="BB45" s="43"/>
      <c r="BC45" s="43"/>
      <c r="BD45" s="43"/>
      <c r="BE45" s="43"/>
      <c r="BF45" s="43"/>
      <c r="BG45" s="43"/>
      <c r="BH45" s="43"/>
      <c r="BI45" s="43"/>
      <c r="BJ45" s="43"/>
      <c r="BK45" s="43"/>
      <c r="BL45" s="43"/>
      <c r="BM45" s="43"/>
      <c r="BN45" s="43"/>
      <c r="BO45" s="43"/>
      <c r="BP45" s="43"/>
      <c r="BQ45" s="43"/>
      <c r="BR45" s="43"/>
      <c r="BS45" s="43"/>
      <c r="BT45" s="43"/>
      <c r="BU45" s="43"/>
      <c r="BV45" s="43"/>
      <c r="BW45" s="43"/>
      <c r="BX45" s="43"/>
      <c r="BY45" s="43"/>
      <c r="BZ45" s="43"/>
      <c r="CA45" s="43"/>
      <c r="CB45" s="43"/>
      <c r="CC45" s="43"/>
      <c r="CD45" s="43"/>
      <c r="CE45" s="43"/>
      <c r="CF45" s="43"/>
      <c r="CG45" s="43"/>
      <c r="CH45" s="43"/>
      <c r="CI45" s="43"/>
      <c r="CJ45" s="43"/>
      <c r="CK45" s="43"/>
      <c r="CL45" s="43"/>
      <c r="CM45" s="43"/>
      <c r="CN45" s="43"/>
    </row>
    <row r="46" spans="1:92" s="36" customFormat="1" ht="12" customHeight="1" x14ac:dyDescent="0.2">
      <c r="A46" s="237">
        <v>6</v>
      </c>
      <c r="B46" s="43">
        <f>'BAR BB| Open rates'!B46*0.82</f>
        <v>65517.999999999993</v>
      </c>
      <c r="C46" s="43">
        <f>'BAR BB| Open rates'!C46*0.82</f>
        <v>70438</v>
      </c>
      <c r="D46" s="43">
        <f>'BAR BB| Open rates'!D46*0.82</f>
        <v>67158</v>
      </c>
      <c r="E46" s="43">
        <f>'BAR BB| Open rates'!E46*0.82</f>
        <v>205656</v>
      </c>
      <c r="F46" s="43">
        <f>'BAR BB| Open rates'!F46*0.82</f>
        <v>235996</v>
      </c>
      <c r="G46" s="43">
        <f>'BAR BB| Open rates'!G46*0.82</f>
        <v>241736</v>
      </c>
      <c r="H46" s="43">
        <f>'BAR BB| Open rates'!H46*0.82</f>
        <v>249935.99999999997</v>
      </c>
      <c r="I46" s="43">
        <f>'BAR BB| Open rates'!I46*0.82</f>
        <v>258217.99999999997</v>
      </c>
      <c r="J46" s="43">
        <f>'BAR BB| Open rates'!J46*0.82</f>
        <v>258217.99999999997</v>
      </c>
      <c r="K46" s="43">
        <f>'BAR BB| Open rates'!K46*0.82</f>
        <v>258217.99999999997</v>
      </c>
      <c r="L46" s="43">
        <f>'BAR BB| Open rates'!L46*0.82</f>
        <v>251657.99999999997</v>
      </c>
      <c r="M46" s="43">
        <f>'BAR BB| Open rates'!M46*0.82</f>
        <v>107174</v>
      </c>
      <c r="N46" s="43">
        <f>'BAR BB| Open rates'!N46*0.82</f>
        <v>98974</v>
      </c>
      <c r="O46" s="43">
        <f>'BAR BB| Open rates'!O46*0.82</f>
        <v>74374</v>
      </c>
      <c r="P46" s="43">
        <f>'BAR BB| Open rates'!P46*0.82</f>
        <v>66994</v>
      </c>
      <c r="Q46" s="43">
        <f>'BAR BB| Open rates'!Q46*0.82</f>
        <v>71094</v>
      </c>
      <c r="R46" s="43">
        <f>'BAR BB| Open rates'!R46*0.82</f>
        <v>68634</v>
      </c>
      <c r="S46" s="43">
        <f>'BAR BB| Open rates'!S46*0.82</f>
        <v>68634</v>
      </c>
      <c r="T46" s="43">
        <f>'BAR BB| Open rates'!T46*0.82</f>
        <v>71094</v>
      </c>
      <c r="U46" s="43">
        <f>'BAR BB| Open rates'!U46*0.82</f>
        <v>74374</v>
      </c>
      <c r="V46" s="43">
        <f>'BAR BB| Open rates'!V46*0.82</f>
        <v>74374</v>
      </c>
      <c r="W46" s="43">
        <f>'BAR BB| Open rates'!W46*0.82</f>
        <v>84870</v>
      </c>
      <c r="X46" s="43">
        <f>'BAR BB| Open rates'!X46*0.82</f>
        <v>84870</v>
      </c>
      <c r="Y46" s="43">
        <f>'BAR BB| Open rates'!Y46*0.82</f>
        <v>133332</v>
      </c>
      <c r="Z46" s="43">
        <f>'BAR BB| Open rates'!Z46*0.82</f>
        <v>133332</v>
      </c>
      <c r="AA46" s="43">
        <f>'BAR BB| Open rates'!AA46*0.82</f>
        <v>136038</v>
      </c>
      <c r="AB46" s="43">
        <f>'BAR BB| Open rates'!AB46*0.82</f>
        <v>133332</v>
      </c>
      <c r="AC46" s="43">
        <f>'BAR BB| Open rates'!AC46*0.82</f>
        <v>136038</v>
      </c>
      <c r="AD46" s="43">
        <f>'BAR BB| Open rates'!AD46*0.82</f>
        <v>131118</v>
      </c>
      <c r="AE46" s="43">
        <f>'BAR BB| Open rates'!AE46*0.82</f>
        <v>143664</v>
      </c>
      <c r="AF46" s="43">
        <f>'BAR BB| Open rates'!AF46*0.82</f>
        <v>143664</v>
      </c>
      <c r="AG46" s="43">
        <f>'BAR BB| Open rates'!AG46*0.82</f>
        <v>143664</v>
      </c>
      <c r="AH46" s="43">
        <f>'BAR BB| Open rates'!AH46*0.82</f>
        <v>119556</v>
      </c>
      <c r="AI46" s="43">
        <f>'BAR BB| Open rates'!AI46*0.82</f>
        <v>94956</v>
      </c>
      <c r="AJ46" s="43">
        <f>'BAR BB| Open rates'!AJ46*0.82</f>
        <v>100204</v>
      </c>
      <c r="AK46" s="43">
        <f>'BAR BB| Open rates'!AK46*0.82</f>
        <v>92496</v>
      </c>
      <c r="AL46" s="43">
        <f>'BAR BB| Open rates'!AL46*0.82</f>
        <v>90856</v>
      </c>
      <c r="AM46" s="43">
        <f>'BAR BB| Open rates'!AM46*0.82</f>
        <v>89216</v>
      </c>
      <c r="AN46" s="43">
        <f>'BAR BB| Open rates'!AN46*0.82</f>
        <v>90856</v>
      </c>
      <c r="AO46" s="43">
        <f>'BAR BB| Open rates'!AO46*0.82</f>
        <v>89216</v>
      </c>
      <c r="AP46" s="43">
        <f>'BAR BB| Open rates'!AP46*0.82</f>
        <v>79212</v>
      </c>
      <c r="AQ46" s="43">
        <f>'BAR BB| Open rates'!AQ46*0.82</f>
        <v>77818</v>
      </c>
      <c r="AR46" s="43">
        <f>'BAR BB| Open rates'!AR46*0.82</f>
        <v>76178</v>
      </c>
      <c r="AS46" s="43">
        <f>'BAR BB| Open rates'!AS46*0.82</f>
        <v>76178</v>
      </c>
      <c r="AT46" s="43">
        <f>'BAR BB| Open rates'!AT46*0.82</f>
        <v>75358</v>
      </c>
      <c r="AU46" s="43">
        <f>'BAR BB| Open rates'!AU46*0.82</f>
        <v>76178</v>
      </c>
      <c r="AV46" s="43">
        <f>'BAR BB| Open rates'!AV46*0.82</f>
        <v>75358</v>
      </c>
      <c r="AW46" s="43">
        <f>'BAR BB| Open rates'!AW46*0.82</f>
        <v>76178</v>
      </c>
      <c r="AX46" s="43"/>
      <c r="AY46" s="43"/>
      <c r="AZ46" s="43"/>
      <c r="BA46" s="43"/>
      <c r="BB46" s="43"/>
      <c r="BC46" s="43"/>
      <c r="BD46" s="43"/>
      <c r="BE46" s="43"/>
      <c r="BF46" s="43"/>
      <c r="BG46" s="43"/>
      <c r="BH46" s="43"/>
      <c r="BI46" s="43"/>
      <c r="BJ46" s="43"/>
      <c r="BK46" s="43"/>
      <c r="BL46" s="43"/>
      <c r="BM46" s="43"/>
      <c r="BN46" s="43"/>
      <c r="BO46" s="43"/>
      <c r="BP46" s="43"/>
      <c r="BQ46" s="43"/>
      <c r="BR46" s="43"/>
      <c r="BS46" s="43"/>
      <c r="BT46" s="43"/>
      <c r="BU46" s="43"/>
      <c r="BV46" s="43"/>
      <c r="BW46" s="43"/>
      <c r="BX46" s="43"/>
      <c r="BY46" s="43"/>
      <c r="BZ46" s="43"/>
      <c r="CA46" s="43"/>
      <c r="CB46" s="43"/>
      <c r="CC46" s="43"/>
      <c r="CD46" s="43"/>
      <c r="CE46" s="43"/>
      <c r="CF46" s="43"/>
      <c r="CG46" s="43"/>
      <c r="CH46" s="43"/>
      <c r="CI46" s="43"/>
      <c r="CJ46" s="43"/>
      <c r="CK46" s="43"/>
      <c r="CL46" s="43"/>
      <c r="CM46" s="43"/>
      <c r="CN46" s="43"/>
    </row>
    <row r="47" spans="1:92" s="36" customFormat="1" ht="12" customHeight="1" x14ac:dyDescent="0.2">
      <c r="A47" s="237">
        <v>7</v>
      </c>
      <c r="B47" s="43">
        <f>'BAR BB| Open rates'!B47*0.82</f>
        <v>67568</v>
      </c>
      <c r="C47" s="43">
        <f>'BAR BB| Open rates'!C47*0.82</f>
        <v>72488</v>
      </c>
      <c r="D47" s="43">
        <f>'BAR BB| Open rates'!D47*0.82</f>
        <v>69208</v>
      </c>
      <c r="E47" s="43">
        <f>'BAR BB| Open rates'!E47*0.82</f>
        <v>208116</v>
      </c>
      <c r="F47" s="43">
        <f>'BAR BB| Open rates'!F47*0.82</f>
        <v>238456</v>
      </c>
      <c r="G47" s="43">
        <f>'BAR BB| Open rates'!G47*0.82</f>
        <v>244196</v>
      </c>
      <c r="H47" s="43">
        <f>'BAR BB| Open rates'!H47*0.82</f>
        <v>252395.99999999997</v>
      </c>
      <c r="I47" s="43">
        <f>'BAR BB| Open rates'!I47*0.82</f>
        <v>260677.99999999997</v>
      </c>
      <c r="J47" s="43">
        <f>'BAR BB| Open rates'!J47*0.82</f>
        <v>260677.99999999997</v>
      </c>
      <c r="K47" s="43">
        <f>'BAR BB| Open rates'!K47*0.82</f>
        <v>260677.99999999997</v>
      </c>
      <c r="L47" s="43">
        <f>'BAR BB| Open rates'!L47*0.82</f>
        <v>254117.99999999997</v>
      </c>
      <c r="M47" s="43">
        <f>'BAR BB| Open rates'!M47*0.82</f>
        <v>109634</v>
      </c>
      <c r="N47" s="43">
        <f>'BAR BB| Open rates'!N47*0.82</f>
        <v>101434</v>
      </c>
      <c r="O47" s="43">
        <f>'BAR BB| Open rates'!O47*0.82</f>
        <v>76834</v>
      </c>
      <c r="P47" s="43">
        <f>'BAR BB| Open rates'!P47*0.82</f>
        <v>69454</v>
      </c>
      <c r="Q47" s="43">
        <f>'BAR BB| Open rates'!Q47*0.82</f>
        <v>73554</v>
      </c>
      <c r="R47" s="43">
        <f>'BAR BB| Open rates'!R47*0.82</f>
        <v>71094</v>
      </c>
      <c r="S47" s="43">
        <f>'BAR BB| Open rates'!S47*0.82</f>
        <v>71094</v>
      </c>
      <c r="T47" s="43">
        <f>'BAR BB| Open rates'!T47*0.82</f>
        <v>73554</v>
      </c>
      <c r="U47" s="43">
        <f>'BAR BB| Open rates'!U47*0.82</f>
        <v>76834</v>
      </c>
      <c r="V47" s="43">
        <f>'BAR BB| Open rates'!V47*0.82</f>
        <v>76834</v>
      </c>
      <c r="W47" s="43">
        <f>'BAR BB| Open rates'!W47*0.82</f>
        <v>87330</v>
      </c>
      <c r="X47" s="43">
        <f>'BAR BB| Open rates'!X47*0.82</f>
        <v>87330</v>
      </c>
      <c r="Y47" s="43">
        <f>'BAR BB| Open rates'!Y47*0.82</f>
        <v>135792</v>
      </c>
      <c r="Z47" s="43">
        <f>'BAR BB| Open rates'!Z47*0.82</f>
        <v>135792</v>
      </c>
      <c r="AA47" s="43">
        <f>'BAR BB| Open rates'!AA47*0.82</f>
        <v>138498</v>
      </c>
      <c r="AB47" s="43">
        <f>'BAR BB| Open rates'!AB47*0.82</f>
        <v>135792</v>
      </c>
      <c r="AC47" s="43">
        <f>'BAR BB| Open rates'!AC47*0.82</f>
        <v>138498</v>
      </c>
      <c r="AD47" s="43">
        <f>'BAR BB| Open rates'!AD47*0.82</f>
        <v>133578</v>
      </c>
      <c r="AE47" s="43">
        <f>'BAR BB| Open rates'!AE47*0.82</f>
        <v>146124</v>
      </c>
      <c r="AF47" s="43">
        <f>'BAR BB| Open rates'!AF47*0.82</f>
        <v>146124</v>
      </c>
      <c r="AG47" s="43">
        <f>'BAR BB| Open rates'!AG47*0.82</f>
        <v>146124</v>
      </c>
      <c r="AH47" s="43">
        <f>'BAR BB| Open rates'!AH47*0.82</f>
        <v>122016</v>
      </c>
      <c r="AI47" s="43">
        <f>'BAR BB| Open rates'!AI47*0.82</f>
        <v>97416</v>
      </c>
      <c r="AJ47" s="43">
        <f>'BAR BB| Open rates'!AJ47*0.82</f>
        <v>102664</v>
      </c>
      <c r="AK47" s="43">
        <f>'BAR BB| Open rates'!AK47*0.82</f>
        <v>94956</v>
      </c>
      <c r="AL47" s="43">
        <f>'BAR BB| Open rates'!AL47*0.82</f>
        <v>93316</v>
      </c>
      <c r="AM47" s="43">
        <f>'BAR BB| Open rates'!AM47*0.82</f>
        <v>91676</v>
      </c>
      <c r="AN47" s="43">
        <f>'BAR BB| Open rates'!AN47*0.82</f>
        <v>93316</v>
      </c>
      <c r="AO47" s="43">
        <f>'BAR BB| Open rates'!AO47*0.82</f>
        <v>91676</v>
      </c>
      <c r="AP47" s="43">
        <f>'BAR BB| Open rates'!AP47*0.82</f>
        <v>81672</v>
      </c>
      <c r="AQ47" s="43">
        <f>'BAR BB| Open rates'!AQ47*0.82</f>
        <v>80278</v>
      </c>
      <c r="AR47" s="43">
        <f>'BAR BB| Open rates'!AR47*0.82</f>
        <v>78638</v>
      </c>
      <c r="AS47" s="43">
        <f>'BAR BB| Open rates'!AS47*0.82</f>
        <v>78638</v>
      </c>
      <c r="AT47" s="43">
        <f>'BAR BB| Open rates'!AT47*0.82</f>
        <v>77818</v>
      </c>
      <c r="AU47" s="43">
        <f>'BAR BB| Open rates'!AU47*0.82</f>
        <v>78638</v>
      </c>
      <c r="AV47" s="43">
        <f>'BAR BB| Open rates'!AV47*0.82</f>
        <v>77818</v>
      </c>
      <c r="AW47" s="43">
        <f>'BAR BB| Open rates'!AW47*0.82</f>
        <v>78638</v>
      </c>
      <c r="AX47" s="43"/>
      <c r="AY47" s="43"/>
      <c r="AZ47" s="43"/>
      <c r="BA47" s="43"/>
      <c r="BB47" s="43"/>
      <c r="BC47" s="43"/>
      <c r="BD47" s="43"/>
      <c r="BE47" s="43"/>
      <c r="BF47" s="43"/>
      <c r="BG47" s="43"/>
      <c r="BH47" s="43"/>
      <c r="BI47" s="43"/>
      <c r="BJ47" s="43"/>
      <c r="BK47" s="43"/>
      <c r="BL47" s="43"/>
      <c r="BM47" s="43"/>
      <c r="BN47" s="43"/>
      <c r="BO47" s="43"/>
      <c r="BP47" s="43"/>
      <c r="BQ47" s="43"/>
      <c r="BR47" s="43"/>
      <c r="BS47" s="43"/>
      <c r="BT47" s="43"/>
      <c r="BU47" s="43"/>
      <c r="BV47" s="43"/>
      <c r="BW47" s="43"/>
      <c r="BX47" s="43"/>
      <c r="BY47" s="43"/>
      <c r="BZ47" s="43"/>
      <c r="CA47" s="43"/>
      <c r="CB47" s="43"/>
      <c r="CC47" s="43"/>
      <c r="CD47" s="43"/>
      <c r="CE47" s="43"/>
      <c r="CF47" s="43"/>
      <c r="CG47" s="43"/>
      <c r="CH47" s="43"/>
      <c r="CI47" s="43"/>
      <c r="CJ47" s="43"/>
      <c r="CK47" s="43"/>
      <c r="CL47" s="43"/>
      <c r="CM47" s="43"/>
      <c r="CN47" s="43"/>
    </row>
    <row r="48" spans="1:92" s="36" customFormat="1" ht="12" customHeight="1" x14ac:dyDescent="0.2">
      <c r="A48" s="237">
        <v>8</v>
      </c>
      <c r="B48" s="43">
        <f>'BAR BB| Open rates'!B48*0.82</f>
        <v>69618</v>
      </c>
      <c r="C48" s="43">
        <f>'BAR BB| Open rates'!C48*0.82</f>
        <v>74538</v>
      </c>
      <c r="D48" s="43">
        <f>'BAR BB| Open rates'!D48*0.82</f>
        <v>71258</v>
      </c>
      <c r="E48" s="43">
        <f>'BAR BB| Open rates'!E48*0.82</f>
        <v>210576</v>
      </c>
      <c r="F48" s="43">
        <f>'BAR BB| Open rates'!F48*0.82</f>
        <v>240916</v>
      </c>
      <c r="G48" s="43">
        <f>'BAR BB| Open rates'!G48*0.82</f>
        <v>246655.99999999997</v>
      </c>
      <c r="H48" s="43">
        <f>'BAR BB| Open rates'!H48*0.82</f>
        <v>254855.99999999997</v>
      </c>
      <c r="I48" s="43">
        <f>'BAR BB| Open rates'!I48*0.82</f>
        <v>263138</v>
      </c>
      <c r="J48" s="43">
        <f>'BAR BB| Open rates'!J48*0.82</f>
        <v>263138</v>
      </c>
      <c r="K48" s="43">
        <f>'BAR BB| Open rates'!K48*0.82</f>
        <v>263138</v>
      </c>
      <c r="L48" s="43">
        <f>'BAR BB| Open rates'!L48*0.82</f>
        <v>256577.99999999997</v>
      </c>
      <c r="M48" s="43">
        <f>'BAR BB| Open rates'!M48*0.82</f>
        <v>112094</v>
      </c>
      <c r="N48" s="43">
        <f>'BAR BB| Open rates'!N48*0.82</f>
        <v>103894</v>
      </c>
      <c r="O48" s="43">
        <f>'BAR BB| Open rates'!O48*0.82</f>
        <v>79294</v>
      </c>
      <c r="P48" s="43">
        <f>'BAR BB| Open rates'!P48*0.82</f>
        <v>71914</v>
      </c>
      <c r="Q48" s="43">
        <f>'BAR BB| Open rates'!Q48*0.82</f>
        <v>76014</v>
      </c>
      <c r="R48" s="43">
        <f>'BAR BB| Open rates'!R48*0.82</f>
        <v>73554</v>
      </c>
      <c r="S48" s="43">
        <f>'BAR BB| Open rates'!S48*0.82</f>
        <v>73554</v>
      </c>
      <c r="T48" s="43">
        <f>'BAR BB| Open rates'!T48*0.82</f>
        <v>76014</v>
      </c>
      <c r="U48" s="43">
        <f>'BAR BB| Open rates'!U48*0.82</f>
        <v>79294</v>
      </c>
      <c r="V48" s="43">
        <f>'BAR BB| Open rates'!V48*0.82</f>
        <v>79294</v>
      </c>
      <c r="W48" s="43">
        <f>'BAR BB| Open rates'!W48*0.82</f>
        <v>89790</v>
      </c>
      <c r="X48" s="43">
        <f>'BAR BB| Open rates'!X48*0.82</f>
        <v>89790</v>
      </c>
      <c r="Y48" s="43">
        <f>'BAR BB| Open rates'!Y48*0.82</f>
        <v>138252</v>
      </c>
      <c r="Z48" s="43">
        <f>'BAR BB| Open rates'!Z48*0.82</f>
        <v>138252</v>
      </c>
      <c r="AA48" s="43">
        <f>'BAR BB| Open rates'!AA48*0.82</f>
        <v>140958</v>
      </c>
      <c r="AB48" s="43">
        <f>'BAR BB| Open rates'!AB48*0.82</f>
        <v>138252</v>
      </c>
      <c r="AC48" s="43">
        <f>'BAR BB| Open rates'!AC48*0.82</f>
        <v>140958</v>
      </c>
      <c r="AD48" s="43">
        <f>'BAR BB| Open rates'!AD48*0.82</f>
        <v>136038</v>
      </c>
      <c r="AE48" s="43">
        <f>'BAR BB| Open rates'!AE48*0.82</f>
        <v>148584</v>
      </c>
      <c r="AF48" s="43">
        <f>'BAR BB| Open rates'!AF48*0.82</f>
        <v>148584</v>
      </c>
      <c r="AG48" s="43">
        <f>'BAR BB| Open rates'!AG48*0.82</f>
        <v>148584</v>
      </c>
      <c r="AH48" s="43">
        <f>'BAR BB| Open rates'!AH48*0.82</f>
        <v>124475.99999999999</v>
      </c>
      <c r="AI48" s="43">
        <f>'BAR BB| Open rates'!AI48*0.82</f>
        <v>99876</v>
      </c>
      <c r="AJ48" s="43">
        <f>'BAR BB| Open rates'!AJ48*0.82</f>
        <v>105124</v>
      </c>
      <c r="AK48" s="43">
        <f>'BAR BB| Open rates'!AK48*0.82</f>
        <v>97416</v>
      </c>
      <c r="AL48" s="43">
        <f>'BAR BB| Open rates'!AL48*0.82</f>
        <v>95776</v>
      </c>
      <c r="AM48" s="43">
        <f>'BAR BB| Open rates'!AM48*0.82</f>
        <v>94136</v>
      </c>
      <c r="AN48" s="43">
        <f>'BAR BB| Open rates'!AN48*0.82</f>
        <v>95776</v>
      </c>
      <c r="AO48" s="43">
        <f>'BAR BB| Open rates'!AO48*0.82</f>
        <v>94136</v>
      </c>
      <c r="AP48" s="43">
        <f>'BAR BB| Open rates'!AP48*0.82</f>
        <v>84132</v>
      </c>
      <c r="AQ48" s="43">
        <f>'BAR BB| Open rates'!AQ48*0.82</f>
        <v>82738</v>
      </c>
      <c r="AR48" s="43">
        <f>'BAR BB| Open rates'!AR48*0.82</f>
        <v>81098</v>
      </c>
      <c r="AS48" s="43">
        <f>'BAR BB| Open rates'!AS48*0.82</f>
        <v>81098</v>
      </c>
      <c r="AT48" s="43">
        <f>'BAR BB| Open rates'!AT48*0.82</f>
        <v>80278</v>
      </c>
      <c r="AU48" s="43">
        <f>'BAR BB| Open rates'!AU48*0.82</f>
        <v>81098</v>
      </c>
      <c r="AV48" s="43">
        <f>'BAR BB| Open rates'!AV48*0.82</f>
        <v>80278</v>
      </c>
      <c r="AW48" s="43">
        <f>'BAR BB| Open rates'!AW48*0.82</f>
        <v>81098</v>
      </c>
      <c r="AX48" s="43"/>
      <c r="AY48" s="43"/>
      <c r="AZ48" s="43"/>
      <c r="BA48" s="43"/>
      <c r="BB48" s="43"/>
      <c r="BC48" s="43"/>
      <c r="BD48" s="43"/>
      <c r="BE48" s="43"/>
      <c r="BF48" s="43"/>
      <c r="BG48" s="43"/>
      <c r="BH48" s="43"/>
      <c r="BI48" s="43"/>
      <c r="BJ48" s="43"/>
      <c r="BK48" s="43"/>
      <c r="BL48" s="43"/>
      <c r="BM48" s="43"/>
      <c r="BN48" s="43"/>
      <c r="BO48" s="43"/>
      <c r="BP48" s="43"/>
      <c r="BQ48" s="43"/>
      <c r="BR48" s="43"/>
      <c r="BS48" s="43"/>
      <c r="BT48" s="43"/>
      <c r="BU48" s="43"/>
      <c r="BV48" s="43"/>
      <c r="BW48" s="43"/>
      <c r="BX48" s="43"/>
      <c r="BY48" s="43"/>
      <c r="BZ48" s="43"/>
      <c r="CA48" s="43"/>
      <c r="CB48" s="43"/>
      <c r="CC48" s="43"/>
      <c r="CD48" s="43"/>
      <c r="CE48" s="43"/>
      <c r="CF48" s="43"/>
      <c r="CG48" s="43"/>
      <c r="CH48" s="43"/>
      <c r="CI48" s="43"/>
      <c r="CJ48" s="43"/>
      <c r="CK48" s="43"/>
      <c r="CL48" s="43"/>
      <c r="CM48" s="43"/>
      <c r="CN48" s="43"/>
    </row>
    <row r="49" spans="1:92" s="36" customFormat="1" ht="12" customHeight="1" x14ac:dyDescent="0.2">
      <c r="A49" s="236" t="s">
        <v>72</v>
      </c>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43"/>
      <c r="BG49" s="43"/>
      <c r="BH49" s="43"/>
      <c r="BI49" s="43"/>
      <c r="BJ49" s="43"/>
      <c r="BK49" s="43"/>
      <c r="BL49" s="43"/>
      <c r="BM49" s="43"/>
      <c r="BN49" s="43"/>
      <c r="BO49" s="43"/>
      <c r="BP49" s="43"/>
      <c r="BQ49" s="43"/>
      <c r="BR49" s="43"/>
      <c r="BS49" s="43"/>
      <c r="BT49" s="43"/>
      <c r="BU49" s="43"/>
      <c r="BV49" s="43"/>
      <c r="BW49" s="43"/>
      <c r="BX49" s="43"/>
      <c r="BY49" s="43"/>
      <c r="BZ49" s="43"/>
      <c r="CA49" s="43"/>
      <c r="CB49" s="43"/>
      <c r="CC49" s="43"/>
      <c r="CD49" s="43"/>
      <c r="CE49" s="43"/>
      <c r="CF49" s="43"/>
      <c r="CG49" s="43"/>
      <c r="CH49" s="43"/>
      <c r="CI49" s="43"/>
      <c r="CJ49" s="43"/>
      <c r="CK49" s="43"/>
      <c r="CL49" s="43"/>
      <c r="CM49" s="43"/>
      <c r="CN49" s="43"/>
    </row>
    <row r="50" spans="1:92" s="36" customFormat="1" ht="12" customHeight="1" x14ac:dyDescent="0.2">
      <c r="A50" s="237">
        <v>1</v>
      </c>
      <c r="B50" s="43">
        <f>'BAR BB| Open rates'!B50*0.82</f>
        <v>77900</v>
      </c>
      <c r="C50" s="43">
        <f>'BAR BB| Open rates'!C50*0.82</f>
        <v>77900</v>
      </c>
      <c r="D50" s="43">
        <f>'BAR BB| Open rates'!D50*0.82</f>
        <v>77900</v>
      </c>
      <c r="E50" s="43">
        <f>'BAR BB| Open rates'!E50*0.82</f>
        <v>287000</v>
      </c>
      <c r="F50" s="43">
        <f>'BAR BB| Open rates'!F50*0.82</f>
        <v>287000</v>
      </c>
      <c r="G50" s="43">
        <f>'BAR BB| Open rates'!G50*0.82</f>
        <v>287000</v>
      </c>
      <c r="H50" s="43">
        <f>'BAR BB| Open rates'!H50*0.82</f>
        <v>287000</v>
      </c>
      <c r="I50" s="43">
        <f>'BAR BB| Open rates'!I50*0.82</f>
        <v>287000</v>
      </c>
      <c r="J50" s="43">
        <f>'BAR BB| Open rates'!J50*0.82</f>
        <v>287000</v>
      </c>
      <c r="K50" s="43">
        <f>'BAR BB| Open rates'!K50*0.82</f>
        <v>287000</v>
      </c>
      <c r="L50" s="43">
        <f>'BAR BB| Open rates'!L50*0.82</f>
        <v>287000</v>
      </c>
      <c r="M50" s="43">
        <f>'BAR BB| Open rates'!M50*0.82</f>
        <v>94300</v>
      </c>
      <c r="N50" s="43">
        <f>'BAR BB| Open rates'!N50*0.82</f>
        <v>94300</v>
      </c>
      <c r="O50" s="43">
        <f>'BAR BB| Open rates'!O50*0.82</f>
        <v>94300</v>
      </c>
      <c r="P50" s="43">
        <f>'BAR BB| Open rates'!P50*0.82</f>
        <v>94300</v>
      </c>
      <c r="Q50" s="43">
        <f>'BAR BB| Open rates'!Q50*0.82</f>
        <v>94300</v>
      </c>
      <c r="R50" s="43">
        <f>'BAR BB| Open rates'!R50*0.82</f>
        <v>94300</v>
      </c>
      <c r="S50" s="43">
        <f>'BAR BB| Open rates'!S50*0.82</f>
        <v>94300</v>
      </c>
      <c r="T50" s="43">
        <f>'BAR BB| Open rates'!T50*0.82</f>
        <v>94300</v>
      </c>
      <c r="U50" s="43">
        <f>'BAR BB| Open rates'!U50*0.82</f>
        <v>94300</v>
      </c>
      <c r="V50" s="43">
        <f>'BAR BB| Open rates'!V50*0.82</f>
        <v>94300</v>
      </c>
      <c r="W50" s="43">
        <f>'BAR BB| Open rates'!W50*0.82</f>
        <v>94300</v>
      </c>
      <c r="X50" s="43">
        <f>'BAR BB| Open rates'!X50*0.82</f>
        <v>94300</v>
      </c>
      <c r="Y50" s="43">
        <f>'BAR BB| Open rates'!Y50*0.82</f>
        <v>188600</v>
      </c>
      <c r="Z50" s="43">
        <f>'BAR BB| Open rates'!Z50*0.82</f>
        <v>188600</v>
      </c>
      <c r="AA50" s="43">
        <f>'BAR BB| Open rates'!AA50*0.82</f>
        <v>188600</v>
      </c>
      <c r="AB50" s="43">
        <f>'BAR BB| Open rates'!AB50*0.82</f>
        <v>188600</v>
      </c>
      <c r="AC50" s="43">
        <f>'BAR BB| Open rates'!AC50*0.82</f>
        <v>188600</v>
      </c>
      <c r="AD50" s="43">
        <f>'BAR BB| Open rates'!AD50*0.82</f>
        <v>188600</v>
      </c>
      <c r="AE50" s="43">
        <f>'BAR BB| Open rates'!AE50*0.82</f>
        <v>188600</v>
      </c>
      <c r="AF50" s="43">
        <f>'BAR BB| Open rates'!AF50*0.82</f>
        <v>188600</v>
      </c>
      <c r="AG50" s="43">
        <f>'BAR BB| Open rates'!AG50*0.82</f>
        <v>188600</v>
      </c>
      <c r="AH50" s="43">
        <f>'BAR BB| Open rates'!AH50*0.82</f>
        <v>188600</v>
      </c>
      <c r="AI50" s="43">
        <f>'BAR BB| Open rates'!AI50*0.82</f>
        <v>94300</v>
      </c>
      <c r="AJ50" s="43">
        <f>'BAR BB| Open rates'!AJ50*0.82</f>
        <v>94300</v>
      </c>
      <c r="AK50" s="43">
        <f>'BAR BB| Open rates'!AK50*0.82</f>
        <v>94300</v>
      </c>
      <c r="AL50" s="43">
        <f>'BAR BB| Open rates'!AL50*0.82</f>
        <v>94300.819999999992</v>
      </c>
      <c r="AM50" s="43">
        <f>'BAR BB| Open rates'!AM50*0.82</f>
        <v>94300</v>
      </c>
      <c r="AN50" s="43">
        <f>'BAR BB| Open rates'!AN50*0.82</f>
        <v>94300</v>
      </c>
      <c r="AO50" s="43">
        <f>'BAR BB| Open rates'!AO50*0.82</f>
        <v>94300</v>
      </c>
      <c r="AP50" s="43">
        <f>'BAR BB| Open rates'!AP50*0.82</f>
        <v>73800</v>
      </c>
      <c r="AQ50" s="43">
        <f>'BAR BB| Open rates'!AQ50*0.82</f>
        <v>73800</v>
      </c>
      <c r="AR50" s="43">
        <f>'BAR BB| Open rates'!AR50*0.82</f>
        <v>73800</v>
      </c>
      <c r="AS50" s="43">
        <f>'BAR BB| Open rates'!AS50*0.82</f>
        <v>73800</v>
      </c>
      <c r="AT50" s="43">
        <f>'BAR BB| Open rates'!AT50*0.82</f>
        <v>73800</v>
      </c>
      <c r="AU50" s="43">
        <f>'BAR BB| Open rates'!AU50*0.82</f>
        <v>73800</v>
      </c>
      <c r="AV50" s="43">
        <f>'BAR BB| Open rates'!AV50*0.82</f>
        <v>73800</v>
      </c>
      <c r="AW50" s="43">
        <f>'BAR BB| Open rates'!AW50*0.82</f>
        <v>73800</v>
      </c>
      <c r="AX50" s="43"/>
      <c r="AY50" s="43"/>
      <c r="AZ50" s="43"/>
      <c r="BA50" s="43"/>
      <c r="BB50" s="43"/>
      <c r="BC50" s="43"/>
      <c r="BD50" s="43"/>
      <c r="BE50" s="43"/>
      <c r="BF50" s="43"/>
      <c r="BG50" s="43"/>
      <c r="BH50" s="43"/>
      <c r="BI50" s="43"/>
      <c r="BJ50" s="43"/>
      <c r="BK50" s="43"/>
      <c r="BL50" s="43"/>
      <c r="BM50" s="43"/>
      <c r="BN50" s="43"/>
      <c r="BO50" s="43"/>
      <c r="BP50" s="43"/>
      <c r="BQ50" s="43"/>
      <c r="BR50" s="43"/>
      <c r="BS50" s="43"/>
      <c r="BT50" s="43"/>
      <c r="BU50" s="43"/>
      <c r="BV50" s="43"/>
      <c r="BW50" s="43"/>
      <c r="BX50" s="43"/>
      <c r="BY50" s="43"/>
      <c r="BZ50" s="43"/>
      <c r="CA50" s="43"/>
      <c r="CB50" s="43"/>
      <c r="CC50" s="43"/>
      <c r="CD50" s="43"/>
      <c r="CE50" s="43"/>
      <c r="CF50" s="43"/>
      <c r="CG50" s="43"/>
      <c r="CH50" s="43"/>
      <c r="CI50" s="43"/>
      <c r="CJ50" s="43"/>
      <c r="CK50" s="43"/>
      <c r="CL50" s="43"/>
      <c r="CM50" s="43"/>
      <c r="CN50" s="43"/>
    </row>
    <row r="51" spans="1:92" s="36" customFormat="1" ht="12" customHeight="1" x14ac:dyDescent="0.2">
      <c r="A51" s="237">
        <v>2</v>
      </c>
      <c r="B51" s="43">
        <f>'BAR BB| Open rates'!B51*0.82</f>
        <v>79950</v>
      </c>
      <c r="C51" s="43">
        <f>'BAR BB| Open rates'!C51*0.82</f>
        <v>79950</v>
      </c>
      <c r="D51" s="43">
        <f>'BAR BB| Open rates'!D51*0.82</f>
        <v>79950</v>
      </c>
      <c r="E51" s="43">
        <f>'BAR BB| Open rates'!E51*0.82</f>
        <v>289460</v>
      </c>
      <c r="F51" s="43">
        <f>'BAR BB| Open rates'!F51*0.82</f>
        <v>289460</v>
      </c>
      <c r="G51" s="43">
        <f>'BAR BB| Open rates'!G51*0.82</f>
        <v>289460</v>
      </c>
      <c r="H51" s="43">
        <f>'BAR BB| Open rates'!H51*0.82</f>
        <v>289460</v>
      </c>
      <c r="I51" s="43">
        <f>'BAR BB| Open rates'!I51*0.82</f>
        <v>289460</v>
      </c>
      <c r="J51" s="43">
        <f>'BAR BB| Open rates'!J51*0.82</f>
        <v>289460</v>
      </c>
      <c r="K51" s="43">
        <f>'BAR BB| Open rates'!K51*0.82</f>
        <v>289460</v>
      </c>
      <c r="L51" s="43">
        <f>'BAR BB| Open rates'!L51*0.82</f>
        <v>289460</v>
      </c>
      <c r="M51" s="43">
        <f>'BAR BB| Open rates'!M51*0.82</f>
        <v>96760</v>
      </c>
      <c r="N51" s="43">
        <f>'BAR BB| Open rates'!N51*0.82</f>
        <v>96760</v>
      </c>
      <c r="O51" s="43">
        <f>'BAR BB| Open rates'!O51*0.82</f>
        <v>96760</v>
      </c>
      <c r="P51" s="43">
        <f>'BAR BB| Open rates'!P51*0.82</f>
        <v>96760</v>
      </c>
      <c r="Q51" s="43">
        <f>'BAR BB| Open rates'!Q51*0.82</f>
        <v>96760</v>
      </c>
      <c r="R51" s="43">
        <f>'BAR BB| Open rates'!R51*0.82</f>
        <v>96760</v>
      </c>
      <c r="S51" s="43">
        <f>'BAR BB| Open rates'!S51*0.82</f>
        <v>96760</v>
      </c>
      <c r="T51" s="43">
        <f>'BAR BB| Open rates'!T51*0.82</f>
        <v>96760</v>
      </c>
      <c r="U51" s="43">
        <f>'BAR BB| Open rates'!U51*0.82</f>
        <v>96760</v>
      </c>
      <c r="V51" s="43">
        <f>'BAR BB| Open rates'!V51*0.82</f>
        <v>96760</v>
      </c>
      <c r="W51" s="43">
        <f>'BAR BB| Open rates'!W51*0.82</f>
        <v>96760</v>
      </c>
      <c r="X51" s="43">
        <f>'BAR BB| Open rates'!X51*0.82</f>
        <v>96760</v>
      </c>
      <c r="Y51" s="43">
        <f>'BAR BB| Open rates'!Y51*0.82</f>
        <v>191060</v>
      </c>
      <c r="Z51" s="43">
        <f>'BAR BB| Open rates'!Z51*0.82</f>
        <v>191060</v>
      </c>
      <c r="AA51" s="43">
        <f>'BAR BB| Open rates'!AA51*0.82</f>
        <v>191060</v>
      </c>
      <c r="AB51" s="43">
        <f>'BAR BB| Open rates'!AB51*0.82</f>
        <v>191060</v>
      </c>
      <c r="AC51" s="43">
        <f>'BAR BB| Open rates'!AC51*0.82</f>
        <v>191060</v>
      </c>
      <c r="AD51" s="43">
        <f>'BAR BB| Open rates'!AD51*0.82</f>
        <v>191060</v>
      </c>
      <c r="AE51" s="43">
        <f>'BAR BB| Open rates'!AE51*0.82</f>
        <v>191060</v>
      </c>
      <c r="AF51" s="43">
        <f>'BAR BB| Open rates'!AF51*0.82</f>
        <v>191060</v>
      </c>
      <c r="AG51" s="43">
        <f>'BAR BB| Open rates'!AG51*0.82</f>
        <v>191060</v>
      </c>
      <c r="AH51" s="43">
        <f>'BAR BB| Open rates'!AH51*0.82</f>
        <v>191060</v>
      </c>
      <c r="AI51" s="43">
        <f>'BAR BB| Open rates'!AI51*0.82</f>
        <v>96760</v>
      </c>
      <c r="AJ51" s="43">
        <f>'BAR BB| Open rates'!AJ51*0.82</f>
        <v>96760</v>
      </c>
      <c r="AK51" s="43">
        <f>'BAR BB| Open rates'!AK51*0.82</f>
        <v>96760</v>
      </c>
      <c r="AL51" s="43">
        <f>'BAR BB| Open rates'!AL51*0.82</f>
        <v>96760.819999999992</v>
      </c>
      <c r="AM51" s="43">
        <f>'BAR BB| Open rates'!AM51*0.82</f>
        <v>96760</v>
      </c>
      <c r="AN51" s="43">
        <f>'BAR BB| Open rates'!AN51*0.82</f>
        <v>96760</v>
      </c>
      <c r="AO51" s="43">
        <f>'BAR BB| Open rates'!AO51*0.82</f>
        <v>96760</v>
      </c>
      <c r="AP51" s="43">
        <f>'BAR BB| Open rates'!AP51*0.82</f>
        <v>76260</v>
      </c>
      <c r="AQ51" s="43">
        <f>'BAR BB| Open rates'!AQ51*0.82</f>
        <v>76260</v>
      </c>
      <c r="AR51" s="43">
        <f>'BAR BB| Open rates'!AR51*0.82</f>
        <v>76260</v>
      </c>
      <c r="AS51" s="43">
        <f>'BAR BB| Open rates'!AS51*0.82</f>
        <v>76260</v>
      </c>
      <c r="AT51" s="43">
        <f>'BAR BB| Open rates'!AT51*0.82</f>
        <v>76260</v>
      </c>
      <c r="AU51" s="43">
        <f>'BAR BB| Open rates'!AU51*0.82</f>
        <v>76260</v>
      </c>
      <c r="AV51" s="43">
        <f>'BAR BB| Open rates'!AV51*0.82</f>
        <v>76260</v>
      </c>
      <c r="AW51" s="43">
        <f>'BAR BB| Open rates'!AW51*0.82</f>
        <v>76260</v>
      </c>
      <c r="AX51" s="43"/>
      <c r="AY51" s="43"/>
      <c r="AZ51" s="43"/>
      <c r="BA51" s="43"/>
      <c r="BB51" s="43"/>
      <c r="BC51" s="43"/>
      <c r="BD51" s="43"/>
      <c r="BE51" s="43"/>
      <c r="BF51" s="43"/>
      <c r="BG51" s="43"/>
      <c r="BH51" s="43"/>
      <c r="BI51" s="43"/>
      <c r="BJ51" s="43"/>
      <c r="BK51" s="43"/>
      <c r="BL51" s="43"/>
      <c r="BM51" s="43"/>
      <c r="BN51" s="43"/>
      <c r="BO51" s="43"/>
      <c r="BP51" s="43"/>
      <c r="BQ51" s="43"/>
      <c r="BR51" s="43"/>
      <c r="BS51" s="43"/>
      <c r="BT51" s="43"/>
      <c r="BU51" s="43"/>
      <c r="BV51" s="43"/>
      <c r="BW51" s="43"/>
      <c r="BX51" s="43"/>
      <c r="BY51" s="43"/>
      <c r="BZ51" s="43"/>
      <c r="CA51" s="43"/>
      <c r="CB51" s="43"/>
      <c r="CC51" s="43"/>
      <c r="CD51" s="43"/>
      <c r="CE51" s="43"/>
      <c r="CF51" s="43"/>
      <c r="CG51" s="43"/>
      <c r="CH51" s="43"/>
      <c r="CI51" s="43"/>
      <c r="CJ51" s="43"/>
      <c r="CK51" s="43"/>
      <c r="CL51" s="43"/>
      <c r="CM51" s="43"/>
      <c r="CN51" s="43"/>
    </row>
    <row r="52" spans="1:92" s="36" customFormat="1" ht="12" customHeight="1" x14ac:dyDescent="0.2">
      <c r="A52" s="236" t="s">
        <v>184</v>
      </c>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c r="BJ52" s="43"/>
      <c r="BK52" s="43"/>
      <c r="BL52" s="43"/>
      <c r="BM52" s="43"/>
      <c r="BN52" s="43"/>
      <c r="BO52" s="43"/>
      <c r="BP52" s="43"/>
      <c r="BQ52" s="43"/>
      <c r="BR52" s="43"/>
      <c r="BS52" s="43"/>
      <c r="BT52" s="43"/>
      <c r="BU52" s="43"/>
      <c r="BV52" s="43"/>
      <c r="BW52" s="43"/>
      <c r="BX52" s="43"/>
      <c r="BY52" s="43"/>
      <c r="BZ52" s="43"/>
      <c r="CA52" s="43"/>
      <c r="CB52" s="43"/>
      <c r="CC52" s="43"/>
      <c r="CD52" s="43"/>
      <c r="CE52" s="43"/>
      <c r="CF52" s="43"/>
      <c r="CG52" s="43"/>
      <c r="CH52" s="43"/>
      <c r="CI52" s="43"/>
      <c r="CJ52" s="43"/>
      <c r="CK52" s="43"/>
      <c r="CL52" s="43"/>
      <c r="CM52" s="43"/>
      <c r="CN52" s="43"/>
    </row>
    <row r="53" spans="1:92" s="36" customFormat="1" ht="12" customHeight="1" x14ac:dyDescent="0.2">
      <c r="A53" s="237">
        <v>1</v>
      </c>
      <c r="B53" s="43">
        <f>'BAR BB| Open rates'!B53*0.82</f>
        <v>65600</v>
      </c>
      <c r="C53" s="43">
        <f>'BAR BB| Open rates'!C53*0.82</f>
        <v>65600</v>
      </c>
      <c r="D53" s="43">
        <f>'BAR BB| Open rates'!D53*0.82</f>
        <v>65600</v>
      </c>
      <c r="E53" s="43">
        <f>'BAR BB| Open rates'!E53*0.82</f>
        <v>262400</v>
      </c>
      <c r="F53" s="43">
        <f>'BAR BB| Open rates'!F53*0.82</f>
        <v>262400</v>
      </c>
      <c r="G53" s="43">
        <f>'BAR BB| Open rates'!G53*0.82</f>
        <v>262400</v>
      </c>
      <c r="H53" s="43">
        <f>'BAR BB| Open rates'!H53*0.82</f>
        <v>262400</v>
      </c>
      <c r="I53" s="43">
        <f>'BAR BB| Open rates'!I53*0.82</f>
        <v>262400</v>
      </c>
      <c r="J53" s="43">
        <f>'BAR BB| Open rates'!J53*0.82</f>
        <v>262400</v>
      </c>
      <c r="K53" s="43">
        <f>'BAR BB| Open rates'!K53*0.82</f>
        <v>262400</v>
      </c>
      <c r="L53" s="43">
        <f>'BAR BB| Open rates'!L53*0.82</f>
        <v>262400</v>
      </c>
      <c r="M53" s="43">
        <f>'BAR BB| Open rates'!M53*0.82</f>
        <v>82000</v>
      </c>
      <c r="N53" s="43">
        <f>'BAR BB| Open rates'!N53*0.82</f>
        <v>82000</v>
      </c>
      <c r="O53" s="43">
        <f>'BAR BB| Open rates'!O53*0.82</f>
        <v>82000</v>
      </c>
      <c r="P53" s="43">
        <f>'BAR BB| Open rates'!P53*0.82</f>
        <v>82000</v>
      </c>
      <c r="Q53" s="43">
        <f>'BAR BB| Open rates'!Q53*0.82</f>
        <v>82000</v>
      </c>
      <c r="R53" s="43">
        <f>'BAR BB| Open rates'!R53*0.82</f>
        <v>82000</v>
      </c>
      <c r="S53" s="43">
        <f>'BAR BB| Open rates'!S53*0.82</f>
        <v>82000</v>
      </c>
      <c r="T53" s="43">
        <f>'BAR BB| Open rates'!T53*0.82</f>
        <v>82000</v>
      </c>
      <c r="U53" s="43">
        <f>'BAR BB| Open rates'!U53*0.82</f>
        <v>82000</v>
      </c>
      <c r="V53" s="43">
        <f>'BAR BB| Open rates'!V53*0.82</f>
        <v>82000</v>
      </c>
      <c r="W53" s="43">
        <f>'BAR BB| Open rates'!W53*0.82</f>
        <v>82000</v>
      </c>
      <c r="X53" s="43">
        <f>'BAR BB| Open rates'!X53*0.82</f>
        <v>82000</v>
      </c>
      <c r="Y53" s="43">
        <f>'BAR BB| Open rates'!Y53*0.82</f>
        <v>122999.99999999999</v>
      </c>
      <c r="Z53" s="43">
        <f>'BAR BB| Open rates'!Z53*0.82</f>
        <v>122999.99999999999</v>
      </c>
      <c r="AA53" s="43">
        <f>'BAR BB| Open rates'!AA53*0.82</f>
        <v>122999.99999999999</v>
      </c>
      <c r="AB53" s="43">
        <f>'BAR BB| Open rates'!AB53*0.82</f>
        <v>122999.99999999999</v>
      </c>
      <c r="AC53" s="43">
        <f>'BAR BB| Open rates'!AC53*0.82</f>
        <v>122999.99999999999</v>
      </c>
      <c r="AD53" s="43">
        <f>'BAR BB| Open rates'!AD53*0.82</f>
        <v>122999.99999999999</v>
      </c>
      <c r="AE53" s="43">
        <f>'BAR BB| Open rates'!AE53*0.82</f>
        <v>168100</v>
      </c>
      <c r="AF53" s="43">
        <f>'BAR BB| Open rates'!AF53*0.82</f>
        <v>168100</v>
      </c>
      <c r="AG53" s="43">
        <f>'BAR BB| Open rates'!AG53*0.82</f>
        <v>168100</v>
      </c>
      <c r="AH53" s="43">
        <f>'BAR BB| Open rates'!AH53*0.82</f>
        <v>168100</v>
      </c>
      <c r="AI53" s="43">
        <f>'BAR BB| Open rates'!AI53*0.82</f>
        <v>82000</v>
      </c>
      <c r="AJ53" s="43">
        <f>'BAR BB| Open rates'!AJ53*0.82</f>
        <v>82000</v>
      </c>
      <c r="AK53" s="43">
        <f>'BAR BB| Open rates'!AK53*0.82</f>
        <v>82000</v>
      </c>
      <c r="AL53" s="43">
        <f>'BAR BB| Open rates'!AL53*0.82</f>
        <v>82000.819999999992</v>
      </c>
      <c r="AM53" s="43">
        <f>'BAR BB| Open rates'!AM53*0.82</f>
        <v>82000</v>
      </c>
      <c r="AN53" s="43">
        <f>'BAR BB| Open rates'!AN53*0.82</f>
        <v>82000</v>
      </c>
      <c r="AO53" s="43">
        <f>'BAR BB| Open rates'!AO53*0.82</f>
        <v>82000</v>
      </c>
      <c r="AP53" s="43">
        <f>'BAR BB| Open rates'!AP53*0.82</f>
        <v>65600</v>
      </c>
      <c r="AQ53" s="43">
        <f>'BAR BB| Open rates'!AQ53*0.82</f>
        <v>65600</v>
      </c>
      <c r="AR53" s="43">
        <f>'BAR BB| Open rates'!AR53*0.82</f>
        <v>65600</v>
      </c>
      <c r="AS53" s="43">
        <f>'BAR BB| Open rates'!AS53*0.82</f>
        <v>65600</v>
      </c>
      <c r="AT53" s="43">
        <f>'BAR BB| Open rates'!AT53*0.82</f>
        <v>65600</v>
      </c>
      <c r="AU53" s="43">
        <f>'BAR BB| Open rates'!AU53*0.82</f>
        <v>65600</v>
      </c>
      <c r="AV53" s="43">
        <f>'BAR BB| Open rates'!AV53*0.82</f>
        <v>65600</v>
      </c>
      <c r="AW53" s="43">
        <f>'BAR BB| Open rates'!AW53*0.82</f>
        <v>65600</v>
      </c>
      <c r="AX53" s="43"/>
      <c r="AY53" s="43"/>
      <c r="AZ53" s="43"/>
      <c r="BA53" s="43"/>
      <c r="BB53" s="43"/>
      <c r="BC53" s="43"/>
      <c r="BD53" s="43"/>
      <c r="BE53" s="43"/>
      <c r="BF53" s="43"/>
      <c r="BG53" s="43"/>
      <c r="BH53" s="43"/>
      <c r="BI53" s="43"/>
      <c r="BJ53" s="43"/>
      <c r="BK53" s="43"/>
      <c r="BL53" s="43"/>
      <c r="BM53" s="43"/>
      <c r="BN53" s="43"/>
      <c r="BO53" s="43"/>
      <c r="BP53" s="43"/>
      <c r="BQ53" s="43"/>
      <c r="BR53" s="43"/>
      <c r="BS53" s="43"/>
      <c r="BT53" s="43"/>
      <c r="BU53" s="43"/>
      <c r="BV53" s="43"/>
      <c r="BW53" s="43"/>
      <c r="BX53" s="43"/>
      <c r="BY53" s="43"/>
      <c r="BZ53" s="43"/>
      <c r="CA53" s="43"/>
      <c r="CB53" s="43"/>
      <c r="CC53" s="43"/>
      <c r="CD53" s="43"/>
      <c r="CE53" s="43"/>
      <c r="CF53" s="43"/>
      <c r="CG53" s="43"/>
      <c r="CH53" s="43"/>
      <c r="CI53" s="43"/>
      <c r="CJ53" s="43"/>
      <c r="CK53" s="43"/>
      <c r="CL53" s="43"/>
      <c r="CM53" s="43"/>
      <c r="CN53" s="43"/>
    </row>
    <row r="54" spans="1:92" s="36" customFormat="1" ht="12" customHeight="1" x14ac:dyDescent="0.2">
      <c r="A54" s="237">
        <v>2</v>
      </c>
      <c r="B54" s="43">
        <f>'BAR BB| Open rates'!B54*0.82</f>
        <v>67650</v>
      </c>
      <c r="C54" s="43">
        <f>'BAR BB| Open rates'!C54*0.82</f>
        <v>67650</v>
      </c>
      <c r="D54" s="43">
        <f>'BAR BB| Open rates'!D54*0.82</f>
        <v>67650</v>
      </c>
      <c r="E54" s="43">
        <f>'BAR BB| Open rates'!E54*0.82</f>
        <v>264860</v>
      </c>
      <c r="F54" s="43">
        <f>'BAR BB| Open rates'!F54*0.82</f>
        <v>264860</v>
      </c>
      <c r="G54" s="43">
        <f>'BAR BB| Open rates'!G54*0.82</f>
        <v>264860</v>
      </c>
      <c r="H54" s="43">
        <f>'BAR BB| Open rates'!H54*0.82</f>
        <v>264860</v>
      </c>
      <c r="I54" s="43">
        <f>'BAR BB| Open rates'!I54*0.82</f>
        <v>264860</v>
      </c>
      <c r="J54" s="43">
        <f>'BAR BB| Open rates'!J54*0.82</f>
        <v>264860</v>
      </c>
      <c r="K54" s="43">
        <f>'BAR BB| Open rates'!K54*0.82</f>
        <v>264860</v>
      </c>
      <c r="L54" s="43">
        <f>'BAR BB| Open rates'!L54*0.82</f>
        <v>264860</v>
      </c>
      <c r="M54" s="43">
        <f>'BAR BB| Open rates'!M54*0.82</f>
        <v>84460</v>
      </c>
      <c r="N54" s="43">
        <f>'BAR BB| Open rates'!N54*0.82</f>
        <v>84460</v>
      </c>
      <c r="O54" s="43">
        <f>'BAR BB| Open rates'!O54*0.82</f>
        <v>84460</v>
      </c>
      <c r="P54" s="43">
        <f>'BAR BB| Open rates'!P54*0.82</f>
        <v>84460</v>
      </c>
      <c r="Q54" s="43">
        <f>'BAR BB| Open rates'!Q54*0.82</f>
        <v>84460</v>
      </c>
      <c r="R54" s="43">
        <f>'BAR BB| Open rates'!R54*0.82</f>
        <v>84460</v>
      </c>
      <c r="S54" s="43">
        <f>'BAR BB| Open rates'!S54*0.82</f>
        <v>84460</v>
      </c>
      <c r="T54" s="43">
        <f>'BAR BB| Open rates'!T54*0.82</f>
        <v>84460</v>
      </c>
      <c r="U54" s="43">
        <f>'BAR BB| Open rates'!U54*0.82</f>
        <v>84460</v>
      </c>
      <c r="V54" s="43">
        <f>'BAR BB| Open rates'!V54*0.82</f>
        <v>84460</v>
      </c>
      <c r="W54" s="43">
        <f>'BAR BB| Open rates'!W54*0.82</f>
        <v>84460</v>
      </c>
      <c r="X54" s="43">
        <f>'BAR BB| Open rates'!X54*0.82</f>
        <v>84460</v>
      </c>
      <c r="Y54" s="43">
        <f>'BAR BB| Open rates'!Y54*0.82</f>
        <v>125459.99999999999</v>
      </c>
      <c r="Z54" s="43">
        <f>'BAR BB| Open rates'!Z54*0.82</f>
        <v>125459.99999999999</v>
      </c>
      <c r="AA54" s="43">
        <f>'BAR BB| Open rates'!AA54*0.82</f>
        <v>125459.99999999999</v>
      </c>
      <c r="AB54" s="43">
        <f>'BAR BB| Open rates'!AB54*0.82</f>
        <v>125459.99999999999</v>
      </c>
      <c r="AC54" s="43">
        <f>'BAR BB| Open rates'!AC54*0.82</f>
        <v>125459.99999999999</v>
      </c>
      <c r="AD54" s="43">
        <f>'BAR BB| Open rates'!AD54*0.82</f>
        <v>125459.99999999999</v>
      </c>
      <c r="AE54" s="43">
        <f>'BAR BB| Open rates'!AE54*0.82</f>
        <v>170560</v>
      </c>
      <c r="AF54" s="43">
        <f>'BAR BB| Open rates'!AF54*0.82</f>
        <v>170560</v>
      </c>
      <c r="AG54" s="43">
        <f>'BAR BB| Open rates'!AG54*0.82</f>
        <v>170560</v>
      </c>
      <c r="AH54" s="43">
        <f>'BAR BB| Open rates'!AH54*0.82</f>
        <v>170560</v>
      </c>
      <c r="AI54" s="43">
        <f>'BAR BB| Open rates'!AI54*0.82</f>
        <v>84460</v>
      </c>
      <c r="AJ54" s="43">
        <f>'BAR BB| Open rates'!AJ54*0.82</f>
        <v>84460</v>
      </c>
      <c r="AK54" s="43">
        <f>'BAR BB| Open rates'!AK54*0.82</f>
        <v>84460</v>
      </c>
      <c r="AL54" s="43">
        <f>'BAR BB| Open rates'!AL54*0.82</f>
        <v>84460.819999999992</v>
      </c>
      <c r="AM54" s="43">
        <f>'BAR BB| Open rates'!AM54*0.82</f>
        <v>84460</v>
      </c>
      <c r="AN54" s="43">
        <f>'BAR BB| Open rates'!AN54*0.82</f>
        <v>84460</v>
      </c>
      <c r="AO54" s="43">
        <f>'BAR BB| Open rates'!AO54*0.82</f>
        <v>84460</v>
      </c>
      <c r="AP54" s="43">
        <f>'BAR BB| Open rates'!AP54*0.82</f>
        <v>68060</v>
      </c>
      <c r="AQ54" s="43">
        <f>'BAR BB| Open rates'!AQ54*0.82</f>
        <v>68060</v>
      </c>
      <c r="AR54" s="43">
        <f>'BAR BB| Open rates'!AR54*0.82</f>
        <v>68060</v>
      </c>
      <c r="AS54" s="43">
        <f>'BAR BB| Open rates'!AS54*0.82</f>
        <v>68060</v>
      </c>
      <c r="AT54" s="43">
        <f>'BAR BB| Open rates'!AT54*0.82</f>
        <v>68060</v>
      </c>
      <c r="AU54" s="43">
        <f>'BAR BB| Open rates'!AU54*0.82</f>
        <v>68060</v>
      </c>
      <c r="AV54" s="43">
        <f>'BAR BB| Open rates'!AV54*0.82</f>
        <v>68060</v>
      </c>
      <c r="AW54" s="43">
        <f>'BAR BB| Open rates'!AW54*0.82</f>
        <v>68060</v>
      </c>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row>
    <row r="55" spans="1:92" s="36" customFormat="1" ht="12" customHeight="1" x14ac:dyDescent="0.2">
      <c r="A55" s="237">
        <v>3</v>
      </c>
      <c r="B55" s="43">
        <f>'BAR BB| Open rates'!B55*0.82</f>
        <v>69700</v>
      </c>
      <c r="C55" s="43">
        <f>'BAR BB| Open rates'!C55*0.82</f>
        <v>69700</v>
      </c>
      <c r="D55" s="43">
        <f>'BAR BB| Open rates'!D55*0.82</f>
        <v>69700</v>
      </c>
      <c r="E55" s="43">
        <f>'BAR BB| Open rates'!E55*0.82</f>
        <v>267320</v>
      </c>
      <c r="F55" s="43">
        <f>'BAR BB| Open rates'!F55*0.82</f>
        <v>267320</v>
      </c>
      <c r="G55" s="43">
        <f>'BAR BB| Open rates'!G55*0.82</f>
        <v>267320</v>
      </c>
      <c r="H55" s="43">
        <f>'BAR BB| Open rates'!H55*0.82</f>
        <v>267320</v>
      </c>
      <c r="I55" s="43">
        <f>'BAR BB| Open rates'!I55*0.82</f>
        <v>267320</v>
      </c>
      <c r="J55" s="43">
        <f>'BAR BB| Open rates'!J55*0.82</f>
        <v>267320</v>
      </c>
      <c r="K55" s="43">
        <f>'BAR BB| Open rates'!K55*0.82</f>
        <v>267320</v>
      </c>
      <c r="L55" s="43">
        <f>'BAR BB| Open rates'!L55*0.82</f>
        <v>267320</v>
      </c>
      <c r="M55" s="43">
        <f>'BAR BB| Open rates'!M55*0.82</f>
        <v>86920</v>
      </c>
      <c r="N55" s="43">
        <f>'BAR BB| Open rates'!N55*0.82</f>
        <v>86920</v>
      </c>
      <c r="O55" s="43">
        <f>'BAR BB| Open rates'!O55*0.82</f>
        <v>86920</v>
      </c>
      <c r="P55" s="43">
        <f>'BAR BB| Open rates'!P55*0.82</f>
        <v>86920</v>
      </c>
      <c r="Q55" s="43">
        <f>'BAR BB| Open rates'!Q55*0.82</f>
        <v>86920</v>
      </c>
      <c r="R55" s="43">
        <f>'BAR BB| Open rates'!R55*0.82</f>
        <v>86920</v>
      </c>
      <c r="S55" s="43">
        <f>'BAR BB| Open rates'!S55*0.82</f>
        <v>86920</v>
      </c>
      <c r="T55" s="43">
        <f>'BAR BB| Open rates'!T55*0.82</f>
        <v>86920</v>
      </c>
      <c r="U55" s="43">
        <f>'BAR BB| Open rates'!U55*0.82</f>
        <v>86920</v>
      </c>
      <c r="V55" s="43">
        <f>'BAR BB| Open rates'!V55*0.82</f>
        <v>86920</v>
      </c>
      <c r="W55" s="43">
        <f>'BAR BB| Open rates'!W55*0.82</f>
        <v>86920</v>
      </c>
      <c r="X55" s="43">
        <f>'BAR BB| Open rates'!X55*0.82</f>
        <v>86920</v>
      </c>
      <c r="Y55" s="43">
        <f>'BAR BB| Open rates'!Y55*0.82</f>
        <v>127919.99999999999</v>
      </c>
      <c r="Z55" s="43">
        <f>'BAR BB| Open rates'!Z55*0.82</f>
        <v>127919.99999999999</v>
      </c>
      <c r="AA55" s="43">
        <f>'BAR BB| Open rates'!AA55*0.82</f>
        <v>127919.99999999999</v>
      </c>
      <c r="AB55" s="43">
        <f>'BAR BB| Open rates'!AB55*0.82</f>
        <v>127919.99999999999</v>
      </c>
      <c r="AC55" s="43">
        <f>'BAR BB| Open rates'!AC55*0.82</f>
        <v>127919.99999999999</v>
      </c>
      <c r="AD55" s="43">
        <f>'BAR BB| Open rates'!AD55*0.82</f>
        <v>127919.99999999999</v>
      </c>
      <c r="AE55" s="43">
        <f>'BAR BB| Open rates'!AE55*0.82</f>
        <v>173020</v>
      </c>
      <c r="AF55" s="43">
        <f>'BAR BB| Open rates'!AF55*0.82</f>
        <v>173020</v>
      </c>
      <c r="AG55" s="43">
        <f>'BAR BB| Open rates'!AG55*0.82</f>
        <v>173020</v>
      </c>
      <c r="AH55" s="43">
        <f>'BAR BB| Open rates'!AH55*0.82</f>
        <v>173020</v>
      </c>
      <c r="AI55" s="43">
        <f>'BAR BB| Open rates'!AI55*0.82</f>
        <v>86920</v>
      </c>
      <c r="AJ55" s="43">
        <f>'BAR BB| Open rates'!AJ55*0.82</f>
        <v>86920</v>
      </c>
      <c r="AK55" s="43">
        <f>'BAR BB| Open rates'!AK55*0.82</f>
        <v>86920</v>
      </c>
      <c r="AL55" s="43">
        <f>'BAR BB| Open rates'!AL55*0.82</f>
        <v>86920.819999999992</v>
      </c>
      <c r="AM55" s="43">
        <f>'BAR BB| Open rates'!AM55*0.82</f>
        <v>86920</v>
      </c>
      <c r="AN55" s="43">
        <f>'BAR BB| Open rates'!AN55*0.82</f>
        <v>86920</v>
      </c>
      <c r="AO55" s="43">
        <f>'BAR BB| Open rates'!AO55*0.82</f>
        <v>86920</v>
      </c>
      <c r="AP55" s="43">
        <f>'BAR BB| Open rates'!AP55*0.82</f>
        <v>70520</v>
      </c>
      <c r="AQ55" s="43">
        <f>'BAR BB| Open rates'!AQ55*0.82</f>
        <v>70520</v>
      </c>
      <c r="AR55" s="43">
        <f>'BAR BB| Open rates'!AR55*0.82</f>
        <v>70520</v>
      </c>
      <c r="AS55" s="43">
        <f>'BAR BB| Open rates'!AS55*0.82</f>
        <v>70520</v>
      </c>
      <c r="AT55" s="43">
        <f>'BAR BB| Open rates'!AT55*0.82</f>
        <v>70520</v>
      </c>
      <c r="AU55" s="43">
        <f>'BAR BB| Open rates'!AU55*0.82</f>
        <v>70520</v>
      </c>
      <c r="AV55" s="43">
        <f>'BAR BB| Open rates'!AV55*0.82</f>
        <v>70520</v>
      </c>
      <c r="AW55" s="43">
        <f>'BAR BB| Open rates'!AW55*0.82</f>
        <v>70520</v>
      </c>
      <c r="AX55" s="43"/>
      <c r="AY55" s="43"/>
      <c r="AZ55" s="43"/>
      <c r="BA55" s="43"/>
      <c r="BB55" s="43"/>
      <c r="BC55" s="43"/>
      <c r="BD55" s="43"/>
      <c r="BE55" s="43"/>
      <c r="BF55" s="43"/>
      <c r="BG55" s="43"/>
      <c r="BH55" s="43"/>
      <c r="BI55" s="43"/>
      <c r="BJ55" s="43"/>
      <c r="BK55" s="43"/>
      <c r="BL55" s="43"/>
      <c r="BM55" s="43"/>
      <c r="BN55" s="43"/>
      <c r="BO55" s="43"/>
      <c r="BP55" s="43"/>
      <c r="BQ55" s="43"/>
      <c r="BR55" s="43"/>
      <c r="BS55" s="43"/>
      <c r="BT55" s="43"/>
      <c r="BU55" s="43"/>
      <c r="BV55" s="43"/>
      <c r="BW55" s="43"/>
      <c r="BX55" s="43"/>
      <c r="BY55" s="43"/>
      <c r="BZ55" s="43"/>
      <c r="CA55" s="43"/>
      <c r="CB55" s="43"/>
      <c r="CC55" s="43"/>
      <c r="CD55" s="43"/>
      <c r="CE55" s="43"/>
      <c r="CF55" s="43"/>
      <c r="CG55" s="43"/>
      <c r="CH55" s="43"/>
      <c r="CI55" s="43"/>
      <c r="CJ55" s="43"/>
      <c r="CK55" s="43"/>
      <c r="CL55" s="43"/>
      <c r="CM55" s="43"/>
      <c r="CN55" s="43"/>
    </row>
    <row r="56" spans="1:92" s="36" customFormat="1" ht="12" customHeight="1" x14ac:dyDescent="0.2">
      <c r="A56" s="237">
        <v>4</v>
      </c>
      <c r="B56" s="43">
        <f>'BAR BB| Open rates'!B56*0.82</f>
        <v>71750</v>
      </c>
      <c r="C56" s="43">
        <f>'BAR BB| Open rates'!C56*0.82</f>
        <v>71750</v>
      </c>
      <c r="D56" s="43">
        <f>'BAR BB| Open rates'!D56*0.82</f>
        <v>71750</v>
      </c>
      <c r="E56" s="43">
        <f>'BAR BB| Open rates'!E56*0.82</f>
        <v>269780</v>
      </c>
      <c r="F56" s="43">
        <f>'BAR BB| Open rates'!F56*0.82</f>
        <v>269780</v>
      </c>
      <c r="G56" s="43">
        <f>'BAR BB| Open rates'!G56*0.82</f>
        <v>269780</v>
      </c>
      <c r="H56" s="43">
        <f>'BAR BB| Open rates'!H56*0.82</f>
        <v>269780</v>
      </c>
      <c r="I56" s="43">
        <f>'BAR BB| Open rates'!I56*0.82</f>
        <v>269780</v>
      </c>
      <c r="J56" s="43">
        <f>'BAR BB| Open rates'!J56*0.82</f>
        <v>269780</v>
      </c>
      <c r="K56" s="43">
        <f>'BAR BB| Open rates'!K56*0.82</f>
        <v>269780</v>
      </c>
      <c r="L56" s="43">
        <f>'BAR BB| Open rates'!L56*0.82</f>
        <v>269780</v>
      </c>
      <c r="M56" s="43">
        <f>'BAR BB| Open rates'!M56*0.82</f>
        <v>89380</v>
      </c>
      <c r="N56" s="43">
        <f>'BAR BB| Open rates'!N56*0.82</f>
        <v>89380</v>
      </c>
      <c r="O56" s="43">
        <f>'BAR BB| Open rates'!O56*0.82</f>
        <v>89380</v>
      </c>
      <c r="P56" s="43">
        <f>'BAR BB| Open rates'!P56*0.82</f>
        <v>89380</v>
      </c>
      <c r="Q56" s="43">
        <f>'BAR BB| Open rates'!Q56*0.82</f>
        <v>89380</v>
      </c>
      <c r="R56" s="43">
        <f>'BAR BB| Open rates'!R56*0.82</f>
        <v>89380</v>
      </c>
      <c r="S56" s="43">
        <f>'BAR BB| Open rates'!S56*0.82</f>
        <v>89380</v>
      </c>
      <c r="T56" s="43">
        <f>'BAR BB| Open rates'!T56*0.82</f>
        <v>89380</v>
      </c>
      <c r="U56" s="43">
        <f>'BAR BB| Open rates'!U56*0.82</f>
        <v>89380</v>
      </c>
      <c r="V56" s="43">
        <f>'BAR BB| Open rates'!V56*0.82</f>
        <v>89380</v>
      </c>
      <c r="W56" s="43">
        <f>'BAR BB| Open rates'!W56*0.82</f>
        <v>89380</v>
      </c>
      <c r="X56" s="43">
        <f>'BAR BB| Open rates'!X56*0.82</f>
        <v>89380</v>
      </c>
      <c r="Y56" s="43">
        <f>'BAR BB| Open rates'!Y56*0.82</f>
        <v>130379.99999999999</v>
      </c>
      <c r="Z56" s="43">
        <f>'BAR BB| Open rates'!Z56*0.82</f>
        <v>130379.99999999999</v>
      </c>
      <c r="AA56" s="43">
        <f>'BAR BB| Open rates'!AA56*0.82</f>
        <v>130379.99999999999</v>
      </c>
      <c r="AB56" s="43">
        <f>'BAR BB| Open rates'!AB56*0.82</f>
        <v>130379.99999999999</v>
      </c>
      <c r="AC56" s="43">
        <f>'BAR BB| Open rates'!AC56*0.82</f>
        <v>130379.99999999999</v>
      </c>
      <c r="AD56" s="43">
        <f>'BAR BB| Open rates'!AD56*0.82</f>
        <v>130379.99999999999</v>
      </c>
      <c r="AE56" s="43">
        <f>'BAR BB| Open rates'!AE56*0.82</f>
        <v>175480</v>
      </c>
      <c r="AF56" s="43">
        <f>'BAR BB| Open rates'!AF56*0.82</f>
        <v>175480</v>
      </c>
      <c r="AG56" s="43">
        <f>'BAR BB| Open rates'!AG56*0.82</f>
        <v>175480</v>
      </c>
      <c r="AH56" s="43">
        <f>'BAR BB| Open rates'!AH56*0.82</f>
        <v>175480</v>
      </c>
      <c r="AI56" s="43">
        <f>'BAR BB| Open rates'!AI56*0.82</f>
        <v>89380</v>
      </c>
      <c r="AJ56" s="43">
        <f>'BAR BB| Open rates'!AJ56*0.82</f>
        <v>89380</v>
      </c>
      <c r="AK56" s="43">
        <f>'BAR BB| Open rates'!AK56*0.82</f>
        <v>89380</v>
      </c>
      <c r="AL56" s="43">
        <f>'BAR BB| Open rates'!AL56*0.82</f>
        <v>89380.819999999992</v>
      </c>
      <c r="AM56" s="43">
        <f>'BAR BB| Open rates'!AM56*0.82</f>
        <v>89380</v>
      </c>
      <c r="AN56" s="43">
        <f>'BAR BB| Open rates'!AN56*0.82</f>
        <v>89380</v>
      </c>
      <c r="AO56" s="43">
        <f>'BAR BB| Open rates'!AO56*0.82</f>
        <v>89380</v>
      </c>
      <c r="AP56" s="43">
        <f>'BAR BB| Open rates'!AP56*0.82</f>
        <v>72980</v>
      </c>
      <c r="AQ56" s="43">
        <f>'BAR BB| Open rates'!AQ56*0.82</f>
        <v>72980</v>
      </c>
      <c r="AR56" s="43">
        <f>'BAR BB| Open rates'!AR56*0.82</f>
        <v>72980</v>
      </c>
      <c r="AS56" s="43">
        <f>'BAR BB| Open rates'!AS56*0.82</f>
        <v>72980</v>
      </c>
      <c r="AT56" s="43">
        <f>'BAR BB| Open rates'!AT56*0.82</f>
        <v>72980</v>
      </c>
      <c r="AU56" s="43">
        <f>'BAR BB| Open rates'!AU56*0.82</f>
        <v>72980</v>
      </c>
      <c r="AV56" s="43">
        <f>'BAR BB| Open rates'!AV56*0.82</f>
        <v>72980</v>
      </c>
      <c r="AW56" s="43">
        <f>'BAR BB| Open rates'!AW56*0.82</f>
        <v>72980</v>
      </c>
      <c r="AX56" s="43"/>
      <c r="AY56" s="43"/>
      <c r="AZ56" s="43"/>
      <c r="BA56" s="43"/>
      <c r="BB56" s="43"/>
      <c r="BC56" s="43"/>
      <c r="BD56" s="43"/>
      <c r="BE56" s="43"/>
      <c r="BF56" s="43"/>
      <c r="BG56" s="43"/>
      <c r="BH56" s="43"/>
      <c r="BI56" s="43"/>
      <c r="BJ56" s="43"/>
      <c r="BK56" s="43"/>
      <c r="BL56" s="43"/>
      <c r="BM56" s="43"/>
      <c r="BN56" s="43"/>
      <c r="BO56" s="43"/>
      <c r="BP56" s="43"/>
      <c r="BQ56" s="43"/>
      <c r="BR56" s="43"/>
      <c r="BS56" s="43"/>
      <c r="BT56" s="43"/>
      <c r="BU56" s="43"/>
      <c r="BV56" s="43"/>
      <c r="BW56" s="43"/>
      <c r="BX56" s="43"/>
      <c r="BY56" s="43"/>
      <c r="BZ56" s="43"/>
      <c r="CA56" s="43"/>
      <c r="CB56" s="43"/>
      <c r="CC56" s="43"/>
      <c r="CD56" s="43"/>
      <c r="CE56" s="43"/>
      <c r="CF56" s="43"/>
      <c r="CG56" s="43"/>
      <c r="CH56" s="43"/>
      <c r="CI56" s="43"/>
      <c r="CJ56" s="43"/>
      <c r="CK56" s="43"/>
      <c r="CL56" s="43"/>
      <c r="CM56" s="43"/>
      <c r="CN56" s="43"/>
    </row>
    <row r="57" spans="1:92" s="36" customFormat="1" ht="12" customHeight="1" x14ac:dyDescent="0.2">
      <c r="A57" s="237">
        <v>5</v>
      </c>
      <c r="B57" s="43">
        <f>'BAR BB| Open rates'!B57*0.82</f>
        <v>73800</v>
      </c>
      <c r="C57" s="43">
        <f>'BAR BB| Open rates'!C57*0.82</f>
        <v>73800</v>
      </c>
      <c r="D57" s="43">
        <f>'BAR BB| Open rates'!D57*0.82</f>
        <v>73800</v>
      </c>
      <c r="E57" s="43">
        <f>'BAR BB| Open rates'!E57*0.82</f>
        <v>272240</v>
      </c>
      <c r="F57" s="43">
        <f>'BAR BB| Open rates'!F57*0.82</f>
        <v>272240</v>
      </c>
      <c r="G57" s="43">
        <f>'BAR BB| Open rates'!G57*0.82</f>
        <v>272240</v>
      </c>
      <c r="H57" s="43">
        <f>'BAR BB| Open rates'!H57*0.82</f>
        <v>272240</v>
      </c>
      <c r="I57" s="43">
        <f>'BAR BB| Open rates'!I57*0.82</f>
        <v>272240</v>
      </c>
      <c r="J57" s="43">
        <f>'BAR BB| Open rates'!J57*0.82</f>
        <v>272240</v>
      </c>
      <c r="K57" s="43">
        <f>'BAR BB| Open rates'!K57*0.82</f>
        <v>272240</v>
      </c>
      <c r="L57" s="43">
        <f>'BAR BB| Open rates'!L57*0.82</f>
        <v>272240</v>
      </c>
      <c r="M57" s="43">
        <f>'BAR BB| Open rates'!M57*0.82</f>
        <v>91840</v>
      </c>
      <c r="N57" s="43">
        <f>'BAR BB| Open rates'!N57*0.82</f>
        <v>91840</v>
      </c>
      <c r="O57" s="43">
        <f>'BAR BB| Open rates'!O57*0.82</f>
        <v>91840</v>
      </c>
      <c r="P57" s="43">
        <f>'BAR BB| Open rates'!P57*0.82</f>
        <v>91840</v>
      </c>
      <c r="Q57" s="43">
        <f>'BAR BB| Open rates'!Q57*0.82</f>
        <v>91840</v>
      </c>
      <c r="R57" s="43">
        <f>'BAR BB| Open rates'!R57*0.82</f>
        <v>91840</v>
      </c>
      <c r="S57" s="43">
        <f>'BAR BB| Open rates'!S57*0.82</f>
        <v>91840</v>
      </c>
      <c r="T57" s="43">
        <f>'BAR BB| Open rates'!T57*0.82</f>
        <v>91840</v>
      </c>
      <c r="U57" s="43">
        <f>'BAR BB| Open rates'!U57*0.82</f>
        <v>91840</v>
      </c>
      <c r="V57" s="43">
        <f>'BAR BB| Open rates'!V57*0.82</f>
        <v>91840</v>
      </c>
      <c r="W57" s="43">
        <f>'BAR BB| Open rates'!W57*0.82</f>
        <v>91840</v>
      </c>
      <c r="X57" s="43">
        <f>'BAR BB| Open rates'!X57*0.82</f>
        <v>91840</v>
      </c>
      <c r="Y57" s="43">
        <f>'BAR BB| Open rates'!Y57*0.82</f>
        <v>132840</v>
      </c>
      <c r="Z57" s="43">
        <f>'BAR BB| Open rates'!Z57*0.82</f>
        <v>132840</v>
      </c>
      <c r="AA57" s="43">
        <f>'BAR BB| Open rates'!AA57*0.82</f>
        <v>132840</v>
      </c>
      <c r="AB57" s="43">
        <f>'BAR BB| Open rates'!AB57*0.82</f>
        <v>132840</v>
      </c>
      <c r="AC57" s="43">
        <f>'BAR BB| Open rates'!AC57*0.82</f>
        <v>132840</v>
      </c>
      <c r="AD57" s="43">
        <f>'BAR BB| Open rates'!AD57*0.82</f>
        <v>132840</v>
      </c>
      <c r="AE57" s="43">
        <f>'BAR BB| Open rates'!AE57*0.82</f>
        <v>177940</v>
      </c>
      <c r="AF57" s="43">
        <f>'BAR BB| Open rates'!AF57*0.82</f>
        <v>177940</v>
      </c>
      <c r="AG57" s="43">
        <f>'BAR BB| Open rates'!AG57*0.82</f>
        <v>177940</v>
      </c>
      <c r="AH57" s="43">
        <f>'BAR BB| Open rates'!AH57*0.82</f>
        <v>177940</v>
      </c>
      <c r="AI57" s="43">
        <f>'BAR BB| Open rates'!AI57*0.82</f>
        <v>91840</v>
      </c>
      <c r="AJ57" s="43">
        <f>'BAR BB| Open rates'!AJ57*0.82</f>
        <v>91840</v>
      </c>
      <c r="AK57" s="43">
        <f>'BAR BB| Open rates'!AK57*0.82</f>
        <v>91840</v>
      </c>
      <c r="AL57" s="43">
        <f>'BAR BB| Open rates'!AL57*0.82</f>
        <v>91840.819999999992</v>
      </c>
      <c r="AM57" s="43">
        <f>'BAR BB| Open rates'!AM57*0.82</f>
        <v>91840</v>
      </c>
      <c r="AN57" s="43">
        <f>'BAR BB| Open rates'!AN57*0.82</f>
        <v>91840</v>
      </c>
      <c r="AO57" s="43">
        <f>'BAR BB| Open rates'!AO57*0.82</f>
        <v>91840</v>
      </c>
      <c r="AP57" s="43">
        <f>'BAR BB| Open rates'!AP57*0.82</f>
        <v>75440</v>
      </c>
      <c r="AQ57" s="43">
        <f>'BAR BB| Open rates'!AQ57*0.82</f>
        <v>75440</v>
      </c>
      <c r="AR57" s="43">
        <f>'BAR BB| Open rates'!AR57*0.82</f>
        <v>75440</v>
      </c>
      <c r="AS57" s="43">
        <f>'BAR BB| Open rates'!AS57*0.82</f>
        <v>75440</v>
      </c>
      <c r="AT57" s="43">
        <f>'BAR BB| Open rates'!AT57*0.82</f>
        <v>75440</v>
      </c>
      <c r="AU57" s="43">
        <f>'BAR BB| Open rates'!AU57*0.82</f>
        <v>75440</v>
      </c>
      <c r="AV57" s="43">
        <f>'BAR BB| Open rates'!AV57*0.82</f>
        <v>75440</v>
      </c>
      <c r="AW57" s="43">
        <f>'BAR BB| Open rates'!AW57*0.82</f>
        <v>75440</v>
      </c>
      <c r="AX57" s="43"/>
      <c r="AY57" s="43"/>
      <c r="AZ57" s="43"/>
      <c r="BA57" s="43"/>
      <c r="BB57" s="43"/>
      <c r="BC57" s="43"/>
      <c r="BD57" s="43"/>
      <c r="BE57" s="43"/>
      <c r="BF57" s="43"/>
      <c r="BG57" s="43"/>
      <c r="BH57" s="43"/>
      <c r="BI57" s="43"/>
      <c r="BJ57" s="43"/>
      <c r="BK57" s="43"/>
      <c r="BL57" s="43"/>
      <c r="BM57" s="43"/>
      <c r="BN57" s="43"/>
      <c r="BO57" s="43"/>
      <c r="BP57" s="43"/>
      <c r="BQ57" s="43"/>
      <c r="BR57" s="43"/>
      <c r="BS57" s="43"/>
      <c r="BT57" s="43"/>
      <c r="BU57" s="43"/>
      <c r="BV57" s="43"/>
      <c r="BW57" s="43"/>
      <c r="BX57" s="43"/>
      <c r="BY57" s="43"/>
      <c r="BZ57" s="43"/>
      <c r="CA57" s="43"/>
      <c r="CB57" s="43"/>
      <c r="CC57" s="43"/>
      <c r="CD57" s="43"/>
      <c r="CE57" s="43"/>
      <c r="CF57" s="43"/>
      <c r="CG57" s="43"/>
      <c r="CH57" s="43"/>
      <c r="CI57" s="43"/>
      <c r="CJ57" s="43"/>
      <c r="CK57" s="43"/>
      <c r="CL57" s="43"/>
      <c r="CM57" s="43"/>
      <c r="CN57" s="43"/>
    </row>
    <row r="58" spans="1:92" s="36" customFormat="1" ht="12.75" customHeight="1" x14ac:dyDescent="0.2">
      <c r="A58" s="237">
        <v>6</v>
      </c>
      <c r="B58" s="43">
        <f>'BAR BB| Open rates'!B58*0.82</f>
        <v>75850</v>
      </c>
      <c r="C58" s="43">
        <f>'BAR BB| Open rates'!C58*0.82</f>
        <v>75850</v>
      </c>
      <c r="D58" s="43">
        <f>'BAR BB| Open rates'!D58*0.82</f>
        <v>75850</v>
      </c>
      <c r="E58" s="43">
        <f>'BAR BB| Open rates'!E58*0.82</f>
        <v>274700</v>
      </c>
      <c r="F58" s="43">
        <f>'BAR BB| Open rates'!F58*0.82</f>
        <v>274700</v>
      </c>
      <c r="G58" s="43">
        <f>'BAR BB| Open rates'!G58*0.82</f>
        <v>274700</v>
      </c>
      <c r="H58" s="43">
        <f>'BAR BB| Open rates'!H58*0.82</f>
        <v>274700</v>
      </c>
      <c r="I58" s="43">
        <f>'BAR BB| Open rates'!I58*0.82</f>
        <v>274700</v>
      </c>
      <c r="J58" s="43">
        <f>'BAR BB| Open rates'!J58*0.82</f>
        <v>274700</v>
      </c>
      <c r="K58" s="43">
        <f>'BAR BB| Open rates'!K58*0.82</f>
        <v>274700</v>
      </c>
      <c r="L58" s="43">
        <f>'BAR BB| Open rates'!L58*0.82</f>
        <v>274700</v>
      </c>
      <c r="M58" s="43">
        <f>'BAR BB| Open rates'!M58*0.82</f>
        <v>94300</v>
      </c>
      <c r="N58" s="43">
        <f>'BAR BB| Open rates'!N58*0.82</f>
        <v>94300</v>
      </c>
      <c r="O58" s="43">
        <f>'BAR BB| Open rates'!O58*0.82</f>
        <v>94300</v>
      </c>
      <c r="P58" s="43">
        <f>'BAR BB| Open rates'!P58*0.82</f>
        <v>94300</v>
      </c>
      <c r="Q58" s="43">
        <f>'BAR BB| Open rates'!Q58*0.82</f>
        <v>94300</v>
      </c>
      <c r="R58" s="43">
        <f>'BAR BB| Open rates'!R58*0.82</f>
        <v>94300</v>
      </c>
      <c r="S58" s="43">
        <f>'BAR BB| Open rates'!S58*0.82</f>
        <v>94300</v>
      </c>
      <c r="T58" s="43">
        <f>'BAR BB| Open rates'!T58*0.82</f>
        <v>94300</v>
      </c>
      <c r="U58" s="43">
        <f>'BAR BB| Open rates'!U58*0.82</f>
        <v>94300</v>
      </c>
      <c r="V58" s="43">
        <f>'BAR BB| Open rates'!V58*0.82</f>
        <v>94300</v>
      </c>
      <c r="W58" s="43">
        <f>'BAR BB| Open rates'!W58*0.82</f>
        <v>94300</v>
      </c>
      <c r="X58" s="43">
        <f>'BAR BB| Open rates'!X58*0.82</f>
        <v>94300</v>
      </c>
      <c r="Y58" s="43">
        <f>'BAR BB| Open rates'!Y58*0.82</f>
        <v>135300</v>
      </c>
      <c r="Z58" s="43">
        <f>'BAR BB| Open rates'!Z58*0.82</f>
        <v>135300</v>
      </c>
      <c r="AA58" s="43">
        <f>'BAR BB| Open rates'!AA58*0.82</f>
        <v>135300</v>
      </c>
      <c r="AB58" s="43">
        <f>'BAR BB| Open rates'!AB58*0.82</f>
        <v>135300</v>
      </c>
      <c r="AC58" s="43">
        <f>'BAR BB| Open rates'!AC58*0.82</f>
        <v>135300</v>
      </c>
      <c r="AD58" s="43">
        <f>'BAR BB| Open rates'!AD58*0.82</f>
        <v>135300</v>
      </c>
      <c r="AE58" s="43">
        <f>'BAR BB| Open rates'!AE58*0.82</f>
        <v>180400</v>
      </c>
      <c r="AF58" s="43">
        <f>'BAR BB| Open rates'!AF58*0.82</f>
        <v>180400</v>
      </c>
      <c r="AG58" s="43">
        <f>'BAR BB| Open rates'!AG58*0.82</f>
        <v>180400</v>
      </c>
      <c r="AH58" s="43">
        <f>'BAR BB| Open rates'!AH58*0.82</f>
        <v>180400</v>
      </c>
      <c r="AI58" s="43">
        <f>'BAR BB| Open rates'!AI58*0.82</f>
        <v>94300</v>
      </c>
      <c r="AJ58" s="43">
        <f>'BAR BB| Open rates'!AJ58*0.82</f>
        <v>94300</v>
      </c>
      <c r="AK58" s="43">
        <f>'BAR BB| Open rates'!AK58*0.82</f>
        <v>94300</v>
      </c>
      <c r="AL58" s="43">
        <f>'BAR BB| Open rates'!AL58*0.82</f>
        <v>94300.819999999992</v>
      </c>
      <c r="AM58" s="43">
        <f>'BAR BB| Open rates'!AM58*0.82</f>
        <v>94300</v>
      </c>
      <c r="AN58" s="43">
        <f>'BAR BB| Open rates'!AN58*0.82</f>
        <v>94300</v>
      </c>
      <c r="AO58" s="43">
        <f>'BAR BB| Open rates'!AO58*0.82</f>
        <v>94300</v>
      </c>
      <c r="AP58" s="43">
        <f>'BAR BB| Open rates'!AP58*0.82</f>
        <v>77900</v>
      </c>
      <c r="AQ58" s="43">
        <f>'BAR BB| Open rates'!AQ58*0.82</f>
        <v>77900</v>
      </c>
      <c r="AR58" s="43">
        <f>'BAR BB| Open rates'!AR58*0.82</f>
        <v>77900</v>
      </c>
      <c r="AS58" s="43">
        <f>'BAR BB| Open rates'!AS58*0.82</f>
        <v>77900</v>
      </c>
      <c r="AT58" s="43">
        <f>'BAR BB| Open rates'!AT58*0.82</f>
        <v>77900</v>
      </c>
      <c r="AU58" s="43">
        <f>'BAR BB| Open rates'!AU58*0.82</f>
        <v>77900</v>
      </c>
      <c r="AV58" s="43">
        <f>'BAR BB| Open rates'!AV58*0.82</f>
        <v>77900</v>
      </c>
      <c r="AW58" s="43">
        <f>'BAR BB| Open rates'!AW58*0.82</f>
        <v>77900</v>
      </c>
      <c r="AX58" s="43"/>
      <c r="AY58" s="43"/>
      <c r="AZ58" s="43"/>
      <c r="BA58" s="43"/>
      <c r="BB58" s="43"/>
      <c r="BC58" s="43"/>
      <c r="BD58" s="43"/>
      <c r="BE58" s="43"/>
      <c r="BF58" s="43"/>
      <c r="BG58" s="43"/>
      <c r="BH58" s="43"/>
      <c r="BI58" s="43"/>
      <c r="BJ58" s="43"/>
      <c r="BK58" s="43"/>
      <c r="BL58" s="43"/>
      <c r="BM58" s="43"/>
      <c r="BN58" s="43"/>
      <c r="BO58" s="43"/>
      <c r="BP58" s="43"/>
      <c r="BQ58" s="43"/>
      <c r="BR58" s="43"/>
      <c r="BS58" s="43"/>
      <c r="BT58" s="43"/>
      <c r="BU58" s="43"/>
      <c r="BV58" s="43"/>
      <c r="BW58" s="43"/>
      <c r="BX58" s="43"/>
      <c r="BY58" s="43"/>
      <c r="BZ58" s="43"/>
      <c r="CA58" s="43"/>
      <c r="CB58" s="43"/>
      <c r="CC58" s="43"/>
      <c r="CD58" s="43"/>
      <c r="CE58" s="43"/>
      <c r="CF58" s="43"/>
      <c r="CG58" s="43"/>
      <c r="CH58" s="43"/>
      <c r="CI58" s="43"/>
      <c r="CJ58" s="43"/>
      <c r="CK58" s="43"/>
      <c r="CL58" s="43"/>
      <c r="CM58" s="43"/>
      <c r="CN58" s="43"/>
    </row>
    <row r="59" spans="1:92" s="36" customFormat="1" ht="12" customHeight="1" x14ac:dyDescent="0.2">
      <c r="A59" s="89"/>
    </row>
    <row r="60" spans="1:92" s="36" customFormat="1" ht="12" customHeight="1" x14ac:dyDescent="0.2">
      <c r="A60" s="89"/>
    </row>
    <row r="61" spans="1:92" s="36" customFormat="1" ht="12" customHeight="1" x14ac:dyDescent="0.2">
      <c r="A61" s="340" t="s">
        <v>172</v>
      </c>
    </row>
    <row r="62" spans="1:92" s="36" customFormat="1" ht="12" customHeight="1" x14ac:dyDescent="0.2">
      <c r="A62" s="340"/>
    </row>
    <row r="63" spans="1:92" s="36" customFormat="1" ht="12" customHeight="1" x14ac:dyDescent="0.2"/>
    <row r="64" spans="1:92" s="6" customFormat="1" ht="12.75" customHeight="1" x14ac:dyDescent="0.2">
      <c r="A64" s="171" t="s">
        <v>74</v>
      </c>
    </row>
    <row r="65" spans="1:1" s="6" customFormat="1" ht="21.75" customHeight="1" x14ac:dyDescent="0.2">
      <c r="A65" s="172" t="s">
        <v>75</v>
      </c>
    </row>
    <row r="66" spans="1:1" s="6" customFormat="1" ht="21.75" customHeight="1" x14ac:dyDescent="0.2">
      <c r="A66" s="173" t="s">
        <v>76</v>
      </c>
    </row>
    <row r="67" spans="1:1" s="6" customFormat="1" ht="21.75" customHeight="1" x14ac:dyDescent="0.2">
      <c r="A67" s="173" t="s">
        <v>77</v>
      </c>
    </row>
    <row r="68" spans="1:1" s="6" customFormat="1" ht="21.75" customHeight="1" x14ac:dyDescent="0.2">
      <c r="A68" s="173" t="s">
        <v>78</v>
      </c>
    </row>
    <row r="69" spans="1:1" s="6" customFormat="1" ht="21.75" customHeight="1" x14ac:dyDescent="0.2">
      <c r="A69" s="175" t="s">
        <v>79</v>
      </c>
    </row>
    <row r="70" spans="1:1" s="6" customFormat="1" ht="21.75" customHeight="1" x14ac:dyDescent="0.2">
      <c r="A70" s="175" t="s">
        <v>187</v>
      </c>
    </row>
    <row r="72" spans="1:1" s="6" customFormat="1" ht="13.5" thickBot="1" x14ac:dyDescent="0.25">
      <c r="A72" s="238" t="s">
        <v>81</v>
      </c>
    </row>
    <row r="73" spans="1:1" s="36" customFormat="1" ht="108" customHeight="1" x14ac:dyDescent="0.2">
      <c r="A73" s="347" t="s">
        <v>415</v>
      </c>
    </row>
    <row r="74" spans="1:1" x14ac:dyDescent="0.2">
      <c r="A74" s="348"/>
    </row>
    <row r="75" spans="1:1" x14ac:dyDescent="0.2">
      <c r="A75" s="348"/>
    </row>
    <row r="76" spans="1:1" ht="196.5" customHeight="1" x14ac:dyDescent="0.2">
      <c r="A76" s="348"/>
    </row>
    <row r="77" spans="1:1" ht="68.25" customHeight="1" thickBot="1" x14ac:dyDescent="0.25">
      <c r="A77" s="349"/>
    </row>
  </sheetData>
  <mergeCells count="2">
    <mergeCell ref="A61:A62"/>
    <mergeCell ref="A73:A77"/>
  </mergeCells>
  <pageMargins left="0.75" right="0.75" top="1" bottom="1" header="0.5" footer="0.5"/>
  <pageSetup paperSize="9" orientation="portrait" horizontalDpi="4294967295" verticalDpi="4294967295"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H119"/>
  <sheetViews>
    <sheetView workbookViewId="0">
      <pane xSplit="1" topLeftCell="B1" activePane="topRight" state="frozen"/>
      <selection activeCell="A10" sqref="A10"/>
      <selection pane="topRight" activeCell="E12" sqref="E12"/>
    </sheetView>
  </sheetViews>
  <sheetFormatPr defaultColWidth="9.7109375" defaultRowHeight="12.75" x14ac:dyDescent="0.2"/>
  <cols>
    <col min="1" max="1" width="46.28515625" style="32" customWidth="1"/>
    <col min="2" max="16384" width="9.7109375" style="31"/>
  </cols>
  <sheetData>
    <row r="1" spans="1:3" x14ac:dyDescent="0.2">
      <c r="A1" s="63" t="s">
        <v>61</v>
      </c>
    </row>
    <row r="2" spans="1:3" ht="24" x14ac:dyDescent="0.2">
      <c r="A2" s="177" t="s">
        <v>222</v>
      </c>
    </row>
    <row r="3" spans="1:3" x14ac:dyDescent="0.2">
      <c r="A3" s="167" t="s">
        <v>173</v>
      </c>
    </row>
    <row r="4" spans="1:3" s="154" customFormat="1" ht="21.75" customHeight="1" x14ac:dyDescent="0.2">
      <c r="A4" s="201" t="s">
        <v>62</v>
      </c>
      <c r="B4" s="115" t="e">
        <f>'Зарядись энергией гор FIT20'!B4</f>
        <v>#REF!</v>
      </c>
      <c r="C4" s="115" t="e">
        <f>'Зарядись энергией гор FIT20'!C4</f>
        <v>#REF!</v>
      </c>
    </row>
    <row r="5" spans="1:3" s="154" customFormat="1" ht="21.75" customHeight="1" x14ac:dyDescent="0.2">
      <c r="A5" s="202"/>
      <c r="B5" s="115" t="e">
        <f>'Зарядись энергией гор FIT20'!B5</f>
        <v>#REF!</v>
      </c>
      <c r="C5" s="115" t="e">
        <f>'Зарядись энергией гор FIT20'!C5</f>
        <v>#REF!</v>
      </c>
    </row>
    <row r="6" spans="1:3" s="154" customFormat="1" x14ac:dyDescent="0.2">
      <c r="A6" s="163" t="s">
        <v>63</v>
      </c>
      <c r="B6" s="166"/>
      <c r="C6" s="166"/>
    </row>
    <row r="7" spans="1:3" s="154" customFormat="1" x14ac:dyDescent="0.2">
      <c r="A7" s="163">
        <v>1</v>
      </c>
      <c r="B7" s="57" t="e">
        <f>'BAR BB| Open rates'!#REF!*0.9*0.9</f>
        <v>#REF!</v>
      </c>
      <c r="C7" s="57" t="e">
        <f>'BAR BB| Open rates'!#REF!*0.9*0.9</f>
        <v>#REF!</v>
      </c>
    </row>
    <row r="8" spans="1:3" s="154" customFormat="1" x14ac:dyDescent="0.2">
      <c r="A8" s="163">
        <v>2</v>
      </c>
      <c r="B8" s="57" t="e">
        <f>'BAR BB| Open rates'!#REF!*0.9*0.9</f>
        <v>#REF!</v>
      </c>
      <c r="C8" s="57" t="e">
        <f>'BAR BB| Open rates'!#REF!*0.9*0.9</f>
        <v>#REF!</v>
      </c>
    </row>
    <row r="9" spans="1:3" s="154" customFormat="1" x14ac:dyDescent="0.2">
      <c r="A9" s="163" t="s">
        <v>175</v>
      </c>
      <c r="B9" s="57"/>
      <c r="C9" s="57"/>
    </row>
    <row r="10" spans="1:3" s="154" customFormat="1" x14ac:dyDescent="0.2">
      <c r="A10" s="163">
        <v>1</v>
      </c>
      <c r="B10" s="57" t="e">
        <f>'BAR BB| Open rates'!#REF!*0.9*0.9</f>
        <v>#REF!</v>
      </c>
      <c r="C10" s="57" t="e">
        <f>'BAR BB| Open rates'!#REF!*0.9*0.9</f>
        <v>#REF!</v>
      </c>
    </row>
    <row r="11" spans="1:3" s="154" customFormat="1" x14ac:dyDescent="0.2">
      <c r="A11" s="163">
        <v>2</v>
      </c>
      <c r="B11" s="57" t="e">
        <f>'BAR BB| Open rates'!#REF!*0.9*0.9</f>
        <v>#REF!</v>
      </c>
      <c r="C11" s="57" t="e">
        <f>'BAR BB| Open rates'!#REF!*0.9*0.9</f>
        <v>#REF!</v>
      </c>
    </row>
    <row r="12" spans="1:3" s="154" customFormat="1" x14ac:dyDescent="0.2">
      <c r="A12" s="163" t="s">
        <v>176</v>
      </c>
      <c r="B12" s="57"/>
      <c r="C12" s="57"/>
    </row>
    <row r="13" spans="1:3" s="154" customFormat="1" x14ac:dyDescent="0.2">
      <c r="A13" s="163">
        <v>1</v>
      </c>
      <c r="B13" s="57" t="e">
        <f>'BAR BB| Open rates'!#REF!*0.9*0.9</f>
        <v>#REF!</v>
      </c>
      <c r="C13" s="57" t="e">
        <f>'BAR BB| Open rates'!#REF!*0.9*0.9</f>
        <v>#REF!</v>
      </c>
    </row>
    <row r="14" spans="1:3" s="154" customFormat="1" x14ac:dyDescent="0.2">
      <c r="A14" s="163">
        <v>2</v>
      </c>
      <c r="B14" s="57" t="e">
        <f>'BAR BB| Open rates'!#REF!*0.9*0.9</f>
        <v>#REF!</v>
      </c>
      <c r="C14" s="57" t="e">
        <f>'BAR BB| Open rates'!#REF!*0.9*0.9</f>
        <v>#REF!</v>
      </c>
    </row>
    <row r="15" spans="1:3" x14ac:dyDescent="0.2">
      <c r="A15" s="89"/>
    </row>
    <row r="16" spans="1:3" x14ac:dyDescent="0.2">
      <c r="A16" s="340" t="s">
        <v>172</v>
      </c>
    </row>
    <row r="17" spans="1:8" x14ac:dyDescent="0.2">
      <c r="A17" s="340"/>
    </row>
    <row r="18" spans="1:8" x14ac:dyDescent="0.2">
      <c r="A18" s="89"/>
    </row>
    <row r="19" spans="1:8" s="154" customFormat="1" ht="12.75" customHeight="1" x14ac:dyDescent="0.2">
      <c r="A19" s="363" t="s">
        <v>223</v>
      </c>
      <c r="B19" s="364"/>
      <c r="C19" s="364"/>
      <c r="D19" s="364"/>
      <c r="E19" s="364"/>
      <c r="F19" s="364"/>
      <c r="G19" s="364"/>
      <c r="H19" s="364"/>
    </row>
    <row r="20" spans="1:8" s="154" customFormat="1" ht="19.5" customHeight="1" x14ac:dyDescent="0.2">
      <c r="A20" s="363"/>
      <c r="B20" s="364"/>
      <c r="C20" s="364"/>
      <c r="D20" s="364"/>
      <c r="E20" s="364"/>
      <c r="F20" s="364"/>
      <c r="G20" s="364"/>
      <c r="H20" s="364"/>
    </row>
    <row r="21" spans="1:8" s="154" customFormat="1" ht="18" customHeight="1" x14ac:dyDescent="0.2">
      <c r="A21" s="363"/>
      <c r="B21" s="364"/>
      <c r="C21" s="364"/>
      <c r="D21" s="364"/>
      <c r="E21" s="364"/>
      <c r="F21" s="364"/>
      <c r="G21" s="364"/>
      <c r="H21" s="364"/>
    </row>
    <row r="22" spans="1:8" s="154" customFormat="1" ht="12.75" customHeight="1" x14ac:dyDescent="0.2">
      <c r="A22" s="363"/>
      <c r="B22" s="364"/>
      <c r="C22" s="364"/>
      <c r="D22" s="364"/>
      <c r="E22" s="364"/>
      <c r="F22" s="364"/>
      <c r="G22" s="364"/>
      <c r="H22" s="364"/>
    </row>
    <row r="23" spans="1:8" ht="12.75" customHeight="1" x14ac:dyDescent="0.2">
      <c r="A23" s="31"/>
    </row>
    <row r="24" spans="1:8" x14ac:dyDescent="0.2">
      <c r="A24" s="177" t="s">
        <v>83</v>
      </c>
    </row>
    <row r="25" spans="1:8" ht="24" x14ac:dyDescent="0.2">
      <c r="A25" s="157" t="s">
        <v>224</v>
      </c>
    </row>
    <row r="26" spans="1:8" ht="26.25" customHeight="1" x14ac:dyDescent="0.2">
      <c r="A26" s="157" t="s">
        <v>225</v>
      </c>
    </row>
    <row r="27" spans="1:8" x14ac:dyDescent="0.2">
      <c r="A27" s="33"/>
    </row>
    <row r="28" spans="1:8" x14ac:dyDescent="0.2">
      <c r="A28" s="174" t="s">
        <v>74</v>
      </c>
    </row>
    <row r="29" spans="1:8" x14ac:dyDescent="0.2">
      <c r="A29" s="178" t="s">
        <v>75</v>
      </c>
    </row>
    <row r="30" spans="1:8" ht="24" x14ac:dyDescent="0.2">
      <c r="A30" s="175" t="s">
        <v>76</v>
      </c>
    </row>
    <row r="31" spans="1:8" ht="24" x14ac:dyDescent="0.2">
      <c r="A31" s="175" t="s">
        <v>89</v>
      </c>
    </row>
    <row r="32" spans="1:8" x14ac:dyDescent="0.2">
      <c r="A32" s="175" t="s">
        <v>78</v>
      </c>
    </row>
    <row r="33" spans="1:1" ht="24" x14ac:dyDescent="0.2">
      <c r="A33" s="175" t="s">
        <v>79</v>
      </c>
    </row>
    <row r="34" spans="1:1" ht="24" x14ac:dyDescent="0.2">
      <c r="A34" s="175" t="s">
        <v>187</v>
      </c>
    </row>
    <row r="35" spans="1:1" x14ac:dyDescent="0.2">
      <c r="A35" s="175" t="s">
        <v>105</v>
      </c>
    </row>
    <row r="36" spans="1:1" ht="24" x14ac:dyDescent="0.2">
      <c r="A36" s="175" t="s">
        <v>203</v>
      </c>
    </row>
    <row r="37" spans="1:1" ht="72" customHeight="1" x14ac:dyDescent="0.2">
      <c r="A37" s="203" t="s">
        <v>101</v>
      </c>
    </row>
    <row r="38" spans="1:1" x14ac:dyDescent="0.2">
      <c r="A38" s="69"/>
    </row>
    <row r="39" spans="1:1" ht="36" x14ac:dyDescent="0.2">
      <c r="A39" s="206" t="s">
        <v>204</v>
      </c>
    </row>
    <row r="40" spans="1:1" s="154" customFormat="1" ht="27.75" customHeight="1" x14ac:dyDescent="0.2">
      <c r="A40" s="204" t="s">
        <v>226</v>
      </c>
    </row>
    <row r="41" spans="1:1" x14ac:dyDescent="0.2">
      <c r="A41" s="6"/>
    </row>
    <row r="42" spans="1:1" x14ac:dyDescent="0.2">
      <c r="A42" s="171" t="s">
        <v>81</v>
      </c>
    </row>
    <row r="43" spans="1:1" ht="36" x14ac:dyDescent="0.2">
      <c r="A43" s="176" t="s">
        <v>102</v>
      </c>
    </row>
    <row r="44" spans="1:1" ht="36" x14ac:dyDescent="0.2">
      <c r="A44" s="176" t="s">
        <v>104</v>
      </c>
    </row>
    <row r="45" spans="1:1" x14ac:dyDescent="0.2">
      <c r="A45" s="168"/>
    </row>
    <row r="46" spans="1:1" ht="26.25" x14ac:dyDescent="0.2">
      <c r="A46" s="174" t="s">
        <v>227</v>
      </c>
    </row>
    <row r="47" spans="1:1" s="154" customFormat="1" x14ac:dyDescent="0.2">
      <c r="A47" s="170"/>
    </row>
    <row r="48" spans="1:1" s="154" customFormat="1" ht="24" x14ac:dyDescent="0.2">
      <c r="A48" s="207" t="s">
        <v>228</v>
      </c>
    </row>
    <row r="49" spans="1:1" s="154" customFormat="1" x14ac:dyDescent="0.2">
      <c r="A49" s="205" t="s">
        <v>229</v>
      </c>
    </row>
    <row r="50" spans="1:1" s="154" customFormat="1" ht="12.75" customHeight="1" x14ac:dyDescent="0.2">
      <c r="A50" s="205"/>
    </row>
    <row r="51" spans="1:1" s="154" customFormat="1" x14ac:dyDescent="0.2">
      <c r="A51" s="207" t="s">
        <v>230</v>
      </c>
    </row>
    <row r="52" spans="1:1" s="154" customFormat="1" x14ac:dyDescent="0.2">
      <c r="A52" s="205" t="s">
        <v>209</v>
      </c>
    </row>
    <row r="53" spans="1:1" s="154" customFormat="1" ht="12.75" customHeight="1" x14ac:dyDescent="0.2">
      <c r="A53" s="176"/>
    </row>
    <row r="54" spans="1:1" s="154" customFormat="1" x14ac:dyDescent="0.2">
      <c r="A54" s="207" t="s">
        <v>231</v>
      </c>
    </row>
    <row r="55" spans="1:1" s="154" customFormat="1" ht="17.25" customHeight="1" x14ac:dyDescent="0.2">
      <c r="A55" s="205" t="s">
        <v>232</v>
      </c>
    </row>
    <row r="56" spans="1:1" s="154" customFormat="1" ht="12" customHeight="1" x14ac:dyDescent="0.2">
      <c r="A56" s="176"/>
    </row>
    <row r="57" spans="1:1" s="154" customFormat="1" x14ac:dyDescent="0.2">
      <c r="A57" s="207" t="s">
        <v>233</v>
      </c>
    </row>
    <row r="58" spans="1:1" s="154" customFormat="1" x14ac:dyDescent="0.2">
      <c r="A58" s="208" t="s">
        <v>234</v>
      </c>
    </row>
    <row r="59" spans="1:1" s="154" customFormat="1" ht="13.5" customHeight="1" x14ac:dyDescent="0.2">
      <c r="A59" s="176"/>
    </row>
    <row r="60" spans="1:1" s="154" customFormat="1" ht="24" x14ac:dyDescent="0.2">
      <c r="A60" s="207" t="s">
        <v>235</v>
      </c>
    </row>
    <row r="61" spans="1:1" s="154" customFormat="1" x14ac:dyDescent="0.2">
      <c r="A61" s="208" t="s">
        <v>236</v>
      </c>
    </row>
    <row r="62" spans="1:1" s="154" customFormat="1" ht="13.5" customHeight="1" x14ac:dyDescent="0.2">
      <c r="A62" s="176"/>
    </row>
    <row r="63" spans="1:1" s="154" customFormat="1" x14ac:dyDescent="0.2">
      <c r="A63" s="207" t="s">
        <v>237</v>
      </c>
    </row>
    <row r="64" spans="1:1" s="154" customFormat="1" x14ac:dyDescent="0.2">
      <c r="A64" s="208" t="s">
        <v>238</v>
      </c>
    </row>
    <row r="65" spans="1:1" s="154" customFormat="1" ht="12.75" customHeight="1" x14ac:dyDescent="0.2">
      <c r="A65" s="176"/>
    </row>
    <row r="66" spans="1:1" s="154" customFormat="1" x14ac:dyDescent="0.2">
      <c r="A66" s="207" t="s">
        <v>239</v>
      </c>
    </row>
    <row r="67" spans="1:1" s="154" customFormat="1" x14ac:dyDescent="0.2">
      <c r="A67" s="205" t="s">
        <v>240</v>
      </c>
    </row>
    <row r="68" spans="1:1" s="154" customFormat="1" ht="13.5" customHeight="1" x14ac:dyDescent="0.2">
      <c r="A68" s="176"/>
    </row>
    <row r="69" spans="1:1" s="154" customFormat="1" x14ac:dyDescent="0.2">
      <c r="A69" s="207" t="s">
        <v>241</v>
      </c>
    </row>
    <row r="70" spans="1:1" s="154" customFormat="1" x14ac:dyDescent="0.2">
      <c r="A70" s="205" t="s">
        <v>242</v>
      </c>
    </row>
    <row r="71" spans="1:1" s="154" customFormat="1" x14ac:dyDescent="0.2">
      <c r="A71" s="176"/>
    </row>
    <row r="72" spans="1:1" s="154" customFormat="1" ht="20.25" customHeight="1" x14ac:dyDescent="0.2">
      <c r="A72" s="207" t="s">
        <v>243</v>
      </c>
    </row>
    <row r="73" spans="1:1" s="154" customFormat="1" x14ac:dyDescent="0.2">
      <c r="A73" s="205" t="s">
        <v>211</v>
      </c>
    </row>
    <row r="74" spans="1:1" s="154" customFormat="1" x14ac:dyDescent="0.2">
      <c r="A74" s="176"/>
    </row>
    <row r="75" spans="1:1" s="154" customFormat="1" x14ac:dyDescent="0.2">
      <c r="A75" s="207" t="s">
        <v>244</v>
      </c>
    </row>
    <row r="76" spans="1:1" s="154" customFormat="1" x14ac:dyDescent="0.2">
      <c r="A76" s="205" t="s">
        <v>245</v>
      </c>
    </row>
    <row r="77" spans="1:1" s="154" customFormat="1" x14ac:dyDescent="0.2">
      <c r="A77" s="205"/>
    </row>
    <row r="78" spans="1:1" s="154" customFormat="1" x14ac:dyDescent="0.2">
      <c r="A78" s="176"/>
    </row>
    <row r="79" spans="1:1" s="154" customFormat="1" ht="24" x14ac:dyDescent="0.2">
      <c r="A79" s="214" t="s">
        <v>246</v>
      </c>
    </row>
    <row r="80" spans="1:1" s="154" customFormat="1" x14ac:dyDescent="0.2"/>
    <row r="81" spans="1:1" s="154" customFormat="1" x14ac:dyDescent="0.2">
      <c r="A81" s="207" t="s">
        <v>247</v>
      </c>
    </row>
    <row r="82" spans="1:1" s="154" customFormat="1" x14ac:dyDescent="0.2">
      <c r="A82" s="205" t="s">
        <v>248</v>
      </c>
    </row>
    <row r="83" spans="1:1" s="154" customFormat="1" x14ac:dyDescent="0.2">
      <c r="A83" s="205"/>
    </row>
    <row r="84" spans="1:1" s="154" customFormat="1" x14ac:dyDescent="0.2">
      <c r="A84" s="207" t="s">
        <v>249</v>
      </c>
    </row>
    <row r="85" spans="1:1" s="154" customFormat="1" x14ac:dyDescent="0.2">
      <c r="A85" s="205" t="s">
        <v>210</v>
      </c>
    </row>
    <row r="86" spans="1:1" s="154" customFormat="1" x14ac:dyDescent="0.2">
      <c r="A86" s="176"/>
    </row>
    <row r="87" spans="1:1" s="154" customFormat="1" x14ac:dyDescent="0.2">
      <c r="A87" s="207" t="s">
        <v>250</v>
      </c>
    </row>
    <row r="88" spans="1:1" s="154" customFormat="1" x14ac:dyDescent="0.2">
      <c r="A88" s="205" t="s">
        <v>251</v>
      </c>
    </row>
    <row r="89" spans="1:1" s="154" customFormat="1" x14ac:dyDescent="0.2">
      <c r="A89" s="176"/>
    </row>
    <row r="90" spans="1:1" s="154" customFormat="1" x14ac:dyDescent="0.2">
      <c r="A90" s="207" t="s">
        <v>252</v>
      </c>
    </row>
    <row r="91" spans="1:1" s="154" customFormat="1" x14ac:dyDescent="0.2">
      <c r="A91" s="205" t="s">
        <v>253</v>
      </c>
    </row>
    <row r="92" spans="1:1" s="154" customFormat="1" x14ac:dyDescent="0.2">
      <c r="A92" s="176"/>
    </row>
    <row r="93" spans="1:1" s="154" customFormat="1" ht="30" customHeight="1" x14ac:dyDescent="0.2">
      <c r="A93" s="207" t="s">
        <v>254</v>
      </c>
    </row>
    <row r="94" spans="1:1" s="154" customFormat="1" x14ac:dyDescent="0.2">
      <c r="A94" s="205" t="s">
        <v>255</v>
      </c>
    </row>
    <row r="95" spans="1:1" s="154" customFormat="1" x14ac:dyDescent="0.2">
      <c r="A95" s="176"/>
    </row>
    <row r="96" spans="1:1" s="154" customFormat="1" x14ac:dyDescent="0.2">
      <c r="A96" s="207" t="s">
        <v>256</v>
      </c>
    </row>
    <row r="97" spans="1:1" s="154" customFormat="1" x14ac:dyDescent="0.2">
      <c r="A97" s="205" t="s">
        <v>257</v>
      </c>
    </row>
    <row r="98" spans="1:1" s="154" customFormat="1" x14ac:dyDescent="0.2">
      <c r="A98" s="176"/>
    </row>
    <row r="99" spans="1:1" s="154" customFormat="1" x14ac:dyDescent="0.2">
      <c r="A99" s="207" t="s">
        <v>258</v>
      </c>
    </row>
    <row r="100" spans="1:1" s="154" customFormat="1" x14ac:dyDescent="0.2">
      <c r="A100" s="205" t="s">
        <v>259</v>
      </c>
    </row>
    <row r="101" spans="1:1" s="154" customFormat="1" x14ac:dyDescent="0.2">
      <c r="A101" s="176"/>
    </row>
    <row r="102" spans="1:1" s="154" customFormat="1" x14ac:dyDescent="0.2">
      <c r="A102" s="207" t="s">
        <v>263</v>
      </c>
    </row>
    <row r="103" spans="1:1" s="154" customFormat="1" x14ac:dyDescent="0.2">
      <c r="A103" s="205" t="s">
        <v>210</v>
      </c>
    </row>
    <row r="104" spans="1:1" s="154" customFormat="1" x14ac:dyDescent="0.2">
      <c r="A104" s="176"/>
    </row>
    <row r="105" spans="1:1" s="154" customFormat="1" x14ac:dyDescent="0.2">
      <c r="A105" s="207" t="s">
        <v>260</v>
      </c>
    </row>
    <row r="106" spans="1:1" s="154" customFormat="1" x14ac:dyDescent="0.2">
      <c r="A106" s="205" t="s">
        <v>212</v>
      </c>
    </row>
    <row r="107" spans="1:1" s="154" customFormat="1" x14ac:dyDescent="0.2">
      <c r="A107" s="176"/>
    </row>
    <row r="108" spans="1:1" s="154" customFormat="1" x14ac:dyDescent="0.2">
      <c r="A108" s="207" t="s">
        <v>261</v>
      </c>
    </row>
    <row r="109" spans="1:1" s="154" customFormat="1" x14ac:dyDescent="0.2">
      <c r="A109" s="205" t="s">
        <v>262</v>
      </c>
    </row>
    <row r="110" spans="1:1" s="154" customFormat="1" x14ac:dyDescent="0.2">
      <c r="A110" s="170"/>
    </row>
    <row r="111" spans="1:1" s="154" customFormat="1" x14ac:dyDescent="0.2">
      <c r="A111" s="170"/>
    </row>
    <row r="112" spans="1:1" s="154" customFormat="1" x14ac:dyDescent="0.2">
      <c r="A112" s="170"/>
    </row>
    <row r="113" spans="1:1" s="154" customFormat="1" x14ac:dyDescent="0.2">
      <c r="A113" s="170"/>
    </row>
    <row r="114" spans="1:1" s="154" customFormat="1" x14ac:dyDescent="0.2">
      <c r="A114" s="170"/>
    </row>
    <row r="115" spans="1:1" s="154" customFormat="1" x14ac:dyDescent="0.2">
      <c r="A115" s="170"/>
    </row>
    <row r="116" spans="1:1" x14ac:dyDescent="0.2">
      <c r="A116" s="170"/>
    </row>
    <row r="117" spans="1:1" x14ac:dyDescent="0.2">
      <c r="A117" s="137"/>
    </row>
    <row r="118" spans="1:1" x14ac:dyDescent="0.2">
      <c r="A118" s="137"/>
    </row>
    <row r="119" spans="1:1" x14ac:dyDescent="0.2">
      <c r="A119" s="137"/>
    </row>
  </sheetData>
  <mergeCells count="2">
    <mergeCell ref="A16:A17"/>
    <mergeCell ref="A19:H22"/>
  </mergeCells>
  <pageMargins left="0.7" right="0.7" top="0.75" bottom="0.75" header="0.3" footer="0.3"/>
  <pageSetup paperSize="9" orientation="portrait" horizontalDpi="4294967295" verticalDpi="4294967295"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H120"/>
  <sheetViews>
    <sheetView workbookViewId="0">
      <pane xSplit="1" topLeftCell="B1" activePane="topRight" state="frozen"/>
      <selection activeCell="A10" sqref="A10"/>
      <selection pane="topRight" activeCell="D5" sqref="D5"/>
    </sheetView>
  </sheetViews>
  <sheetFormatPr defaultColWidth="9.85546875" defaultRowHeight="12.75" x14ac:dyDescent="0.2"/>
  <cols>
    <col min="1" max="1" width="47" style="32" customWidth="1"/>
    <col min="2" max="16384" width="9.85546875" style="31"/>
  </cols>
  <sheetData>
    <row r="1" spans="1:3" x14ac:dyDescent="0.2">
      <c r="A1" s="63" t="s">
        <v>61</v>
      </c>
    </row>
    <row r="2" spans="1:3" ht="24" x14ac:dyDescent="0.2">
      <c r="A2" s="177" t="s">
        <v>222</v>
      </c>
    </row>
    <row r="3" spans="1:3" x14ac:dyDescent="0.2">
      <c r="A3" s="167" t="s">
        <v>208</v>
      </c>
    </row>
    <row r="4" spans="1:3" s="154" customFormat="1" ht="21.75" customHeight="1" x14ac:dyDescent="0.2">
      <c r="A4" s="201" t="s">
        <v>62</v>
      </c>
      <c r="B4" s="115" t="e">
        <f>'Зарядись энергией гор FIT20'!B4</f>
        <v>#REF!</v>
      </c>
      <c r="C4" s="115" t="e">
        <f>'Зарядись энергией гор FIT20'!C4</f>
        <v>#REF!</v>
      </c>
    </row>
    <row r="5" spans="1:3" s="154" customFormat="1" ht="21.75" customHeight="1" x14ac:dyDescent="0.2">
      <c r="A5" s="202"/>
      <c r="B5" s="115" t="e">
        <f>'Зарядись энергией гор FIT20'!B5</f>
        <v>#REF!</v>
      </c>
      <c r="C5" s="115" t="e">
        <f>'Зарядись энергией гор FIT20'!C5</f>
        <v>#REF!</v>
      </c>
    </row>
    <row r="6" spans="1:3" s="154" customFormat="1" x14ac:dyDescent="0.2">
      <c r="A6" s="163" t="s">
        <v>63</v>
      </c>
      <c r="B6" s="115"/>
      <c r="C6" s="115"/>
    </row>
    <row r="7" spans="1:3" s="154" customFormat="1" x14ac:dyDescent="0.2">
      <c r="A7" s="163">
        <v>1</v>
      </c>
      <c r="B7" s="57" t="e">
        <f>'BAR BB| Open rates'!#REF!*0.9</f>
        <v>#REF!</v>
      </c>
      <c r="C7" s="57" t="e">
        <f>'BAR BB| Open rates'!#REF!*0.9</f>
        <v>#REF!</v>
      </c>
    </row>
    <row r="8" spans="1:3" s="154" customFormat="1" x14ac:dyDescent="0.2">
      <c r="A8" s="163">
        <v>2</v>
      </c>
      <c r="B8" s="57" t="e">
        <f>'BAR BB| Open rates'!#REF!*0.9</f>
        <v>#REF!</v>
      </c>
      <c r="C8" s="57" t="e">
        <f>'BAR BB| Open rates'!#REF!*0.9</f>
        <v>#REF!</v>
      </c>
    </row>
    <row r="9" spans="1:3" s="154" customFormat="1" x14ac:dyDescent="0.2">
      <c r="A9" s="163" t="s">
        <v>175</v>
      </c>
      <c r="B9" s="57"/>
      <c r="C9" s="57"/>
    </row>
    <row r="10" spans="1:3" s="154" customFormat="1" x14ac:dyDescent="0.2">
      <c r="A10" s="163">
        <v>1</v>
      </c>
      <c r="B10" s="57" t="e">
        <f>'BAR BB| Open rates'!#REF!*0.9</f>
        <v>#REF!</v>
      </c>
      <c r="C10" s="57" t="e">
        <f>'BAR BB| Open rates'!#REF!*0.9</f>
        <v>#REF!</v>
      </c>
    </row>
    <row r="11" spans="1:3" s="154" customFormat="1" x14ac:dyDescent="0.2">
      <c r="A11" s="163">
        <v>2</v>
      </c>
      <c r="B11" s="57" t="e">
        <f>'BAR BB| Open rates'!#REF!*0.9</f>
        <v>#REF!</v>
      </c>
      <c r="C11" s="57" t="e">
        <f>'BAR BB| Open rates'!#REF!*0.9</f>
        <v>#REF!</v>
      </c>
    </row>
    <row r="12" spans="1:3" s="154" customFormat="1" x14ac:dyDescent="0.2">
      <c r="A12" s="163" t="s">
        <v>176</v>
      </c>
      <c r="B12" s="57"/>
      <c r="C12" s="57"/>
    </row>
    <row r="13" spans="1:3" s="154" customFormat="1" x14ac:dyDescent="0.2">
      <c r="A13" s="163">
        <v>1</v>
      </c>
      <c r="B13" s="57" t="e">
        <f>'BAR BB| Open rates'!#REF!*0.9</f>
        <v>#REF!</v>
      </c>
      <c r="C13" s="57" t="e">
        <f>'BAR BB| Open rates'!#REF!*0.9</f>
        <v>#REF!</v>
      </c>
    </row>
    <row r="14" spans="1:3" s="154" customFormat="1" x14ac:dyDescent="0.2">
      <c r="A14" s="163">
        <v>2</v>
      </c>
      <c r="B14" s="57" t="e">
        <f>'BAR BB| Open rates'!#REF!*0.9</f>
        <v>#REF!</v>
      </c>
      <c r="C14" s="57" t="e">
        <f>'BAR BB| Open rates'!#REF!*0.9</f>
        <v>#REF!</v>
      </c>
    </row>
    <row r="15" spans="1:3" s="154" customFormat="1" x14ac:dyDescent="0.2">
      <c r="A15" s="89"/>
    </row>
    <row r="16" spans="1:3" x14ac:dyDescent="0.2">
      <c r="A16" s="340" t="s">
        <v>172</v>
      </c>
    </row>
    <row r="17" spans="1:8" x14ac:dyDescent="0.2">
      <c r="A17" s="340"/>
    </row>
    <row r="18" spans="1:8" x14ac:dyDescent="0.2">
      <c r="A18" s="89"/>
    </row>
    <row r="19" spans="1:8" s="154" customFormat="1" ht="12.75" customHeight="1" x14ac:dyDescent="0.2">
      <c r="A19" s="363" t="s">
        <v>223</v>
      </c>
      <c r="B19" s="364"/>
      <c r="C19" s="364"/>
      <c r="D19" s="364"/>
      <c r="E19" s="364"/>
      <c r="F19" s="364"/>
      <c r="G19" s="364"/>
      <c r="H19" s="364"/>
    </row>
    <row r="20" spans="1:8" s="154" customFormat="1" ht="19.5" customHeight="1" x14ac:dyDescent="0.2">
      <c r="A20" s="363"/>
      <c r="B20" s="364"/>
      <c r="C20" s="364"/>
      <c r="D20" s="364"/>
      <c r="E20" s="364"/>
      <c r="F20" s="364"/>
      <c r="G20" s="364"/>
      <c r="H20" s="364"/>
    </row>
    <row r="21" spans="1:8" s="154" customFormat="1" ht="18" customHeight="1" x14ac:dyDescent="0.2">
      <c r="A21" s="363"/>
      <c r="B21" s="364"/>
      <c r="C21" s="364"/>
      <c r="D21" s="364"/>
      <c r="E21" s="364"/>
      <c r="F21" s="364"/>
      <c r="G21" s="364"/>
      <c r="H21" s="364"/>
    </row>
    <row r="22" spans="1:8" s="154" customFormat="1" ht="12.75" customHeight="1" x14ac:dyDescent="0.2">
      <c r="A22" s="363"/>
      <c r="B22" s="364"/>
      <c r="C22" s="364"/>
      <c r="D22" s="364"/>
      <c r="E22" s="364"/>
      <c r="F22" s="364"/>
      <c r="G22" s="364"/>
      <c r="H22" s="364"/>
    </row>
    <row r="23" spans="1:8" ht="12.75" customHeight="1" x14ac:dyDescent="0.2">
      <c r="A23" s="31"/>
    </row>
    <row r="24" spans="1:8" ht="12.75" customHeight="1" x14ac:dyDescent="0.2">
      <c r="A24" s="31"/>
    </row>
    <row r="25" spans="1:8" x14ac:dyDescent="0.2">
      <c r="A25" s="177" t="s">
        <v>83</v>
      </c>
    </row>
    <row r="26" spans="1:8" ht="24" x14ac:dyDescent="0.2">
      <c r="A26" s="157" t="s">
        <v>224</v>
      </c>
    </row>
    <row r="27" spans="1:8" ht="26.25" customHeight="1" x14ac:dyDescent="0.2">
      <c r="A27" s="157" t="s">
        <v>225</v>
      </c>
    </row>
    <row r="28" spans="1:8" x14ac:dyDescent="0.2">
      <c r="A28" s="33"/>
    </row>
    <row r="29" spans="1:8" x14ac:dyDescent="0.2">
      <c r="A29" s="174" t="s">
        <v>74</v>
      </c>
    </row>
    <row r="30" spans="1:8" x14ac:dyDescent="0.2">
      <c r="A30" s="178" t="s">
        <v>75</v>
      </c>
    </row>
    <row r="31" spans="1:8" ht="24" x14ac:dyDescent="0.2">
      <c r="A31" s="175" t="s">
        <v>76</v>
      </c>
    </row>
    <row r="32" spans="1:8" ht="24" x14ac:dyDescent="0.2">
      <c r="A32" s="175" t="s">
        <v>89</v>
      </c>
    </row>
    <row r="33" spans="1:1" x14ac:dyDescent="0.2">
      <c r="A33" s="175" t="s">
        <v>78</v>
      </c>
    </row>
    <row r="34" spans="1:1" ht="24" x14ac:dyDescent="0.2">
      <c r="A34" s="175" t="s">
        <v>79</v>
      </c>
    </row>
    <row r="35" spans="1:1" ht="24" x14ac:dyDescent="0.2">
      <c r="A35" s="175" t="s">
        <v>187</v>
      </c>
    </row>
    <row r="36" spans="1:1" x14ac:dyDescent="0.2">
      <c r="A36" s="175" t="s">
        <v>105</v>
      </c>
    </row>
    <row r="37" spans="1:1" ht="24" x14ac:dyDescent="0.2">
      <c r="A37" s="175" t="s">
        <v>203</v>
      </c>
    </row>
    <row r="38" spans="1:1" ht="72" customHeight="1" x14ac:dyDescent="0.2">
      <c r="A38" s="203" t="s">
        <v>101</v>
      </c>
    </row>
    <row r="39" spans="1:1" x14ac:dyDescent="0.2">
      <c r="A39" s="69"/>
    </row>
    <row r="40" spans="1:1" ht="36" x14ac:dyDescent="0.2">
      <c r="A40" s="206" t="s">
        <v>204</v>
      </c>
    </row>
    <row r="41" spans="1:1" s="154" customFormat="1" ht="27.75" customHeight="1" x14ac:dyDescent="0.2">
      <c r="A41" s="204" t="s">
        <v>226</v>
      </c>
    </row>
    <row r="42" spans="1:1" x14ac:dyDescent="0.2">
      <c r="A42" s="6"/>
    </row>
    <row r="43" spans="1:1" x14ac:dyDescent="0.2">
      <c r="A43" s="171" t="s">
        <v>81</v>
      </c>
    </row>
    <row r="44" spans="1:1" ht="36" x14ac:dyDescent="0.2">
      <c r="A44" s="176" t="s">
        <v>102</v>
      </c>
    </row>
    <row r="45" spans="1:1" ht="36" x14ac:dyDescent="0.2">
      <c r="A45" s="176" t="s">
        <v>104</v>
      </c>
    </row>
    <row r="46" spans="1:1" x14ac:dyDescent="0.2">
      <c r="A46" s="168"/>
    </row>
    <row r="47" spans="1:1" ht="26.25" x14ac:dyDescent="0.2">
      <c r="A47" s="174" t="s">
        <v>227</v>
      </c>
    </row>
    <row r="48" spans="1:1" s="154" customFormat="1" x14ac:dyDescent="0.2">
      <c r="A48" s="170"/>
    </row>
    <row r="49" spans="1:1" s="154" customFormat="1" ht="24" x14ac:dyDescent="0.2">
      <c r="A49" s="207" t="s">
        <v>228</v>
      </c>
    </row>
    <row r="50" spans="1:1" s="154" customFormat="1" x14ac:dyDescent="0.2">
      <c r="A50" s="205" t="s">
        <v>229</v>
      </c>
    </row>
    <row r="51" spans="1:1" s="154" customFormat="1" ht="12.75" customHeight="1" x14ac:dyDescent="0.2">
      <c r="A51" s="205"/>
    </row>
    <row r="52" spans="1:1" s="154" customFormat="1" x14ac:dyDescent="0.2">
      <c r="A52" s="207" t="s">
        <v>230</v>
      </c>
    </row>
    <row r="53" spans="1:1" s="154" customFormat="1" x14ac:dyDescent="0.2">
      <c r="A53" s="205" t="s">
        <v>209</v>
      </c>
    </row>
    <row r="54" spans="1:1" s="154" customFormat="1" ht="12.75" customHeight="1" x14ac:dyDescent="0.2">
      <c r="A54" s="176"/>
    </row>
    <row r="55" spans="1:1" s="154" customFormat="1" x14ac:dyDescent="0.2">
      <c r="A55" s="207" t="s">
        <v>231</v>
      </c>
    </row>
    <row r="56" spans="1:1" s="154" customFormat="1" ht="17.25" customHeight="1" x14ac:dyDescent="0.2">
      <c r="A56" s="205" t="s">
        <v>232</v>
      </c>
    </row>
    <row r="57" spans="1:1" s="154" customFormat="1" ht="12" customHeight="1" x14ac:dyDescent="0.2">
      <c r="A57" s="176"/>
    </row>
    <row r="58" spans="1:1" s="154" customFormat="1" x14ac:dyDescent="0.2">
      <c r="A58" s="207" t="s">
        <v>233</v>
      </c>
    </row>
    <row r="59" spans="1:1" s="154" customFormat="1" x14ac:dyDescent="0.2">
      <c r="A59" s="208" t="s">
        <v>234</v>
      </c>
    </row>
    <row r="60" spans="1:1" s="154" customFormat="1" ht="13.5" customHeight="1" x14ac:dyDescent="0.2">
      <c r="A60" s="176"/>
    </row>
    <row r="61" spans="1:1" s="154" customFormat="1" ht="24" x14ac:dyDescent="0.2">
      <c r="A61" s="207" t="s">
        <v>235</v>
      </c>
    </row>
    <row r="62" spans="1:1" s="154" customFormat="1" x14ac:dyDescent="0.2">
      <c r="A62" s="208" t="s">
        <v>236</v>
      </c>
    </row>
    <row r="63" spans="1:1" s="154" customFormat="1" ht="13.5" customHeight="1" x14ac:dyDescent="0.2">
      <c r="A63" s="176"/>
    </row>
    <row r="64" spans="1:1" s="154" customFormat="1" x14ac:dyDescent="0.2">
      <c r="A64" s="207" t="s">
        <v>237</v>
      </c>
    </row>
    <row r="65" spans="1:1" s="154" customFormat="1" x14ac:dyDescent="0.2">
      <c r="A65" s="208" t="s">
        <v>238</v>
      </c>
    </row>
    <row r="66" spans="1:1" s="154" customFormat="1" ht="12.75" customHeight="1" x14ac:dyDescent="0.2">
      <c r="A66" s="176"/>
    </row>
    <row r="67" spans="1:1" s="154" customFormat="1" x14ac:dyDescent="0.2">
      <c r="A67" s="207" t="s">
        <v>239</v>
      </c>
    </row>
    <row r="68" spans="1:1" s="154" customFormat="1" x14ac:dyDescent="0.2">
      <c r="A68" s="205" t="s">
        <v>240</v>
      </c>
    </row>
    <row r="69" spans="1:1" s="154" customFormat="1" ht="13.5" customHeight="1" x14ac:dyDescent="0.2">
      <c r="A69" s="176"/>
    </row>
    <row r="70" spans="1:1" s="154" customFormat="1" x14ac:dyDescent="0.2">
      <c r="A70" s="207" t="s">
        <v>241</v>
      </c>
    </row>
    <row r="71" spans="1:1" s="154" customFormat="1" x14ac:dyDescent="0.2">
      <c r="A71" s="205" t="s">
        <v>242</v>
      </c>
    </row>
    <row r="72" spans="1:1" s="154" customFormat="1" x14ac:dyDescent="0.2">
      <c r="A72" s="176"/>
    </row>
    <row r="73" spans="1:1" s="154" customFormat="1" ht="20.25" customHeight="1" x14ac:dyDescent="0.2">
      <c r="A73" s="207" t="s">
        <v>243</v>
      </c>
    </row>
    <row r="74" spans="1:1" s="154" customFormat="1" x14ac:dyDescent="0.2">
      <c r="A74" s="205" t="s">
        <v>211</v>
      </c>
    </row>
    <row r="75" spans="1:1" s="154" customFormat="1" x14ac:dyDescent="0.2">
      <c r="A75" s="176"/>
    </row>
    <row r="76" spans="1:1" s="154" customFormat="1" x14ac:dyDescent="0.2">
      <c r="A76" s="207" t="s">
        <v>244</v>
      </c>
    </row>
    <row r="77" spans="1:1" s="154" customFormat="1" x14ac:dyDescent="0.2">
      <c r="A77" s="205" t="s">
        <v>245</v>
      </c>
    </row>
    <row r="78" spans="1:1" s="154" customFormat="1" x14ac:dyDescent="0.2">
      <c r="A78" s="205"/>
    </row>
    <row r="79" spans="1:1" s="154" customFormat="1" x14ac:dyDescent="0.2">
      <c r="A79" s="176"/>
    </row>
    <row r="80" spans="1:1" s="154" customFormat="1" ht="24" x14ac:dyDescent="0.2">
      <c r="A80" s="214" t="s">
        <v>246</v>
      </c>
    </row>
    <row r="81" spans="1:1" s="154" customFormat="1" x14ac:dyDescent="0.2"/>
    <row r="82" spans="1:1" s="154" customFormat="1" x14ac:dyDescent="0.2">
      <c r="A82" s="207" t="s">
        <v>247</v>
      </c>
    </row>
    <row r="83" spans="1:1" s="154" customFormat="1" x14ac:dyDescent="0.2">
      <c r="A83" s="205" t="s">
        <v>248</v>
      </c>
    </row>
    <row r="84" spans="1:1" s="154" customFormat="1" x14ac:dyDescent="0.2">
      <c r="A84" s="205"/>
    </row>
    <row r="85" spans="1:1" s="154" customFormat="1" x14ac:dyDescent="0.2">
      <c r="A85" s="207" t="s">
        <v>249</v>
      </c>
    </row>
    <row r="86" spans="1:1" s="154" customFormat="1" x14ac:dyDescent="0.2">
      <c r="A86" s="205" t="s">
        <v>210</v>
      </c>
    </row>
    <row r="87" spans="1:1" s="154" customFormat="1" x14ac:dyDescent="0.2">
      <c r="A87" s="176"/>
    </row>
    <row r="88" spans="1:1" s="154" customFormat="1" x14ac:dyDescent="0.2">
      <c r="A88" s="207" t="s">
        <v>250</v>
      </c>
    </row>
    <row r="89" spans="1:1" s="154" customFormat="1" x14ac:dyDescent="0.2">
      <c r="A89" s="205" t="s">
        <v>251</v>
      </c>
    </row>
    <row r="90" spans="1:1" s="154" customFormat="1" x14ac:dyDescent="0.2">
      <c r="A90" s="176"/>
    </row>
    <row r="91" spans="1:1" s="154" customFormat="1" x14ac:dyDescent="0.2">
      <c r="A91" s="207" t="s">
        <v>252</v>
      </c>
    </row>
    <row r="92" spans="1:1" s="154" customFormat="1" x14ac:dyDescent="0.2">
      <c r="A92" s="205" t="s">
        <v>253</v>
      </c>
    </row>
    <row r="93" spans="1:1" s="154" customFormat="1" x14ac:dyDescent="0.2">
      <c r="A93" s="176"/>
    </row>
    <row r="94" spans="1:1" s="154" customFormat="1" ht="30" customHeight="1" x14ac:dyDescent="0.2">
      <c r="A94" s="207" t="s">
        <v>254</v>
      </c>
    </row>
    <row r="95" spans="1:1" s="154" customFormat="1" x14ac:dyDescent="0.2">
      <c r="A95" s="205" t="s">
        <v>255</v>
      </c>
    </row>
    <row r="96" spans="1:1" s="154" customFormat="1" x14ac:dyDescent="0.2">
      <c r="A96" s="176"/>
    </row>
    <row r="97" spans="1:1" s="154" customFormat="1" x14ac:dyDescent="0.2">
      <c r="A97" s="207" t="s">
        <v>256</v>
      </c>
    </row>
    <row r="98" spans="1:1" s="154" customFormat="1" x14ac:dyDescent="0.2">
      <c r="A98" s="205" t="s">
        <v>257</v>
      </c>
    </row>
    <row r="99" spans="1:1" s="154" customFormat="1" x14ac:dyDescent="0.2">
      <c r="A99" s="176"/>
    </row>
    <row r="100" spans="1:1" s="154" customFormat="1" x14ac:dyDescent="0.2">
      <c r="A100" s="207" t="s">
        <v>258</v>
      </c>
    </row>
    <row r="101" spans="1:1" s="154" customFormat="1" x14ac:dyDescent="0.2">
      <c r="A101" s="205" t="s">
        <v>259</v>
      </c>
    </row>
    <row r="102" spans="1:1" s="154" customFormat="1" x14ac:dyDescent="0.2">
      <c r="A102" s="176"/>
    </row>
    <row r="103" spans="1:1" s="154" customFormat="1" x14ac:dyDescent="0.2">
      <c r="A103" s="207" t="s">
        <v>263</v>
      </c>
    </row>
    <row r="104" spans="1:1" s="154" customFormat="1" x14ac:dyDescent="0.2">
      <c r="A104" s="205" t="s">
        <v>210</v>
      </c>
    </row>
    <row r="105" spans="1:1" s="154" customFormat="1" x14ac:dyDescent="0.2">
      <c r="A105" s="176"/>
    </row>
    <row r="106" spans="1:1" s="154" customFormat="1" x14ac:dyDescent="0.2">
      <c r="A106" s="207" t="s">
        <v>260</v>
      </c>
    </row>
    <row r="107" spans="1:1" s="154" customFormat="1" x14ac:dyDescent="0.2">
      <c r="A107" s="205" t="s">
        <v>212</v>
      </c>
    </row>
    <row r="108" spans="1:1" s="154" customFormat="1" x14ac:dyDescent="0.2">
      <c r="A108" s="176"/>
    </row>
    <row r="109" spans="1:1" s="154" customFormat="1" x14ac:dyDescent="0.2">
      <c r="A109" s="207" t="s">
        <v>261</v>
      </c>
    </row>
    <row r="110" spans="1:1" s="154" customFormat="1" x14ac:dyDescent="0.2">
      <c r="A110" s="205" t="s">
        <v>262</v>
      </c>
    </row>
    <row r="111" spans="1:1" s="154" customFormat="1" x14ac:dyDescent="0.2">
      <c r="A111" s="170"/>
    </row>
    <row r="112" spans="1:1" x14ac:dyDescent="0.2">
      <c r="A112" s="170"/>
    </row>
    <row r="113" spans="1:1" x14ac:dyDescent="0.2">
      <c r="A113" s="170"/>
    </row>
    <row r="114" spans="1:1" x14ac:dyDescent="0.2">
      <c r="A114" s="170"/>
    </row>
    <row r="115" spans="1:1" x14ac:dyDescent="0.2">
      <c r="A115" s="170"/>
    </row>
    <row r="116" spans="1:1" x14ac:dyDescent="0.2">
      <c r="A116" s="170"/>
    </row>
    <row r="117" spans="1:1" x14ac:dyDescent="0.2">
      <c r="A117" s="170"/>
    </row>
    <row r="118" spans="1:1" x14ac:dyDescent="0.2">
      <c r="A118" s="137"/>
    </row>
    <row r="119" spans="1:1" x14ac:dyDescent="0.2">
      <c r="A119" s="137"/>
    </row>
    <row r="120" spans="1:1" x14ac:dyDescent="0.2">
      <c r="A120" s="137"/>
    </row>
  </sheetData>
  <mergeCells count="2">
    <mergeCell ref="A16:A17"/>
    <mergeCell ref="A19:H22"/>
  </mergeCells>
  <pageMargins left="0.7" right="0.7" top="0.75" bottom="0.75" header="0.3" footer="0.3"/>
  <pageSetup paperSize="9" orientation="portrait" horizontalDpi="4294967295" verticalDpi="4294967295"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AG146"/>
  <sheetViews>
    <sheetView workbookViewId="0">
      <pane xSplit="1" topLeftCell="B1" activePane="topRight" state="frozen"/>
      <selection activeCell="A10" sqref="A10"/>
      <selection pane="topRight" activeCell="A42" sqref="A42"/>
    </sheetView>
  </sheetViews>
  <sheetFormatPr defaultColWidth="10" defaultRowHeight="12.75" x14ac:dyDescent="0.2"/>
  <cols>
    <col min="1" max="1" width="46.5703125" style="32" customWidth="1"/>
    <col min="2" max="16384" width="10" style="31"/>
  </cols>
  <sheetData>
    <row r="1" spans="1:33" ht="24" x14ac:dyDescent="0.2">
      <c r="A1" s="180" t="s">
        <v>61</v>
      </c>
    </row>
    <row r="2" spans="1:33" ht="24" x14ac:dyDescent="0.2">
      <c r="A2" s="177" t="s">
        <v>191</v>
      </c>
    </row>
    <row r="3" spans="1:33" x14ac:dyDescent="0.2">
      <c r="A3" s="167" t="s">
        <v>344</v>
      </c>
    </row>
    <row r="4" spans="1:33" ht="21.75" customHeight="1" x14ac:dyDescent="0.2">
      <c r="A4" s="88" t="s">
        <v>62</v>
      </c>
      <c r="B4" s="115">
        <f>'BAR BB| Open rates'!M3</f>
        <v>46031</v>
      </c>
      <c r="C4" s="115">
        <f>'BAR BB| Open rates'!N3</f>
        <v>46032</v>
      </c>
      <c r="D4" s="115">
        <f>'BAR BB| Open rates'!O3</f>
        <v>46033</v>
      </c>
      <c r="E4" s="115">
        <f>'BAR BB| Open rates'!P3</f>
        <v>46034</v>
      </c>
      <c r="F4" s="115">
        <f>'BAR BB| Open rates'!Q3</f>
        <v>46038</v>
      </c>
      <c r="G4" s="115">
        <f>'BAR BB| Open rates'!R3</f>
        <v>45675</v>
      </c>
      <c r="H4" s="115">
        <f>'BAR BB| Open rates'!S3</f>
        <v>46041</v>
      </c>
      <c r="I4" s="115">
        <f>'BAR BB| Open rates'!T3</f>
        <v>46045</v>
      </c>
      <c r="J4" s="115">
        <f>'BAR BB| Open rates'!U3</f>
        <v>46047</v>
      </c>
      <c r="K4" s="115">
        <f>'BAR BB| Open rates'!V3</f>
        <v>46049</v>
      </c>
      <c r="L4" s="115">
        <f>'BAR BB| Open rates'!W3</f>
        <v>46052</v>
      </c>
      <c r="M4" s="115">
        <f>'BAR BB| Open rates'!X3</f>
        <v>46054</v>
      </c>
      <c r="N4" s="115">
        <f>'BAR BB| Open rates'!Y3</f>
        <v>46056</v>
      </c>
      <c r="O4" s="115">
        <f>'BAR BB| Open rates'!Z3</f>
        <v>46058</v>
      </c>
      <c r="P4" s="115">
        <f>'BAR BB| Open rates'!AA3</f>
        <v>46059</v>
      </c>
      <c r="Q4" s="115">
        <f>'BAR BB| Open rates'!AB3</f>
        <v>46061</v>
      </c>
      <c r="R4" s="115">
        <f>'BAR BB| Open rates'!AC3</f>
        <v>46066</v>
      </c>
      <c r="S4" s="115">
        <f>'BAR BB| Open rates'!AD3</f>
        <v>46068</v>
      </c>
      <c r="T4" s="115">
        <f>'BAR BB| Open rates'!AE3</f>
        <v>46072</v>
      </c>
      <c r="U4" s="115">
        <f>'BAR BB| Open rates'!AF3</f>
        <v>46077</v>
      </c>
      <c r="V4" s="115">
        <f>'BAR BB| Open rates'!AG3</f>
        <v>46078</v>
      </c>
      <c r="W4" s="115">
        <f>'BAR BB| Open rates'!AH3</f>
        <v>46082</v>
      </c>
      <c r="X4" s="115">
        <f>'BAR BB| Open rates'!AI3</f>
        <v>46083</v>
      </c>
      <c r="Y4" s="115">
        <f>'BAR BB| Open rates'!AJ3</f>
        <v>46087</v>
      </c>
      <c r="Z4" s="115">
        <f>'BAR BB| Open rates'!AK3</f>
        <v>46091</v>
      </c>
      <c r="AA4" s="115">
        <f>'BAR BB| Open rates'!AL3</f>
        <v>46096</v>
      </c>
      <c r="AB4" s="115">
        <f>'BAR BB| Open rates'!AM3</f>
        <v>46098</v>
      </c>
      <c r="AC4" s="115">
        <f>'BAR BB| Open rates'!AN3</f>
        <v>46101</v>
      </c>
      <c r="AD4" s="115">
        <f>'BAR BB| Open rates'!AO3</f>
        <v>46103</v>
      </c>
      <c r="AE4" s="115">
        <f>'BAR BB| Open rates'!AP3</f>
        <v>46113</v>
      </c>
      <c r="AF4" s="115">
        <f>'BAR BB| Open rates'!AQ3</f>
        <v>46118</v>
      </c>
      <c r="AG4" s="115">
        <f>'BAR BB| Open rates'!AR3</f>
        <v>46124</v>
      </c>
    </row>
    <row r="5" spans="1:33" ht="21.75" customHeight="1" x14ac:dyDescent="0.2">
      <c r="A5" s="104"/>
      <c r="B5" s="115">
        <f>'BAR BB| Open rates'!M4</f>
        <v>46031</v>
      </c>
      <c r="C5" s="115">
        <f>'BAR BB| Open rates'!N4</f>
        <v>46032</v>
      </c>
      <c r="D5" s="115">
        <f>'BAR BB| Open rates'!O4</f>
        <v>46033</v>
      </c>
      <c r="E5" s="115">
        <f>'BAR BB| Open rates'!P4</f>
        <v>46037</v>
      </c>
      <c r="F5" s="115">
        <f>'BAR BB| Open rates'!Q4</f>
        <v>46039</v>
      </c>
      <c r="G5" s="115">
        <f>'BAR BB| Open rates'!R4</f>
        <v>45675</v>
      </c>
      <c r="H5" s="115">
        <f>'BAR BB| Open rates'!S4</f>
        <v>46044</v>
      </c>
      <c r="I5" s="115">
        <f>'BAR BB| Open rates'!T4</f>
        <v>46046</v>
      </c>
      <c r="J5" s="115">
        <f>'BAR BB| Open rates'!U4</f>
        <v>46048</v>
      </c>
      <c r="K5" s="115">
        <f>'BAR BB| Open rates'!V4</f>
        <v>46051</v>
      </c>
      <c r="L5" s="115">
        <f>'BAR BB| Open rates'!W4</f>
        <v>46053</v>
      </c>
      <c r="M5" s="115">
        <f>'BAR BB| Open rates'!X4</f>
        <v>46055</v>
      </c>
      <c r="N5" s="115">
        <f>'BAR BB| Open rates'!Y4</f>
        <v>46057</v>
      </c>
      <c r="O5" s="115">
        <f>'BAR BB| Open rates'!Z4</f>
        <v>46058</v>
      </c>
      <c r="P5" s="115">
        <f>'BAR BB| Open rates'!AA4</f>
        <v>46060</v>
      </c>
      <c r="Q5" s="115">
        <f>'BAR BB| Open rates'!AB4</f>
        <v>46065</v>
      </c>
      <c r="R5" s="115">
        <f>'BAR BB| Open rates'!AC4</f>
        <v>46067</v>
      </c>
      <c r="S5" s="115">
        <f>'BAR BB| Open rates'!AD4</f>
        <v>46071</v>
      </c>
      <c r="T5" s="115">
        <f>'BAR BB| Open rates'!AE4</f>
        <v>46076</v>
      </c>
      <c r="U5" s="115">
        <f>'BAR BB| Open rates'!AF4</f>
        <v>46077</v>
      </c>
      <c r="V5" s="115">
        <f>'BAR BB| Open rates'!AG4</f>
        <v>46081</v>
      </c>
      <c r="W5" s="115">
        <f>'BAR BB| Open rates'!AH4</f>
        <v>46082</v>
      </c>
      <c r="X5" s="115">
        <f>'BAR BB| Open rates'!AI4</f>
        <v>46086</v>
      </c>
      <c r="Y5" s="115">
        <f>'BAR BB| Open rates'!AJ4</f>
        <v>46090</v>
      </c>
      <c r="Z5" s="115">
        <f>'BAR BB| Open rates'!AK4</f>
        <v>46095</v>
      </c>
      <c r="AA5" s="115">
        <f>'BAR BB| Open rates'!AL4</f>
        <v>46097</v>
      </c>
      <c r="AB5" s="115">
        <f>'BAR BB| Open rates'!AM4</f>
        <v>46100</v>
      </c>
      <c r="AC5" s="115">
        <f>'BAR BB| Open rates'!AN4</f>
        <v>46102</v>
      </c>
      <c r="AD5" s="115">
        <f>'BAR BB| Open rates'!AO4</f>
        <v>46112</v>
      </c>
      <c r="AE5" s="115">
        <f>'BAR BB| Open rates'!AP4</f>
        <v>46117</v>
      </c>
      <c r="AF5" s="115">
        <f>'BAR BB| Open rates'!AQ4</f>
        <v>46123</v>
      </c>
      <c r="AG5" s="115">
        <f>'BAR BB| Open rates'!AR4</f>
        <v>46124</v>
      </c>
    </row>
    <row r="6" spans="1:33" x14ac:dyDescent="0.2">
      <c r="A6" s="145" t="s">
        <v>63</v>
      </c>
      <c r="B6" s="182"/>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c r="AE6" s="182"/>
      <c r="AF6" s="182"/>
      <c r="AG6" s="182"/>
    </row>
    <row r="7" spans="1:33" x14ac:dyDescent="0.2">
      <c r="A7" s="145">
        <v>1</v>
      </c>
      <c r="B7" s="181">
        <f>'BAR BB| Open rates'!M6*0.9</f>
        <v>62820</v>
      </c>
      <c r="C7" s="181">
        <f>'BAR BB| Open rates'!N6*0.9</f>
        <v>53820</v>
      </c>
      <c r="D7" s="181">
        <f>'BAR BB| Open rates'!O6*0.9</f>
        <v>26820</v>
      </c>
      <c r="E7" s="181">
        <f>'BAR BB| Open rates'!P6*0.9</f>
        <v>18720</v>
      </c>
      <c r="F7" s="181">
        <f>'BAR BB| Open rates'!Q6*0.9</f>
        <v>23220</v>
      </c>
      <c r="G7" s="181">
        <f>'BAR BB| Open rates'!R6*0.9</f>
        <v>20520</v>
      </c>
      <c r="H7" s="181">
        <f>'BAR BB| Open rates'!S6*0.9</f>
        <v>20520</v>
      </c>
      <c r="I7" s="181">
        <f>'BAR BB| Open rates'!T6*0.9</f>
        <v>23220</v>
      </c>
      <c r="J7" s="181">
        <f>'BAR BB| Open rates'!U6*0.9</f>
        <v>26820</v>
      </c>
      <c r="K7" s="181">
        <f>'BAR BB| Open rates'!V6*0.9</f>
        <v>26820</v>
      </c>
      <c r="L7" s="181">
        <f>'BAR BB| Open rates'!W6*0.9</f>
        <v>38340</v>
      </c>
      <c r="M7" s="181">
        <f>'BAR BB| Open rates'!X6*0.9</f>
        <v>38340</v>
      </c>
      <c r="N7" s="181">
        <f>'BAR BB| Open rates'!Y6*0.9</f>
        <v>38340</v>
      </c>
      <c r="O7" s="181">
        <f>'BAR BB| Open rates'!Z6*0.9</f>
        <v>38340</v>
      </c>
      <c r="P7" s="181">
        <f>'BAR BB| Open rates'!AA6*0.9</f>
        <v>41310</v>
      </c>
      <c r="Q7" s="181">
        <f>'BAR BB| Open rates'!AB6*0.9</f>
        <v>38340</v>
      </c>
      <c r="R7" s="181">
        <f>'BAR BB| Open rates'!AC6*0.9</f>
        <v>41310</v>
      </c>
      <c r="S7" s="181">
        <f>'BAR BB| Open rates'!AD6*0.9</f>
        <v>35910</v>
      </c>
      <c r="T7" s="181">
        <f>'BAR BB| Open rates'!AE6*0.9</f>
        <v>49680</v>
      </c>
      <c r="U7" s="181">
        <f>'BAR BB| Open rates'!AF6*0.9</f>
        <v>49680</v>
      </c>
      <c r="V7" s="181">
        <f>'BAR BB| Open rates'!AG6*0.9</f>
        <v>49680</v>
      </c>
      <c r="W7" s="181">
        <f>'BAR BB| Open rates'!AH6*0.9</f>
        <v>23220</v>
      </c>
      <c r="X7" s="181">
        <f>'BAR BB| Open rates'!AI6*0.9</f>
        <v>23220</v>
      </c>
      <c r="Y7" s="181">
        <f>'BAR BB| Open rates'!AJ6*0.9</f>
        <v>28980</v>
      </c>
      <c r="Z7" s="181">
        <f>'BAR BB| Open rates'!AK6*0.9</f>
        <v>20520</v>
      </c>
      <c r="AA7" s="181">
        <f>'BAR BB| Open rates'!AL6*0.9</f>
        <v>18720</v>
      </c>
      <c r="AB7" s="181">
        <f>'BAR BB| Open rates'!AM6*0.9</f>
        <v>16920</v>
      </c>
      <c r="AC7" s="181">
        <f>'BAR BB| Open rates'!AN6*0.9</f>
        <v>18720</v>
      </c>
      <c r="AD7" s="181">
        <f>'BAR BB| Open rates'!AO6*0.9</f>
        <v>16920</v>
      </c>
      <c r="AE7" s="181">
        <f>'BAR BB| Open rates'!AP6*0.9</f>
        <v>14940</v>
      </c>
      <c r="AF7" s="181">
        <f>'BAR BB| Open rates'!AQ6*0.9</f>
        <v>13410</v>
      </c>
      <c r="AG7" s="181">
        <f>'BAR BB| Open rates'!AR6*0.9</f>
        <v>11610</v>
      </c>
    </row>
    <row r="8" spans="1:33" x14ac:dyDescent="0.2">
      <c r="A8" s="145">
        <v>2</v>
      </c>
      <c r="B8" s="181">
        <f>'BAR BB| Open rates'!M7*0.9</f>
        <v>65520</v>
      </c>
      <c r="C8" s="181">
        <f>'BAR BB| Open rates'!N7*0.9</f>
        <v>56520</v>
      </c>
      <c r="D8" s="181">
        <f>'BAR BB| Open rates'!O7*0.9</f>
        <v>29520</v>
      </c>
      <c r="E8" s="181">
        <f>'BAR BB| Open rates'!P7*0.9</f>
        <v>21420</v>
      </c>
      <c r="F8" s="181">
        <f>'BAR BB| Open rates'!Q7*0.9</f>
        <v>25920</v>
      </c>
      <c r="G8" s="181">
        <f>'BAR BB| Open rates'!R7*0.9</f>
        <v>23220</v>
      </c>
      <c r="H8" s="181">
        <f>'BAR BB| Open rates'!S7*0.9</f>
        <v>23220</v>
      </c>
      <c r="I8" s="181">
        <f>'BAR BB| Open rates'!T7*0.9</f>
        <v>25920</v>
      </c>
      <c r="J8" s="181">
        <f>'BAR BB| Open rates'!U7*0.9</f>
        <v>29520</v>
      </c>
      <c r="K8" s="181">
        <f>'BAR BB| Open rates'!V7*0.9</f>
        <v>29520</v>
      </c>
      <c r="L8" s="181">
        <f>'BAR BB| Open rates'!W7*0.9</f>
        <v>41040</v>
      </c>
      <c r="M8" s="181">
        <f>'BAR BB| Open rates'!X7*0.9</f>
        <v>41040</v>
      </c>
      <c r="N8" s="181">
        <f>'BAR BB| Open rates'!Y7*0.9</f>
        <v>41040</v>
      </c>
      <c r="O8" s="181">
        <f>'BAR BB| Open rates'!Z7*0.9</f>
        <v>41040</v>
      </c>
      <c r="P8" s="181">
        <f>'BAR BB| Open rates'!AA7*0.9</f>
        <v>44010</v>
      </c>
      <c r="Q8" s="181">
        <f>'BAR BB| Open rates'!AB7*0.9</f>
        <v>41040</v>
      </c>
      <c r="R8" s="181">
        <f>'BAR BB| Open rates'!AC7*0.9</f>
        <v>44010</v>
      </c>
      <c r="S8" s="181">
        <f>'BAR BB| Open rates'!AD7*0.9</f>
        <v>38610</v>
      </c>
      <c r="T8" s="181">
        <f>'BAR BB| Open rates'!AE7*0.9</f>
        <v>52380</v>
      </c>
      <c r="U8" s="181">
        <f>'BAR BB| Open rates'!AF7*0.9</f>
        <v>52380</v>
      </c>
      <c r="V8" s="181">
        <f>'BAR BB| Open rates'!AG7*0.9</f>
        <v>52380</v>
      </c>
      <c r="W8" s="181">
        <f>'BAR BB| Open rates'!AH7*0.9</f>
        <v>25920</v>
      </c>
      <c r="X8" s="181">
        <f>'BAR BB| Open rates'!AI7*0.9</f>
        <v>25920</v>
      </c>
      <c r="Y8" s="181">
        <f>'BAR BB| Open rates'!AJ7*0.9</f>
        <v>31680</v>
      </c>
      <c r="Z8" s="181">
        <f>'BAR BB| Open rates'!AK7*0.9</f>
        <v>23220</v>
      </c>
      <c r="AA8" s="181">
        <f>'BAR BB| Open rates'!AL7*0.9</f>
        <v>21420</v>
      </c>
      <c r="AB8" s="181">
        <f>'BAR BB| Open rates'!AM7*0.9</f>
        <v>19620</v>
      </c>
      <c r="AC8" s="181">
        <f>'BAR BB| Open rates'!AN7*0.9</f>
        <v>21420</v>
      </c>
      <c r="AD8" s="181">
        <f>'BAR BB| Open rates'!AO7*0.9</f>
        <v>19620</v>
      </c>
      <c r="AE8" s="181">
        <f>'BAR BB| Open rates'!AP7*0.9</f>
        <v>17640</v>
      </c>
      <c r="AF8" s="181">
        <f>'BAR BB| Open rates'!AQ7*0.9</f>
        <v>16110</v>
      </c>
      <c r="AG8" s="181">
        <f>'BAR BB| Open rates'!AR7*0.9</f>
        <v>14310</v>
      </c>
    </row>
    <row r="9" spans="1:33" x14ac:dyDescent="0.2">
      <c r="A9" s="145" t="s">
        <v>175</v>
      </c>
      <c r="B9" s="181"/>
      <c r="C9" s="181"/>
      <c r="D9" s="181"/>
      <c r="E9" s="181"/>
      <c r="F9" s="181"/>
      <c r="G9" s="181"/>
      <c r="H9" s="181"/>
      <c r="I9" s="181"/>
      <c r="J9" s="181"/>
      <c r="K9" s="181"/>
      <c r="L9" s="181"/>
      <c r="M9" s="181"/>
      <c r="N9" s="181"/>
      <c r="O9" s="181"/>
      <c r="P9" s="181"/>
      <c r="Q9" s="181"/>
      <c r="R9" s="181"/>
      <c r="S9" s="181"/>
      <c r="T9" s="181"/>
      <c r="U9" s="181"/>
      <c r="V9" s="181"/>
      <c r="W9" s="181"/>
      <c r="X9" s="181"/>
      <c r="Y9" s="181"/>
      <c r="Z9" s="181"/>
      <c r="AA9" s="181"/>
      <c r="AB9" s="181"/>
      <c r="AC9" s="181"/>
      <c r="AD9" s="181"/>
      <c r="AE9" s="181"/>
      <c r="AF9" s="181"/>
      <c r="AG9" s="181"/>
    </row>
    <row r="10" spans="1:33" x14ac:dyDescent="0.2">
      <c r="A10" s="145">
        <v>1</v>
      </c>
      <c r="B10" s="181">
        <f>'BAR BB| Open rates'!M9*0.9</f>
        <v>65520</v>
      </c>
      <c r="C10" s="181">
        <f>'BAR BB| Open rates'!N9*0.9</f>
        <v>56520</v>
      </c>
      <c r="D10" s="181">
        <f>'BAR BB| Open rates'!O9*0.9</f>
        <v>29520</v>
      </c>
      <c r="E10" s="181">
        <f>'BAR BB| Open rates'!P9*0.9</f>
        <v>21420</v>
      </c>
      <c r="F10" s="181">
        <f>'BAR BB| Open rates'!Q9*0.9</f>
        <v>25920</v>
      </c>
      <c r="G10" s="181">
        <f>'BAR BB| Open rates'!R9*0.9</f>
        <v>23220</v>
      </c>
      <c r="H10" s="181">
        <f>'BAR BB| Open rates'!S9*0.9</f>
        <v>23220</v>
      </c>
      <c r="I10" s="181">
        <f>'BAR BB| Open rates'!T9*0.9</f>
        <v>25920</v>
      </c>
      <c r="J10" s="181">
        <f>'BAR BB| Open rates'!U9*0.9</f>
        <v>29520</v>
      </c>
      <c r="K10" s="181">
        <f>'BAR BB| Open rates'!V9*0.9</f>
        <v>29520</v>
      </c>
      <c r="L10" s="181">
        <f>'BAR BB| Open rates'!W9*0.9</f>
        <v>41040</v>
      </c>
      <c r="M10" s="181">
        <f>'BAR BB| Open rates'!X9*0.9</f>
        <v>41040</v>
      </c>
      <c r="N10" s="181">
        <f>'BAR BB| Open rates'!Y9*0.9</f>
        <v>41040</v>
      </c>
      <c r="O10" s="181">
        <f>'BAR BB| Open rates'!Z9*0.9</f>
        <v>41040</v>
      </c>
      <c r="P10" s="181">
        <f>'BAR BB| Open rates'!AA9*0.9</f>
        <v>44010</v>
      </c>
      <c r="Q10" s="181">
        <f>'BAR BB| Open rates'!AB9*0.9</f>
        <v>41040</v>
      </c>
      <c r="R10" s="181">
        <f>'BAR BB| Open rates'!AC9*0.9</f>
        <v>44010</v>
      </c>
      <c r="S10" s="181">
        <f>'BAR BB| Open rates'!AD9*0.9</f>
        <v>38610</v>
      </c>
      <c r="T10" s="181">
        <f>'BAR BB| Open rates'!AE9*0.9</f>
        <v>52380</v>
      </c>
      <c r="U10" s="181">
        <f>'BAR BB| Open rates'!AF9*0.9</f>
        <v>52380</v>
      </c>
      <c r="V10" s="181">
        <f>'BAR BB| Open rates'!AG9*0.9</f>
        <v>52380</v>
      </c>
      <c r="W10" s="181">
        <f>'BAR BB| Open rates'!AH9*0.9</f>
        <v>25920</v>
      </c>
      <c r="X10" s="181">
        <f>'BAR BB| Open rates'!AI9*0.9</f>
        <v>25920</v>
      </c>
      <c r="Y10" s="181">
        <f>'BAR BB| Open rates'!AJ9*0.9</f>
        <v>31680</v>
      </c>
      <c r="Z10" s="181">
        <f>'BAR BB| Open rates'!AK9*0.9</f>
        <v>23220</v>
      </c>
      <c r="AA10" s="181">
        <f>'BAR BB| Open rates'!AL9*0.9</f>
        <v>21420</v>
      </c>
      <c r="AB10" s="181">
        <f>'BAR BB| Open rates'!AM9*0.9</f>
        <v>19620</v>
      </c>
      <c r="AC10" s="181">
        <f>'BAR BB| Open rates'!AN9*0.9</f>
        <v>21420</v>
      </c>
      <c r="AD10" s="181">
        <f>'BAR BB| Open rates'!AO9*0.9</f>
        <v>19620</v>
      </c>
      <c r="AE10" s="181">
        <f>'BAR BB| Open rates'!AP9*0.9</f>
        <v>17640</v>
      </c>
      <c r="AF10" s="181">
        <f>'BAR BB| Open rates'!AQ9*0.9</f>
        <v>16110</v>
      </c>
      <c r="AG10" s="181">
        <f>'BAR BB| Open rates'!AR9*0.9</f>
        <v>14310</v>
      </c>
    </row>
    <row r="11" spans="1:33" x14ac:dyDescent="0.2">
      <c r="A11" s="145">
        <v>2</v>
      </c>
      <c r="B11" s="181">
        <f>'BAR BB| Open rates'!M10*0.9</f>
        <v>68220</v>
      </c>
      <c r="C11" s="181">
        <f>'BAR BB| Open rates'!N10*0.9</f>
        <v>59220</v>
      </c>
      <c r="D11" s="181">
        <f>'BAR BB| Open rates'!O10*0.9</f>
        <v>32220</v>
      </c>
      <c r="E11" s="181">
        <f>'BAR BB| Open rates'!P10*0.9</f>
        <v>24120</v>
      </c>
      <c r="F11" s="181">
        <f>'BAR BB| Open rates'!Q10*0.9</f>
        <v>28620</v>
      </c>
      <c r="G11" s="181">
        <f>'BAR BB| Open rates'!R10*0.9</f>
        <v>25920</v>
      </c>
      <c r="H11" s="181">
        <f>'BAR BB| Open rates'!S10*0.9</f>
        <v>25920</v>
      </c>
      <c r="I11" s="181">
        <f>'BAR BB| Open rates'!T10*0.9</f>
        <v>28620</v>
      </c>
      <c r="J11" s="181">
        <f>'BAR BB| Open rates'!U10*0.9</f>
        <v>32220</v>
      </c>
      <c r="K11" s="181">
        <f>'BAR BB| Open rates'!V10*0.9</f>
        <v>32220</v>
      </c>
      <c r="L11" s="181">
        <f>'BAR BB| Open rates'!W10*0.9</f>
        <v>43740</v>
      </c>
      <c r="M11" s="181">
        <f>'BAR BB| Open rates'!X10*0.9</f>
        <v>43740</v>
      </c>
      <c r="N11" s="181">
        <f>'BAR BB| Open rates'!Y10*0.9</f>
        <v>43740</v>
      </c>
      <c r="O11" s="181">
        <f>'BAR BB| Open rates'!Z10*0.9</f>
        <v>43740</v>
      </c>
      <c r="P11" s="181">
        <f>'BAR BB| Open rates'!AA10*0.9</f>
        <v>46710</v>
      </c>
      <c r="Q11" s="181">
        <f>'BAR BB| Open rates'!AB10*0.9</f>
        <v>43740</v>
      </c>
      <c r="R11" s="181">
        <f>'BAR BB| Open rates'!AC10*0.9</f>
        <v>46710</v>
      </c>
      <c r="S11" s="181">
        <f>'BAR BB| Open rates'!AD10*0.9</f>
        <v>41310</v>
      </c>
      <c r="T11" s="181">
        <f>'BAR BB| Open rates'!AE10*0.9</f>
        <v>55080</v>
      </c>
      <c r="U11" s="181">
        <f>'BAR BB| Open rates'!AF10*0.9</f>
        <v>55080</v>
      </c>
      <c r="V11" s="181">
        <f>'BAR BB| Open rates'!AG10*0.9</f>
        <v>55080</v>
      </c>
      <c r="W11" s="181">
        <f>'BAR BB| Open rates'!AH10*0.9</f>
        <v>28620</v>
      </c>
      <c r="X11" s="181">
        <f>'BAR BB| Open rates'!AI10*0.9</f>
        <v>28620</v>
      </c>
      <c r="Y11" s="181">
        <f>'BAR BB| Open rates'!AJ10*0.9</f>
        <v>34380</v>
      </c>
      <c r="Z11" s="181">
        <f>'BAR BB| Open rates'!AK10*0.9</f>
        <v>25920</v>
      </c>
      <c r="AA11" s="181">
        <f>'BAR BB| Open rates'!AL10*0.9</f>
        <v>24120</v>
      </c>
      <c r="AB11" s="181">
        <f>'BAR BB| Open rates'!AM10*0.9</f>
        <v>22320</v>
      </c>
      <c r="AC11" s="181">
        <f>'BAR BB| Open rates'!AN10*0.9</f>
        <v>24120</v>
      </c>
      <c r="AD11" s="181">
        <f>'BAR BB| Open rates'!AO10*0.9</f>
        <v>22320</v>
      </c>
      <c r="AE11" s="181">
        <f>'BAR BB| Open rates'!AP10*0.9</f>
        <v>20340</v>
      </c>
      <c r="AF11" s="181">
        <f>'BAR BB| Open rates'!AQ10*0.9</f>
        <v>18810</v>
      </c>
      <c r="AG11" s="181">
        <f>'BAR BB| Open rates'!AR10*0.9</f>
        <v>17010</v>
      </c>
    </row>
    <row r="12" spans="1:33" x14ac:dyDescent="0.2">
      <c r="A12" s="145" t="s">
        <v>176</v>
      </c>
      <c r="B12" s="181"/>
      <c r="C12" s="181"/>
      <c r="D12" s="181"/>
      <c r="E12" s="181"/>
      <c r="F12" s="181"/>
      <c r="G12" s="181"/>
      <c r="H12" s="181"/>
      <c r="I12" s="181"/>
      <c r="J12" s="181"/>
      <c r="K12" s="181"/>
      <c r="L12" s="181"/>
      <c r="M12" s="181"/>
      <c r="N12" s="181"/>
      <c r="O12" s="181"/>
      <c r="P12" s="181"/>
      <c r="Q12" s="181"/>
      <c r="R12" s="181"/>
      <c r="S12" s="181"/>
      <c r="T12" s="181"/>
      <c r="U12" s="181"/>
      <c r="V12" s="181"/>
      <c r="W12" s="181"/>
      <c r="X12" s="181"/>
      <c r="Y12" s="181"/>
      <c r="Z12" s="181"/>
      <c r="AA12" s="181"/>
      <c r="AB12" s="181"/>
      <c r="AC12" s="181"/>
      <c r="AD12" s="181"/>
      <c r="AE12" s="181"/>
      <c r="AF12" s="181"/>
      <c r="AG12" s="181"/>
    </row>
    <row r="13" spans="1:33" x14ac:dyDescent="0.2">
      <c r="A13" s="145">
        <v>1</v>
      </c>
      <c r="B13" s="181">
        <f>'BAR BB| Open rates'!M12*0.9</f>
        <v>70920</v>
      </c>
      <c r="C13" s="181">
        <f>'BAR BB| Open rates'!N12*0.9</f>
        <v>61920</v>
      </c>
      <c r="D13" s="181">
        <f>'BAR BB| Open rates'!O12*0.9</f>
        <v>34920</v>
      </c>
      <c r="E13" s="181">
        <f>'BAR BB| Open rates'!P12*0.9</f>
        <v>26820</v>
      </c>
      <c r="F13" s="181">
        <f>'BAR BB| Open rates'!Q12*0.9</f>
        <v>31320</v>
      </c>
      <c r="G13" s="181">
        <f>'BAR BB| Open rates'!R12*0.9</f>
        <v>28620</v>
      </c>
      <c r="H13" s="181">
        <f>'BAR BB| Open rates'!S12*0.9</f>
        <v>28620</v>
      </c>
      <c r="I13" s="181">
        <f>'BAR BB| Open rates'!T12*0.9</f>
        <v>31320</v>
      </c>
      <c r="J13" s="181">
        <f>'BAR BB| Open rates'!U12*0.9</f>
        <v>34920</v>
      </c>
      <c r="K13" s="181">
        <f>'BAR BB| Open rates'!V12*0.9</f>
        <v>34920</v>
      </c>
      <c r="L13" s="181">
        <f>'BAR BB| Open rates'!W12*0.9</f>
        <v>46440</v>
      </c>
      <c r="M13" s="181">
        <f>'BAR BB| Open rates'!X12*0.9</f>
        <v>46440</v>
      </c>
      <c r="N13" s="181">
        <f>'BAR BB| Open rates'!Y12*0.9</f>
        <v>46710</v>
      </c>
      <c r="O13" s="181">
        <f>'BAR BB| Open rates'!Z12*0.9</f>
        <v>46710</v>
      </c>
      <c r="P13" s="181">
        <f>'BAR BB| Open rates'!AA12*0.9</f>
        <v>49680</v>
      </c>
      <c r="Q13" s="181">
        <f>'BAR BB| Open rates'!AB12*0.9</f>
        <v>46710</v>
      </c>
      <c r="R13" s="181">
        <f>'BAR BB| Open rates'!AC12*0.9</f>
        <v>49680</v>
      </c>
      <c r="S13" s="181">
        <f>'BAR BB| Open rates'!AD12*0.9</f>
        <v>44280</v>
      </c>
      <c r="T13" s="181">
        <f>'BAR BB| Open rates'!AE12*0.9</f>
        <v>63180</v>
      </c>
      <c r="U13" s="181">
        <f>'BAR BB| Open rates'!AF12*0.9</f>
        <v>63180</v>
      </c>
      <c r="V13" s="181">
        <f>'BAR BB| Open rates'!AG12*0.9</f>
        <v>63180</v>
      </c>
      <c r="W13" s="181">
        <f>'BAR BB| Open rates'!AH12*0.9</f>
        <v>36720</v>
      </c>
      <c r="X13" s="181">
        <f>'BAR BB| Open rates'!AI12*0.9</f>
        <v>29430</v>
      </c>
      <c r="Y13" s="181">
        <f>'BAR BB| Open rates'!AJ12*0.9</f>
        <v>35190</v>
      </c>
      <c r="Z13" s="181">
        <f>'BAR BB| Open rates'!AK12*0.9</f>
        <v>26730</v>
      </c>
      <c r="AA13" s="181">
        <f>'BAR BB| Open rates'!AL12*0.9</f>
        <v>24930</v>
      </c>
      <c r="AB13" s="181">
        <f>'BAR BB| Open rates'!AM12*0.9</f>
        <v>23130</v>
      </c>
      <c r="AC13" s="181">
        <f>'BAR BB| Open rates'!AN12*0.9</f>
        <v>24930</v>
      </c>
      <c r="AD13" s="181">
        <f>'BAR BB| Open rates'!AO12*0.9</f>
        <v>23130</v>
      </c>
      <c r="AE13" s="181">
        <f>'BAR BB| Open rates'!AP12*0.9</f>
        <v>21150</v>
      </c>
      <c r="AF13" s="181">
        <f>'BAR BB| Open rates'!AQ12*0.9</f>
        <v>19620</v>
      </c>
      <c r="AG13" s="181">
        <f>'BAR BB| Open rates'!AR12*0.9</f>
        <v>17820</v>
      </c>
    </row>
    <row r="14" spans="1:33" x14ac:dyDescent="0.2">
      <c r="A14" s="145">
        <v>2</v>
      </c>
      <c r="B14" s="181">
        <f>'BAR BB| Open rates'!M13*0.9</f>
        <v>73620</v>
      </c>
      <c r="C14" s="181">
        <f>'BAR BB| Open rates'!N13*0.9</f>
        <v>64620</v>
      </c>
      <c r="D14" s="181">
        <f>'BAR BB| Open rates'!O13*0.9</f>
        <v>37620</v>
      </c>
      <c r="E14" s="181">
        <f>'BAR BB| Open rates'!P13*0.9</f>
        <v>29520</v>
      </c>
      <c r="F14" s="181">
        <f>'BAR BB| Open rates'!Q13*0.9</f>
        <v>34020</v>
      </c>
      <c r="G14" s="181">
        <f>'BAR BB| Open rates'!R13*0.9</f>
        <v>31320</v>
      </c>
      <c r="H14" s="181">
        <f>'BAR BB| Open rates'!S13*0.9</f>
        <v>31320</v>
      </c>
      <c r="I14" s="181">
        <f>'BAR BB| Open rates'!T13*0.9</f>
        <v>34020</v>
      </c>
      <c r="J14" s="181">
        <f>'BAR BB| Open rates'!U13*0.9</f>
        <v>37620</v>
      </c>
      <c r="K14" s="181">
        <f>'BAR BB| Open rates'!V13*0.9</f>
        <v>37620</v>
      </c>
      <c r="L14" s="181">
        <f>'BAR BB| Open rates'!W13*0.9</f>
        <v>49140</v>
      </c>
      <c r="M14" s="181">
        <f>'BAR BB| Open rates'!X13*0.9</f>
        <v>49140</v>
      </c>
      <c r="N14" s="181">
        <f>'BAR BB| Open rates'!Y13*0.9</f>
        <v>49410</v>
      </c>
      <c r="O14" s="181">
        <f>'BAR BB| Open rates'!Z13*0.9</f>
        <v>49410</v>
      </c>
      <c r="P14" s="181">
        <f>'BAR BB| Open rates'!AA13*0.9</f>
        <v>52380</v>
      </c>
      <c r="Q14" s="181">
        <f>'BAR BB| Open rates'!AB13*0.9</f>
        <v>49410</v>
      </c>
      <c r="R14" s="181">
        <f>'BAR BB| Open rates'!AC13*0.9</f>
        <v>52380</v>
      </c>
      <c r="S14" s="181">
        <f>'BAR BB| Open rates'!AD13*0.9</f>
        <v>46980</v>
      </c>
      <c r="T14" s="181">
        <f>'BAR BB| Open rates'!AE13*0.9</f>
        <v>65880</v>
      </c>
      <c r="U14" s="181">
        <f>'BAR BB| Open rates'!AF13*0.9</f>
        <v>65880</v>
      </c>
      <c r="V14" s="181">
        <f>'BAR BB| Open rates'!AG13*0.9</f>
        <v>65880</v>
      </c>
      <c r="W14" s="181">
        <f>'BAR BB| Open rates'!AH13*0.9</f>
        <v>39420</v>
      </c>
      <c r="X14" s="181">
        <f>'BAR BB| Open rates'!AI13*0.9</f>
        <v>32130</v>
      </c>
      <c r="Y14" s="181">
        <f>'BAR BB| Open rates'!AJ13*0.9</f>
        <v>37890</v>
      </c>
      <c r="Z14" s="181">
        <f>'BAR BB| Open rates'!AK13*0.9</f>
        <v>29430</v>
      </c>
      <c r="AA14" s="181">
        <f>'BAR BB| Open rates'!AL13*0.9</f>
        <v>27630</v>
      </c>
      <c r="AB14" s="181">
        <f>'BAR BB| Open rates'!AM13*0.9</f>
        <v>25830</v>
      </c>
      <c r="AC14" s="181">
        <f>'BAR BB| Open rates'!AN13*0.9</f>
        <v>27630</v>
      </c>
      <c r="AD14" s="181">
        <f>'BAR BB| Open rates'!AO13*0.9</f>
        <v>25830</v>
      </c>
      <c r="AE14" s="181">
        <f>'BAR BB| Open rates'!AP13*0.9</f>
        <v>23850</v>
      </c>
      <c r="AF14" s="181">
        <f>'BAR BB| Open rates'!AQ13*0.9</f>
        <v>22320</v>
      </c>
      <c r="AG14" s="181">
        <f>'BAR BB| Open rates'!AR13*0.9</f>
        <v>20520</v>
      </c>
    </row>
    <row r="15" spans="1:33" x14ac:dyDescent="0.2">
      <c r="A15" s="89"/>
    </row>
    <row r="16" spans="1:33" ht="12.75" customHeight="1" x14ac:dyDescent="0.2">
      <c r="A16" s="340" t="s">
        <v>172</v>
      </c>
    </row>
    <row r="17" spans="1:1" ht="24" customHeight="1" x14ac:dyDescent="0.2">
      <c r="A17" s="340"/>
    </row>
    <row r="18" spans="1:1" ht="13.5" thickBot="1" x14ac:dyDescent="0.25">
      <c r="A18" s="89"/>
    </row>
    <row r="19" spans="1:1" s="154" customFormat="1" ht="278.25" customHeight="1" thickBot="1" x14ac:dyDescent="0.25">
      <c r="A19" s="286" t="s">
        <v>420</v>
      </c>
    </row>
    <row r="20" spans="1:1" s="154" customFormat="1" ht="12.75" customHeight="1" x14ac:dyDescent="0.2"/>
    <row r="21" spans="1:1" x14ac:dyDescent="0.2">
      <c r="A21" s="190" t="s">
        <v>83</v>
      </c>
    </row>
    <row r="22" spans="1:1" s="154" customFormat="1" ht="34.5" customHeight="1" x14ac:dyDescent="0.2">
      <c r="A22" s="213" t="s">
        <v>419</v>
      </c>
    </row>
    <row r="23" spans="1:1" s="154" customFormat="1" ht="51.75" customHeight="1" x14ac:dyDescent="0.2">
      <c r="A23" s="213" t="s">
        <v>418</v>
      </c>
    </row>
    <row r="24" spans="1:1" x14ac:dyDescent="0.2">
      <c r="A24" s="33"/>
    </row>
    <row r="25" spans="1:1" x14ac:dyDescent="0.2">
      <c r="A25" s="174" t="s">
        <v>74</v>
      </c>
    </row>
    <row r="26" spans="1:1" x14ac:dyDescent="0.2">
      <c r="A26" s="178" t="s">
        <v>75</v>
      </c>
    </row>
    <row r="27" spans="1:1" ht="24" x14ac:dyDescent="0.2">
      <c r="A27" s="175" t="s">
        <v>76</v>
      </c>
    </row>
    <row r="28" spans="1:1" ht="24" x14ac:dyDescent="0.2">
      <c r="A28" s="175" t="s">
        <v>89</v>
      </c>
    </row>
    <row r="29" spans="1:1" x14ac:dyDescent="0.2">
      <c r="A29" s="175" t="s">
        <v>78</v>
      </c>
    </row>
    <row r="30" spans="1:1" ht="24" x14ac:dyDescent="0.2">
      <c r="A30" s="175" t="s">
        <v>79</v>
      </c>
    </row>
    <row r="31" spans="1:1" ht="24" x14ac:dyDescent="0.2">
      <c r="A31" s="175" t="s">
        <v>187</v>
      </c>
    </row>
    <row r="32" spans="1:1" x14ac:dyDescent="0.2">
      <c r="A32" s="175"/>
    </row>
    <row r="33" spans="1:1" x14ac:dyDescent="0.2">
      <c r="A33" s="191"/>
    </row>
    <row r="34" spans="1:1" ht="9.75" customHeight="1" x14ac:dyDescent="0.2">
      <c r="A34" s="191"/>
    </row>
    <row r="35" spans="1:1" ht="196.5" customHeight="1" x14ac:dyDescent="0.2">
      <c r="A35" s="192" t="s">
        <v>265</v>
      </c>
    </row>
    <row r="36" spans="1:1" ht="12.75" customHeight="1" x14ac:dyDescent="0.2">
      <c r="A36" s="192"/>
    </row>
    <row r="37" spans="1:1" ht="24" x14ac:dyDescent="0.2">
      <c r="A37" s="190" t="s">
        <v>95</v>
      </c>
    </row>
    <row r="38" spans="1:1" s="154" customFormat="1" ht="36" hidden="1" x14ac:dyDescent="0.2">
      <c r="A38" s="219" t="s">
        <v>271</v>
      </c>
    </row>
    <row r="39" spans="1:1" s="154" customFormat="1" ht="24.75" customHeight="1" x14ac:dyDescent="0.2">
      <c r="A39" s="259" t="s">
        <v>426</v>
      </c>
    </row>
    <row r="40" spans="1:1" x14ac:dyDescent="0.2">
      <c r="A40" s="6"/>
    </row>
    <row r="41" spans="1:1" x14ac:dyDescent="0.2">
      <c r="A41" s="171" t="s">
        <v>81</v>
      </c>
    </row>
    <row r="42" spans="1:1" ht="87.75" customHeight="1" x14ac:dyDescent="0.2">
      <c r="A42" s="186" t="s">
        <v>435</v>
      </c>
    </row>
    <row r="43" spans="1:1" x14ac:dyDescent="0.2">
      <c r="A43" s="137"/>
    </row>
    <row r="44" spans="1:1" x14ac:dyDescent="0.2">
      <c r="A44" s="137"/>
    </row>
    <row r="45" spans="1:1" x14ac:dyDescent="0.2">
      <c r="A45" s="137"/>
    </row>
    <row r="46" spans="1:1" x14ac:dyDescent="0.2">
      <c r="A46" s="137"/>
    </row>
    <row r="47" spans="1:1" x14ac:dyDescent="0.2">
      <c r="A47" s="137"/>
    </row>
    <row r="48" spans="1:1" x14ac:dyDescent="0.2">
      <c r="A48" s="137"/>
    </row>
    <row r="49" spans="1:1" x14ac:dyDescent="0.2">
      <c r="A49" s="137"/>
    </row>
    <row r="50" spans="1:1" x14ac:dyDescent="0.2">
      <c r="A50" s="137"/>
    </row>
    <row r="51" spans="1:1" x14ac:dyDescent="0.2">
      <c r="A51" s="137"/>
    </row>
    <row r="52" spans="1:1" x14ac:dyDescent="0.2">
      <c r="A52" s="137"/>
    </row>
    <row r="53" spans="1:1" x14ac:dyDescent="0.2">
      <c r="A53" s="137"/>
    </row>
    <row r="54" spans="1:1" x14ac:dyDescent="0.2">
      <c r="A54" s="137"/>
    </row>
    <row r="55" spans="1:1" x14ac:dyDescent="0.2">
      <c r="A55" s="137"/>
    </row>
    <row r="56" spans="1:1" x14ac:dyDescent="0.2">
      <c r="A56" s="137"/>
    </row>
    <row r="57" spans="1:1" x14ac:dyDescent="0.2">
      <c r="A57" s="137"/>
    </row>
    <row r="58" spans="1:1" x14ac:dyDescent="0.2">
      <c r="A58" s="137"/>
    </row>
    <row r="59" spans="1:1" x14ac:dyDescent="0.2">
      <c r="A59" s="137"/>
    </row>
    <row r="60" spans="1:1" x14ac:dyDescent="0.2">
      <c r="A60" s="137"/>
    </row>
    <row r="61" spans="1:1" x14ac:dyDescent="0.2">
      <c r="A61" s="137"/>
    </row>
    <row r="62" spans="1:1" x14ac:dyDescent="0.2">
      <c r="A62" s="137"/>
    </row>
    <row r="63" spans="1:1" x14ac:dyDescent="0.2">
      <c r="A63" s="137"/>
    </row>
    <row r="64" spans="1:1" x14ac:dyDescent="0.2">
      <c r="A64" s="137"/>
    </row>
    <row r="65" spans="1:1" x14ac:dyDescent="0.2">
      <c r="A65" s="137"/>
    </row>
    <row r="66" spans="1:1" x14ac:dyDescent="0.2">
      <c r="A66" s="137"/>
    </row>
    <row r="67" spans="1:1" x14ac:dyDescent="0.2">
      <c r="A67" s="137"/>
    </row>
    <row r="68" spans="1:1" x14ac:dyDescent="0.2">
      <c r="A68" s="137"/>
    </row>
    <row r="69" spans="1:1" x14ac:dyDescent="0.2">
      <c r="A69" s="137"/>
    </row>
    <row r="70" spans="1:1" x14ac:dyDescent="0.2">
      <c r="A70" s="137"/>
    </row>
    <row r="71" spans="1:1" x14ac:dyDescent="0.2">
      <c r="A71" s="137"/>
    </row>
    <row r="72" spans="1:1" x14ac:dyDescent="0.2">
      <c r="A72" s="137"/>
    </row>
    <row r="73" spans="1:1" x14ac:dyDescent="0.2">
      <c r="A73" s="137"/>
    </row>
    <row r="74" spans="1:1" x14ac:dyDescent="0.2">
      <c r="A74" s="137"/>
    </row>
    <row r="75" spans="1:1" x14ac:dyDescent="0.2">
      <c r="A75" s="137"/>
    </row>
    <row r="76" spans="1:1" x14ac:dyDescent="0.2">
      <c r="A76" s="137"/>
    </row>
    <row r="77" spans="1:1" x14ac:dyDescent="0.2">
      <c r="A77" s="137"/>
    </row>
    <row r="78" spans="1:1" x14ac:dyDescent="0.2">
      <c r="A78" s="13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row r="141" spans="1:1" x14ac:dyDescent="0.2">
      <c r="A141" s="137"/>
    </row>
    <row r="142" spans="1:1" x14ac:dyDescent="0.2">
      <c r="A142" s="137"/>
    </row>
    <row r="143" spans="1:1" x14ac:dyDescent="0.2">
      <c r="A143" s="137"/>
    </row>
    <row r="144" spans="1:1" x14ac:dyDescent="0.2">
      <c r="A144" s="137"/>
    </row>
    <row r="145" spans="1:1" x14ac:dyDescent="0.2">
      <c r="A145" s="137"/>
    </row>
    <row r="146" spans="1:1" x14ac:dyDescent="0.2">
      <c r="A146" s="137"/>
    </row>
  </sheetData>
  <mergeCells count="1">
    <mergeCell ref="A16:A17"/>
  </mergeCells>
  <pageMargins left="0.7" right="0.7" top="0.75" bottom="0.75" header="0.3" footer="0.3"/>
  <pageSetup paperSize="9" orientation="portrait" horizontalDpi="4294967295" verticalDpi="4294967295"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AG133"/>
  <sheetViews>
    <sheetView workbookViewId="0">
      <pane xSplit="1" topLeftCell="B1" activePane="topRight" state="frozen"/>
      <selection activeCell="A10" sqref="A10"/>
      <selection pane="topRight" activeCell="B7" sqref="B7"/>
    </sheetView>
  </sheetViews>
  <sheetFormatPr defaultColWidth="10" defaultRowHeight="12.75" x14ac:dyDescent="0.2"/>
  <cols>
    <col min="1" max="1" width="46.5703125" style="32" customWidth="1"/>
    <col min="2" max="16384" width="10" style="31"/>
  </cols>
  <sheetData>
    <row r="1" spans="1:33" ht="24" x14ac:dyDescent="0.2">
      <c r="A1" s="180" t="s">
        <v>61</v>
      </c>
    </row>
    <row r="2" spans="1:33" ht="24" x14ac:dyDescent="0.2">
      <c r="A2" s="177" t="s">
        <v>191</v>
      </c>
    </row>
    <row r="3" spans="1:33" x14ac:dyDescent="0.2">
      <c r="A3" s="167" t="s">
        <v>341</v>
      </c>
    </row>
    <row r="4" spans="1:33" ht="21.75" customHeight="1" x14ac:dyDescent="0.2">
      <c r="A4" s="88" t="s">
        <v>62</v>
      </c>
      <c r="B4" s="115">
        <f>'BAR BB| Open rates'!M3</f>
        <v>46031</v>
      </c>
      <c r="C4" s="115">
        <f>'BAR BB| Open rates'!N3</f>
        <v>46032</v>
      </c>
      <c r="D4" s="115">
        <f>'BAR BB| Open rates'!O3</f>
        <v>46033</v>
      </c>
      <c r="E4" s="115">
        <f>'BAR BB| Open rates'!P3</f>
        <v>46034</v>
      </c>
      <c r="F4" s="115">
        <f>'BAR BB| Open rates'!Q3</f>
        <v>46038</v>
      </c>
      <c r="G4" s="115">
        <f>'BAR BB| Open rates'!R3</f>
        <v>45675</v>
      </c>
      <c r="H4" s="115">
        <f>'BAR BB| Open rates'!S3</f>
        <v>46041</v>
      </c>
      <c r="I4" s="115">
        <f>'BAR BB| Open rates'!T3</f>
        <v>46045</v>
      </c>
      <c r="J4" s="115">
        <f>'BAR BB| Open rates'!U3</f>
        <v>46047</v>
      </c>
      <c r="K4" s="115">
        <f>'BAR BB| Open rates'!V3</f>
        <v>46049</v>
      </c>
      <c r="L4" s="115">
        <f>'BAR BB| Open rates'!W3</f>
        <v>46052</v>
      </c>
      <c r="M4" s="115">
        <f>'BAR BB| Open rates'!X3</f>
        <v>46054</v>
      </c>
      <c r="N4" s="115">
        <f>'BAR BB| Open rates'!Y3</f>
        <v>46056</v>
      </c>
      <c r="O4" s="115">
        <f>'BAR BB| Open rates'!Z3</f>
        <v>46058</v>
      </c>
      <c r="P4" s="115">
        <f>'BAR BB| Open rates'!AA3</f>
        <v>46059</v>
      </c>
      <c r="Q4" s="115">
        <f>'BAR BB| Open rates'!AB3</f>
        <v>46061</v>
      </c>
      <c r="R4" s="115">
        <f>'BAR BB| Open rates'!AC3</f>
        <v>46066</v>
      </c>
      <c r="S4" s="115">
        <f>'BAR BB| Open rates'!AD3</f>
        <v>46068</v>
      </c>
      <c r="T4" s="115">
        <f>'BAR BB| Open rates'!AE3</f>
        <v>46072</v>
      </c>
      <c r="U4" s="115">
        <f>'BAR BB| Open rates'!AF3</f>
        <v>46077</v>
      </c>
      <c r="V4" s="115">
        <f>'BAR BB| Open rates'!AG3</f>
        <v>46078</v>
      </c>
      <c r="W4" s="115">
        <f>'BAR BB| Open rates'!AH3</f>
        <v>46082</v>
      </c>
      <c r="X4" s="115">
        <f>'BAR BB| Open rates'!AI3</f>
        <v>46083</v>
      </c>
      <c r="Y4" s="115">
        <f>'BAR BB| Open rates'!AJ3</f>
        <v>46087</v>
      </c>
      <c r="Z4" s="115">
        <f>'BAR BB| Open rates'!AK3</f>
        <v>46091</v>
      </c>
      <c r="AA4" s="115">
        <f>'BAR BB| Open rates'!AL3</f>
        <v>46096</v>
      </c>
      <c r="AB4" s="115">
        <f>'BAR BB| Open rates'!AM3</f>
        <v>46098</v>
      </c>
      <c r="AC4" s="115">
        <f>'BAR BB| Open rates'!AN3</f>
        <v>46101</v>
      </c>
      <c r="AD4" s="115">
        <f>'BAR BB| Open rates'!AO3</f>
        <v>46103</v>
      </c>
      <c r="AE4" s="115">
        <f>'BAR BB| Open rates'!AP3</f>
        <v>46113</v>
      </c>
      <c r="AF4" s="115">
        <f>'BAR BB| Open rates'!AQ3</f>
        <v>46118</v>
      </c>
      <c r="AG4" s="115">
        <f>'BAR BB| Open rates'!AR3</f>
        <v>46124</v>
      </c>
    </row>
    <row r="5" spans="1:33" ht="21.75" customHeight="1" x14ac:dyDescent="0.2">
      <c r="A5" s="104"/>
      <c r="B5" s="115">
        <f>'BAR BB| Open rates'!M4</f>
        <v>46031</v>
      </c>
      <c r="C5" s="115">
        <f>'BAR BB| Open rates'!N4</f>
        <v>46032</v>
      </c>
      <c r="D5" s="115">
        <f>'BAR BB| Open rates'!O4</f>
        <v>46033</v>
      </c>
      <c r="E5" s="115">
        <f>'BAR BB| Open rates'!P4</f>
        <v>46037</v>
      </c>
      <c r="F5" s="115">
        <f>'BAR BB| Open rates'!Q4</f>
        <v>46039</v>
      </c>
      <c r="G5" s="115">
        <f>'BAR BB| Open rates'!R4</f>
        <v>45675</v>
      </c>
      <c r="H5" s="115">
        <f>'BAR BB| Open rates'!S4</f>
        <v>46044</v>
      </c>
      <c r="I5" s="115">
        <f>'BAR BB| Open rates'!T4</f>
        <v>46046</v>
      </c>
      <c r="J5" s="115">
        <f>'BAR BB| Open rates'!U4</f>
        <v>46048</v>
      </c>
      <c r="K5" s="115">
        <f>'BAR BB| Open rates'!V4</f>
        <v>46051</v>
      </c>
      <c r="L5" s="115">
        <f>'BAR BB| Open rates'!W4</f>
        <v>46053</v>
      </c>
      <c r="M5" s="115">
        <f>'BAR BB| Open rates'!X4</f>
        <v>46055</v>
      </c>
      <c r="N5" s="115">
        <f>'BAR BB| Open rates'!Y4</f>
        <v>46057</v>
      </c>
      <c r="O5" s="115">
        <f>'BAR BB| Open rates'!Z4</f>
        <v>46058</v>
      </c>
      <c r="P5" s="115">
        <f>'BAR BB| Open rates'!AA4</f>
        <v>46060</v>
      </c>
      <c r="Q5" s="115">
        <f>'BAR BB| Open rates'!AB4</f>
        <v>46065</v>
      </c>
      <c r="R5" s="115">
        <f>'BAR BB| Open rates'!AC4</f>
        <v>46067</v>
      </c>
      <c r="S5" s="115">
        <f>'BAR BB| Open rates'!AD4</f>
        <v>46071</v>
      </c>
      <c r="T5" s="115">
        <f>'BAR BB| Open rates'!AE4</f>
        <v>46076</v>
      </c>
      <c r="U5" s="115">
        <f>'BAR BB| Open rates'!AF4</f>
        <v>46077</v>
      </c>
      <c r="V5" s="115">
        <f>'BAR BB| Open rates'!AG4</f>
        <v>46081</v>
      </c>
      <c r="W5" s="115">
        <f>'BAR BB| Open rates'!AH4</f>
        <v>46082</v>
      </c>
      <c r="X5" s="115">
        <f>'BAR BB| Open rates'!AI4</f>
        <v>46086</v>
      </c>
      <c r="Y5" s="115">
        <f>'BAR BB| Open rates'!AJ4</f>
        <v>46090</v>
      </c>
      <c r="Z5" s="115">
        <f>'BAR BB| Open rates'!AK4</f>
        <v>46095</v>
      </c>
      <c r="AA5" s="115">
        <f>'BAR BB| Open rates'!AL4</f>
        <v>46097</v>
      </c>
      <c r="AB5" s="115">
        <f>'BAR BB| Open rates'!AM4</f>
        <v>46100</v>
      </c>
      <c r="AC5" s="115">
        <f>'BAR BB| Open rates'!AN4</f>
        <v>46102</v>
      </c>
      <c r="AD5" s="115">
        <f>'BAR BB| Open rates'!AO4</f>
        <v>46112</v>
      </c>
      <c r="AE5" s="115">
        <f>'BAR BB| Open rates'!AP4</f>
        <v>46117</v>
      </c>
      <c r="AF5" s="115">
        <f>'BAR BB| Open rates'!AQ4</f>
        <v>46123</v>
      </c>
      <c r="AG5" s="115">
        <f>'BAR BB| Open rates'!AR4</f>
        <v>46124</v>
      </c>
    </row>
    <row r="6" spans="1:33" x14ac:dyDescent="0.2">
      <c r="A6" s="163" t="s">
        <v>63</v>
      </c>
      <c r="B6" s="182"/>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c r="AE6" s="182"/>
      <c r="AF6" s="182"/>
      <c r="AG6" s="182"/>
    </row>
    <row r="7" spans="1:33" x14ac:dyDescent="0.2">
      <c r="A7" s="163">
        <v>1</v>
      </c>
      <c r="B7" s="57">
        <f>'BAR BB| Open rates'!M6*0.9*0.87</f>
        <v>54653.4</v>
      </c>
      <c r="C7" s="57">
        <f>'BAR BB| Open rates'!N6*0.9*0.87</f>
        <v>46823.4</v>
      </c>
      <c r="D7" s="57">
        <f>'BAR BB| Open rates'!O6*0.9*0.87</f>
        <v>23333.4</v>
      </c>
      <c r="E7" s="57">
        <f>'BAR BB| Open rates'!P6*0.9*0.87</f>
        <v>16286.4</v>
      </c>
      <c r="F7" s="57">
        <f>'BAR BB| Open rates'!Q6*0.9*0.87</f>
        <v>20201.400000000001</v>
      </c>
      <c r="G7" s="57">
        <f>'BAR BB| Open rates'!R6*0.9*0.87</f>
        <v>17852.400000000001</v>
      </c>
      <c r="H7" s="57">
        <f>'BAR BB| Open rates'!S6*0.9*0.87</f>
        <v>17852.400000000001</v>
      </c>
      <c r="I7" s="57">
        <f>'BAR BB| Open rates'!T6*0.9*0.87</f>
        <v>20201.400000000001</v>
      </c>
      <c r="J7" s="57">
        <f>'BAR BB| Open rates'!U6*0.9*0.87</f>
        <v>23333.4</v>
      </c>
      <c r="K7" s="57">
        <f>'BAR BB| Open rates'!V6*0.9*0.87</f>
        <v>23333.4</v>
      </c>
      <c r="L7" s="57">
        <f>'BAR BB| Open rates'!W6*0.9*0.87</f>
        <v>33355.800000000003</v>
      </c>
      <c r="M7" s="57">
        <f>'BAR BB| Open rates'!X6*0.9*0.87</f>
        <v>33355.800000000003</v>
      </c>
      <c r="N7" s="57">
        <f>'BAR BB| Open rates'!Y6*0.9*0.87</f>
        <v>33355.800000000003</v>
      </c>
      <c r="O7" s="57">
        <f>'BAR BB| Open rates'!Z6*0.9*0.87</f>
        <v>33355.800000000003</v>
      </c>
      <c r="P7" s="57">
        <f>'BAR BB| Open rates'!AA6*0.9*0.87</f>
        <v>35939.699999999997</v>
      </c>
      <c r="Q7" s="57">
        <f>'BAR BB| Open rates'!AB6*0.9*0.87</f>
        <v>33355.800000000003</v>
      </c>
      <c r="R7" s="57">
        <f>'BAR BB| Open rates'!AC6*0.9*0.87</f>
        <v>35939.699999999997</v>
      </c>
      <c r="S7" s="57">
        <f>'BAR BB| Open rates'!AD6*0.9*0.87</f>
        <v>31241.7</v>
      </c>
      <c r="T7" s="57">
        <f>'BAR BB| Open rates'!AE6*0.9*0.87</f>
        <v>43221.599999999999</v>
      </c>
      <c r="U7" s="57">
        <f>'BAR BB| Open rates'!AF6*0.9*0.87</f>
        <v>43221.599999999999</v>
      </c>
      <c r="V7" s="57">
        <f>'BAR BB| Open rates'!AG6*0.9*0.87</f>
        <v>43221.599999999999</v>
      </c>
      <c r="W7" s="57">
        <f>'BAR BB| Open rates'!AH6*0.9*0.87</f>
        <v>20201.400000000001</v>
      </c>
      <c r="X7" s="57">
        <f>'BAR BB| Open rates'!AI6*0.9*0.87</f>
        <v>20201.400000000001</v>
      </c>
      <c r="Y7" s="57">
        <f>'BAR BB| Open rates'!AJ6*0.9*0.87</f>
        <v>25212.6</v>
      </c>
      <c r="Z7" s="57">
        <f>'BAR BB| Open rates'!AK6*0.9*0.87</f>
        <v>17852.400000000001</v>
      </c>
      <c r="AA7" s="57">
        <f>'BAR BB| Open rates'!AL6*0.9*0.87</f>
        <v>16286.4</v>
      </c>
      <c r="AB7" s="57">
        <f>'BAR BB| Open rates'!AM6*0.9*0.87</f>
        <v>14720.4</v>
      </c>
      <c r="AC7" s="57">
        <f>'BAR BB| Open rates'!AN6*0.9*0.87</f>
        <v>16286.4</v>
      </c>
      <c r="AD7" s="57">
        <f>'BAR BB| Open rates'!AO6*0.9*0.87</f>
        <v>14720.4</v>
      </c>
      <c r="AE7" s="57">
        <f>'BAR BB| Open rates'!AP6*0.9*0.87</f>
        <v>12997.8</v>
      </c>
      <c r="AF7" s="57">
        <f>'BAR BB| Open rates'!AQ6*0.9*0.87</f>
        <v>11666.7</v>
      </c>
      <c r="AG7" s="57">
        <f>'BAR BB| Open rates'!AR6*0.9*0.87</f>
        <v>10100.700000000001</v>
      </c>
    </row>
    <row r="8" spans="1:33" x14ac:dyDescent="0.2">
      <c r="A8" s="163">
        <v>2</v>
      </c>
      <c r="B8" s="57">
        <f>'BAR BB| Open rates'!M7*0.9*0.87</f>
        <v>57002.400000000001</v>
      </c>
      <c r="C8" s="57">
        <f>'BAR BB| Open rates'!N7*0.9*0.87</f>
        <v>49172.4</v>
      </c>
      <c r="D8" s="57">
        <f>'BAR BB| Open rates'!O7*0.9*0.87</f>
        <v>25682.400000000001</v>
      </c>
      <c r="E8" s="57">
        <f>'BAR BB| Open rates'!P7*0.9*0.87</f>
        <v>18635.400000000001</v>
      </c>
      <c r="F8" s="57">
        <f>'BAR BB| Open rates'!Q7*0.9*0.87</f>
        <v>22550.400000000001</v>
      </c>
      <c r="G8" s="57">
        <f>'BAR BB| Open rates'!R7*0.9*0.87</f>
        <v>20201.400000000001</v>
      </c>
      <c r="H8" s="57">
        <f>'BAR BB| Open rates'!S7*0.9*0.87</f>
        <v>20201.400000000001</v>
      </c>
      <c r="I8" s="57">
        <f>'BAR BB| Open rates'!T7*0.9*0.87</f>
        <v>22550.400000000001</v>
      </c>
      <c r="J8" s="57">
        <f>'BAR BB| Open rates'!U7*0.9*0.87</f>
        <v>25682.400000000001</v>
      </c>
      <c r="K8" s="57">
        <f>'BAR BB| Open rates'!V7*0.9*0.87</f>
        <v>25682.400000000001</v>
      </c>
      <c r="L8" s="57">
        <f>'BAR BB| Open rates'!W7*0.9*0.87</f>
        <v>35704.800000000003</v>
      </c>
      <c r="M8" s="57">
        <f>'BAR BB| Open rates'!X7*0.9*0.87</f>
        <v>35704.800000000003</v>
      </c>
      <c r="N8" s="57">
        <f>'BAR BB| Open rates'!Y7*0.9*0.87</f>
        <v>35704.800000000003</v>
      </c>
      <c r="O8" s="57">
        <f>'BAR BB| Open rates'!Z7*0.9*0.87</f>
        <v>35704.800000000003</v>
      </c>
      <c r="P8" s="57">
        <f>'BAR BB| Open rates'!AA7*0.9*0.87</f>
        <v>38288.699999999997</v>
      </c>
      <c r="Q8" s="57">
        <f>'BAR BB| Open rates'!AB7*0.9*0.87</f>
        <v>35704.800000000003</v>
      </c>
      <c r="R8" s="57">
        <f>'BAR BB| Open rates'!AC7*0.9*0.87</f>
        <v>38288.699999999997</v>
      </c>
      <c r="S8" s="57">
        <f>'BAR BB| Open rates'!AD7*0.9*0.87</f>
        <v>33590.699999999997</v>
      </c>
      <c r="T8" s="57">
        <f>'BAR BB| Open rates'!AE7*0.9*0.87</f>
        <v>45570.6</v>
      </c>
      <c r="U8" s="57">
        <f>'BAR BB| Open rates'!AF7*0.9*0.87</f>
        <v>45570.6</v>
      </c>
      <c r="V8" s="57">
        <f>'BAR BB| Open rates'!AG7*0.9*0.87</f>
        <v>45570.6</v>
      </c>
      <c r="W8" s="57">
        <f>'BAR BB| Open rates'!AH7*0.9*0.87</f>
        <v>22550.400000000001</v>
      </c>
      <c r="X8" s="57">
        <f>'BAR BB| Open rates'!AI7*0.9*0.87</f>
        <v>22550.400000000001</v>
      </c>
      <c r="Y8" s="57">
        <f>'BAR BB| Open rates'!AJ7*0.9*0.87</f>
        <v>27561.599999999999</v>
      </c>
      <c r="Z8" s="57">
        <f>'BAR BB| Open rates'!AK7*0.9*0.87</f>
        <v>20201.400000000001</v>
      </c>
      <c r="AA8" s="57">
        <f>'BAR BB| Open rates'!AL7*0.9*0.87</f>
        <v>18635.400000000001</v>
      </c>
      <c r="AB8" s="57">
        <f>'BAR BB| Open rates'!AM7*0.9*0.87</f>
        <v>17069.400000000001</v>
      </c>
      <c r="AC8" s="57">
        <f>'BAR BB| Open rates'!AN7*0.9*0.87</f>
        <v>18635.400000000001</v>
      </c>
      <c r="AD8" s="57">
        <f>'BAR BB| Open rates'!AO7*0.9*0.87</f>
        <v>17069.400000000001</v>
      </c>
      <c r="AE8" s="57">
        <f>'BAR BB| Open rates'!AP7*0.9*0.87</f>
        <v>15346.8</v>
      </c>
      <c r="AF8" s="57">
        <f>'BAR BB| Open rates'!AQ7*0.9*0.87</f>
        <v>14015.7</v>
      </c>
      <c r="AG8" s="57">
        <f>'BAR BB| Open rates'!AR7*0.9*0.87</f>
        <v>12449.7</v>
      </c>
    </row>
    <row r="9" spans="1:33" x14ac:dyDescent="0.2">
      <c r="A9" s="163" t="s">
        <v>175</v>
      </c>
      <c r="B9" s="57"/>
      <c r="C9" s="57"/>
      <c r="D9" s="57"/>
      <c r="E9" s="57"/>
      <c r="F9" s="57"/>
      <c r="G9" s="57"/>
      <c r="H9" s="57"/>
      <c r="I9" s="57"/>
      <c r="J9" s="57"/>
      <c r="K9" s="57"/>
      <c r="L9" s="57"/>
      <c r="M9" s="57"/>
      <c r="N9" s="57"/>
      <c r="O9" s="57"/>
      <c r="P9" s="57"/>
      <c r="Q9" s="57"/>
      <c r="R9" s="57"/>
      <c r="S9" s="57"/>
      <c r="T9" s="57"/>
      <c r="U9" s="57"/>
      <c r="V9" s="57"/>
      <c r="W9" s="57"/>
      <c r="X9" s="57"/>
      <c r="Y9" s="57"/>
      <c r="Z9" s="57"/>
      <c r="AA9" s="57"/>
      <c r="AB9" s="57"/>
      <c r="AC9" s="57"/>
      <c r="AD9" s="57"/>
      <c r="AE9" s="57"/>
      <c r="AF9" s="57"/>
      <c r="AG9" s="57"/>
    </row>
    <row r="10" spans="1:33" x14ac:dyDescent="0.2">
      <c r="A10" s="163">
        <v>1</v>
      </c>
      <c r="B10" s="57">
        <f>'BAR BB| Open rates'!M9*0.9*0.87</f>
        <v>57002.400000000001</v>
      </c>
      <c r="C10" s="57">
        <f>'BAR BB| Open rates'!N9*0.9*0.87</f>
        <v>49172.4</v>
      </c>
      <c r="D10" s="57">
        <f>'BAR BB| Open rates'!O9*0.9*0.87</f>
        <v>25682.400000000001</v>
      </c>
      <c r="E10" s="57">
        <f>'BAR BB| Open rates'!P9*0.9*0.87</f>
        <v>18635.400000000001</v>
      </c>
      <c r="F10" s="57">
        <f>'BAR BB| Open rates'!Q9*0.9*0.87</f>
        <v>22550.400000000001</v>
      </c>
      <c r="G10" s="57">
        <f>'BAR BB| Open rates'!R9*0.9*0.87</f>
        <v>20201.400000000001</v>
      </c>
      <c r="H10" s="57">
        <f>'BAR BB| Open rates'!S9*0.9*0.87</f>
        <v>20201.400000000001</v>
      </c>
      <c r="I10" s="57">
        <f>'BAR BB| Open rates'!T9*0.9*0.87</f>
        <v>22550.400000000001</v>
      </c>
      <c r="J10" s="57">
        <f>'BAR BB| Open rates'!U9*0.9*0.87</f>
        <v>25682.400000000001</v>
      </c>
      <c r="K10" s="57">
        <f>'BAR BB| Open rates'!V9*0.9*0.87</f>
        <v>25682.400000000001</v>
      </c>
      <c r="L10" s="57">
        <f>'BAR BB| Open rates'!W9*0.9*0.87</f>
        <v>35704.800000000003</v>
      </c>
      <c r="M10" s="57">
        <f>'BAR BB| Open rates'!X9*0.9*0.87</f>
        <v>35704.800000000003</v>
      </c>
      <c r="N10" s="57">
        <f>'BAR BB| Open rates'!Y9*0.9*0.87</f>
        <v>35704.800000000003</v>
      </c>
      <c r="O10" s="57">
        <f>'BAR BB| Open rates'!Z9*0.9*0.87</f>
        <v>35704.800000000003</v>
      </c>
      <c r="P10" s="57">
        <f>'BAR BB| Open rates'!AA9*0.9*0.87</f>
        <v>38288.699999999997</v>
      </c>
      <c r="Q10" s="57">
        <f>'BAR BB| Open rates'!AB9*0.9*0.87</f>
        <v>35704.800000000003</v>
      </c>
      <c r="R10" s="57">
        <f>'BAR BB| Open rates'!AC9*0.9*0.87</f>
        <v>38288.699999999997</v>
      </c>
      <c r="S10" s="57">
        <f>'BAR BB| Open rates'!AD9*0.9*0.87</f>
        <v>33590.699999999997</v>
      </c>
      <c r="T10" s="57">
        <f>'BAR BB| Open rates'!AE9*0.9*0.87</f>
        <v>45570.6</v>
      </c>
      <c r="U10" s="57">
        <f>'BAR BB| Open rates'!AF9*0.9*0.87</f>
        <v>45570.6</v>
      </c>
      <c r="V10" s="57">
        <f>'BAR BB| Open rates'!AG9*0.9*0.87</f>
        <v>45570.6</v>
      </c>
      <c r="W10" s="57">
        <f>'BAR BB| Open rates'!AH9*0.9*0.87</f>
        <v>22550.400000000001</v>
      </c>
      <c r="X10" s="57">
        <f>'BAR BB| Open rates'!AI9*0.9*0.87</f>
        <v>22550.400000000001</v>
      </c>
      <c r="Y10" s="57">
        <f>'BAR BB| Open rates'!AJ9*0.9*0.87</f>
        <v>27561.599999999999</v>
      </c>
      <c r="Z10" s="57">
        <f>'BAR BB| Open rates'!AK9*0.9*0.87</f>
        <v>20201.400000000001</v>
      </c>
      <c r="AA10" s="57">
        <f>'BAR BB| Open rates'!AL9*0.9*0.87</f>
        <v>18635.400000000001</v>
      </c>
      <c r="AB10" s="57">
        <f>'BAR BB| Open rates'!AM9*0.9*0.87</f>
        <v>17069.400000000001</v>
      </c>
      <c r="AC10" s="57">
        <f>'BAR BB| Open rates'!AN9*0.9*0.87</f>
        <v>18635.400000000001</v>
      </c>
      <c r="AD10" s="57">
        <f>'BAR BB| Open rates'!AO9*0.9*0.87</f>
        <v>17069.400000000001</v>
      </c>
      <c r="AE10" s="57">
        <f>'BAR BB| Open rates'!AP9*0.9*0.87</f>
        <v>15346.8</v>
      </c>
      <c r="AF10" s="57">
        <f>'BAR BB| Open rates'!AQ9*0.9*0.87</f>
        <v>14015.7</v>
      </c>
      <c r="AG10" s="57">
        <f>'BAR BB| Open rates'!AR9*0.9*0.87</f>
        <v>12449.7</v>
      </c>
    </row>
    <row r="11" spans="1:33" x14ac:dyDescent="0.2">
      <c r="A11" s="163">
        <v>2</v>
      </c>
      <c r="B11" s="57">
        <f>'BAR BB| Open rates'!M10*0.9*0.87</f>
        <v>59351.4</v>
      </c>
      <c r="C11" s="57">
        <f>'BAR BB| Open rates'!N10*0.9*0.87</f>
        <v>51521.4</v>
      </c>
      <c r="D11" s="57">
        <f>'BAR BB| Open rates'!O10*0.9*0.87</f>
        <v>28031.4</v>
      </c>
      <c r="E11" s="57">
        <f>'BAR BB| Open rates'!P10*0.9*0.87</f>
        <v>20984.400000000001</v>
      </c>
      <c r="F11" s="57">
        <f>'BAR BB| Open rates'!Q10*0.9*0.87</f>
        <v>24899.4</v>
      </c>
      <c r="G11" s="57">
        <f>'BAR BB| Open rates'!R10*0.9*0.87</f>
        <v>22550.400000000001</v>
      </c>
      <c r="H11" s="57">
        <f>'BAR BB| Open rates'!S10*0.9*0.87</f>
        <v>22550.400000000001</v>
      </c>
      <c r="I11" s="57">
        <f>'BAR BB| Open rates'!T10*0.9*0.87</f>
        <v>24899.4</v>
      </c>
      <c r="J11" s="57">
        <f>'BAR BB| Open rates'!U10*0.9*0.87</f>
        <v>28031.4</v>
      </c>
      <c r="K11" s="57">
        <f>'BAR BB| Open rates'!V10*0.9*0.87</f>
        <v>28031.4</v>
      </c>
      <c r="L11" s="57">
        <f>'BAR BB| Open rates'!W10*0.9*0.87</f>
        <v>38053.800000000003</v>
      </c>
      <c r="M11" s="57">
        <f>'BAR BB| Open rates'!X10*0.9*0.87</f>
        <v>38053.800000000003</v>
      </c>
      <c r="N11" s="57">
        <f>'BAR BB| Open rates'!Y10*0.9*0.87</f>
        <v>38053.800000000003</v>
      </c>
      <c r="O11" s="57">
        <f>'BAR BB| Open rates'!Z10*0.9*0.87</f>
        <v>38053.800000000003</v>
      </c>
      <c r="P11" s="57">
        <f>'BAR BB| Open rates'!AA10*0.9*0.87</f>
        <v>40637.699999999997</v>
      </c>
      <c r="Q11" s="57">
        <f>'BAR BB| Open rates'!AB10*0.9*0.87</f>
        <v>38053.800000000003</v>
      </c>
      <c r="R11" s="57">
        <f>'BAR BB| Open rates'!AC10*0.9*0.87</f>
        <v>40637.699999999997</v>
      </c>
      <c r="S11" s="57">
        <f>'BAR BB| Open rates'!AD10*0.9*0.87</f>
        <v>35939.699999999997</v>
      </c>
      <c r="T11" s="57">
        <f>'BAR BB| Open rates'!AE10*0.9*0.87</f>
        <v>47919.6</v>
      </c>
      <c r="U11" s="57">
        <f>'BAR BB| Open rates'!AF10*0.9*0.87</f>
        <v>47919.6</v>
      </c>
      <c r="V11" s="57">
        <f>'BAR BB| Open rates'!AG10*0.9*0.87</f>
        <v>47919.6</v>
      </c>
      <c r="W11" s="57">
        <f>'BAR BB| Open rates'!AH10*0.9*0.87</f>
        <v>24899.4</v>
      </c>
      <c r="X11" s="57">
        <f>'BAR BB| Open rates'!AI10*0.9*0.87</f>
        <v>24899.4</v>
      </c>
      <c r="Y11" s="57">
        <f>'BAR BB| Open rates'!AJ10*0.9*0.87</f>
        <v>29910.6</v>
      </c>
      <c r="Z11" s="57">
        <f>'BAR BB| Open rates'!AK10*0.9*0.87</f>
        <v>22550.400000000001</v>
      </c>
      <c r="AA11" s="57">
        <f>'BAR BB| Open rates'!AL10*0.9*0.87</f>
        <v>20984.400000000001</v>
      </c>
      <c r="AB11" s="57">
        <f>'BAR BB| Open rates'!AM10*0.9*0.87</f>
        <v>19418.400000000001</v>
      </c>
      <c r="AC11" s="57">
        <f>'BAR BB| Open rates'!AN10*0.9*0.87</f>
        <v>20984.400000000001</v>
      </c>
      <c r="AD11" s="57">
        <f>'BAR BB| Open rates'!AO10*0.9*0.87</f>
        <v>19418.400000000001</v>
      </c>
      <c r="AE11" s="57">
        <f>'BAR BB| Open rates'!AP10*0.9*0.87</f>
        <v>17695.8</v>
      </c>
      <c r="AF11" s="57">
        <f>'BAR BB| Open rates'!AQ10*0.9*0.87</f>
        <v>16364.7</v>
      </c>
      <c r="AG11" s="57">
        <f>'BAR BB| Open rates'!AR10*0.9*0.87</f>
        <v>14798.7</v>
      </c>
    </row>
    <row r="12" spans="1:33" x14ac:dyDescent="0.2">
      <c r="A12" s="163" t="s">
        <v>176</v>
      </c>
      <c r="B12" s="57"/>
      <c r="C12" s="57"/>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row>
    <row r="13" spans="1:33" x14ac:dyDescent="0.2">
      <c r="A13" s="163">
        <v>1</v>
      </c>
      <c r="B13" s="57">
        <f>'BAR BB| Open rates'!M12*0.9*0.87</f>
        <v>61700.4</v>
      </c>
      <c r="C13" s="57">
        <f>'BAR BB| Open rates'!N12*0.9*0.87</f>
        <v>53870.400000000001</v>
      </c>
      <c r="D13" s="57">
        <f>'BAR BB| Open rates'!O12*0.9*0.87</f>
        <v>30380.400000000001</v>
      </c>
      <c r="E13" s="57">
        <f>'BAR BB| Open rates'!P12*0.9*0.87</f>
        <v>23333.4</v>
      </c>
      <c r="F13" s="57">
        <f>'BAR BB| Open rates'!Q12*0.9*0.87</f>
        <v>27248.400000000001</v>
      </c>
      <c r="G13" s="57">
        <f>'BAR BB| Open rates'!R12*0.9*0.87</f>
        <v>24899.4</v>
      </c>
      <c r="H13" s="57">
        <f>'BAR BB| Open rates'!S12*0.9*0.87</f>
        <v>24899.4</v>
      </c>
      <c r="I13" s="57">
        <f>'BAR BB| Open rates'!T12*0.9*0.87</f>
        <v>27248.400000000001</v>
      </c>
      <c r="J13" s="57">
        <f>'BAR BB| Open rates'!U12*0.9*0.87</f>
        <v>30380.400000000001</v>
      </c>
      <c r="K13" s="57">
        <f>'BAR BB| Open rates'!V12*0.9*0.87</f>
        <v>30380.400000000001</v>
      </c>
      <c r="L13" s="57">
        <f>'BAR BB| Open rates'!W12*0.9*0.87</f>
        <v>40402.800000000003</v>
      </c>
      <c r="M13" s="57">
        <f>'BAR BB| Open rates'!X12*0.9*0.87</f>
        <v>40402.800000000003</v>
      </c>
      <c r="N13" s="57">
        <f>'BAR BB| Open rates'!Y12*0.9*0.87</f>
        <v>40637.699999999997</v>
      </c>
      <c r="O13" s="57">
        <f>'BAR BB| Open rates'!Z12*0.9*0.87</f>
        <v>40637.699999999997</v>
      </c>
      <c r="P13" s="57">
        <f>'BAR BB| Open rates'!AA12*0.9*0.87</f>
        <v>43221.599999999999</v>
      </c>
      <c r="Q13" s="57">
        <f>'BAR BB| Open rates'!AB12*0.9*0.87</f>
        <v>40637.699999999997</v>
      </c>
      <c r="R13" s="57">
        <f>'BAR BB| Open rates'!AC12*0.9*0.87</f>
        <v>43221.599999999999</v>
      </c>
      <c r="S13" s="57">
        <f>'BAR BB| Open rates'!AD12*0.9*0.87</f>
        <v>38523.599999999999</v>
      </c>
      <c r="T13" s="57">
        <f>'BAR BB| Open rates'!AE12*0.9*0.87</f>
        <v>54966.6</v>
      </c>
      <c r="U13" s="57">
        <f>'BAR BB| Open rates'!AF12*0.9*0.87</f>
        <v>54966.6</v>
      </c>
      <c r="V13" s="57">
        <f>'BAR BB| Open rates'!AG12*0.9*0.87</f>
        <v>54966.6</v>
      </c>
      <c r="W13" s="57">
        <f>'BAR BB| Open rates'!AH12*0.9*0.87</f>
        <v>31946.400000000001</v>
      </c>
      <c r="X13" s="57">
        <f>'BAR BB| Open rates'!AI12*0.9*0.87</f>
        <v>25604.1</v>
      </c>
      <c r="Y13" s="57">
        <f>'BAR BB| Open rates'!AJ12*0.9*0.87</f>
        <v>30615.3</v>
      </c>
      <c r="Z13" s="57">
        <f>'BAR BB| Open rates'!AK12*0.9*0.87</f>
        <v>23255.1</v>
      </c>
      <c r="AA13" s="57">
        <f>'BAR BB| Open rates'!AL12*0.9*0.87</f>
        <v>21689.1</v>
      </c>
      <c r="AB13" s="57">
        <f>'BAR BB| Open rates'!AM12*0.9*0.87</f>
        <v>20123.099999999999</v>
      </c>
      <c r="AC13" s="57">
        <f>'BAR BB| Open rates'!AN12*0.9*0.87</f>
        <v>21689.1</v>
      </c>
      <c r="AD13" s="57">
        <f>'BAR BB| Open rates'!AO12*0.9*0.87</f>
        <v>20123.099999999999</v>
      </c>
      <c r="AE13" s="57">
        <f>'BAR BB| Open rates'!AP12*0.9*0.87</f>
        <v>18400.5</v>
      </c>
      <c r="AF13" s="57">
        <f>'BAR BB| Open rates'!AQ12*0.9*0.87</f>
        <v>17069.400000000001</v>
      </c>
      <c r="AG13" s="57">
        <f>'BAR BB| Open rates'!AR12*0.9*0.87</f>
        <v>15503.4</v>
      </c>
    </row>
    <row r="14" spans="1:33" x14ac:dyDescent="0.2">
      <c r="A14" s="163">
        <v>2</v>
      </c>
      <c r="B14" s="57">
        <f>'BAR BB| Open rates'!M13*0.9*0.87</f>
        <v>64049.4</v>
      </c>
      <c r="C14" s="57">
        <f>'BAR BB| Open rates'!N13*0.9*0.87</f>
        <v>56219.4</v>
      </c>
      <c r="D14" s="57">
        <f>'BAR BB| Open rates'!O13*0.9*0.87</f>
        <v>32729.4</v>
      </c>
      <c r="E14" s="57">
        <f>'BAR BB| Open rates'!P13*0.9*0.87</f>
        <v>25682.400000000001</v>
      </c>
      <c r="F14" s="57">
        <f>'BAR BB| Open rates'!Q13*0.9*0.87</f>
        <v>29597.4</v>
      </c>
      <c r="G14" s="57">
        <f>'BAR BB| Open rates'!R13*0.9*0.87</f>
        <v>27248.400000000001</v>
      </c>
      <c r="H14" s="57">
        <f>'BAR BB| Open rates'!S13*0.9*0.87</f>
        <v>27248.400000000001</v>
      </c>
      <c r="I14" s="57">
        <f>'BAR BB| Open rates'!T13*0.9*0.87</f>
        <v>29597.4</v>
      </c>
      <c r="J14" s="57">
        <f>'BAR BB| Open rates'!U13*0.9*0.87</f>
        <v>32729.4</v>
      </c>
      <c r="K14" s="57">
        <f>'BAR BB| Open rates'!V13*0.9*0.87</f>
        <v>32729.4</v>
      </c>
      <c r="L14" s="57">
        <f>'BAR BB| Open rates'!W13*0.9*0.87</f>
        <v>42751.8</v>
      </c>
      <c r="M14" s="57">
        <f>'BAR BB| Open rates'!X13*0.9*0.87</f>
        <v>42751.8</v>
      </c>
      <c r="N14" s="57">
        <f>'BAR BB| Open rates'!Y13*0.9*0.87</f>
        <v>42986.7</v>
      </c>
      <c r="O14" s="57">
        <f>'BAR BB| Open rates'!Z13*0.9*0.87</f>
        <v>42986.7</v>
      </c>
      <c r="P14" s="57">
        <f>'BAR BB| Open rates'!AA13*0.9*0.87</f>
        <v>45570.6</v>
      </c>
      <c r="Q14" s="57">
        <f>'BAR BB| Open rates'!AB13*0.9*0.87</f>
        <v>42986.7</v>
      </c>
      <c r="R14" s="57">
        <f>'BAR BB| Open rates'!AC13*0.9*0.87</f>
        <v>45570.6</v>
      </c>
      <c r="S14" s="57">
        <f>'BAR BB| Open rates'!AD13*0.9*0.87</f>
        <v>40872.6</v>
      </c>
      <c r="T14" s="57">
        <f>'BAR BB| Open rates'!AE13*0.9*0.87</f>
        <v>57315.6</v>
      </c>
      <c r="U14" s="57">
        <f>'BAR BB| Open rates'!AF13*0.9*0.87</f>
        <v>57315.6</v>
      </c>
      <c r="V14" s="57">
        <f>'BAR BB| Open rates'!AG13*0.9*0.87</f>
        <v>57315.6</v>
      </c>
      <c r="W14" s="57">
        <f>'BAR BB| Open rates'!AH13*0.9*0.87</f>
        <v>34295.4</v>
      </c>
      <c r="X14" s="57">
        <f>'BAR BB| Open rates'!AI13*0.9*0.87</f>
        <v>27953.1</v>
      </c>
      <c r="Y14" s="57">
        <f>'BAR BB| Open rates'!AJ13*0.9*0.87</f>
        <v>32964.300000000003</v>
      </c>
      <c r="Z14" s="57">
        <f>'BAR BB| Open rates'!AK13*0.9*0.87</f>
        <v>25604.1</v>
      </c>
      <c r="AA14" s="57">
        <f>'BAR BB| Open rates'!AL13*0.9*0.87</f>
        <v>24038.1</v>
      </c>
      <c r="AB14" s="57">
        <f>'BAR BB| Open rates'!AM13*0.9*0.87</f>
        <v>22472.1</v>
      </c>
      <c r="AC14" s="57">
        <f>'BAR BB| Open rates'!AN13*0.9*0.87</f>
        <v>24038.1</v>
      </c>
      <c r="AD14" s="57">
        <f>'BAR BB| Open rates'!AO13*0.9*0.87</f>
        <v>22472.1</v>
      </c>
      <c r="AE14" s="57">
        <f>'BAR BB| Open rates'!AP13*0.9*0.87</f>
        <v>20749.5</v>
      </c>
      <c r="AF14" s="57">
        <f>'BAR BB| Open rates'!AQ13*0.9*0.87</f>
        <v>19418.400000000001</v>
      </c>
      <c r="AG14" s="57">
        <f>'BAR BB| Open rates'!AR13*0.9*0.87</f>
        <v>17852.400000000001</v>
      </c>
    </row>
    <row r="15" spans="1:33" s="154" customFormat="1" x14ac:dyDescent="0.2">
      <c r="A15" s="193"/>
    </row>
    <row r="16" spans="1:33" ht="12.75" customHeight="1" x14ac:dyDescent="0.2">
      <c r="A16" s="340" t="s">
        <v>172</v>
      </c>
    </row>
    <row r="17" spans="1:1" x14ac:dyDescent="0.2">
      <c r="A17" s="340"/>
    </row>
    <row r="18" spans="1:1" ht="13.5" thickBot="1" x14ac:dyDescent="0.25">
      <c r="A18" s="89"/>
    </row>
    <row r="19" spans="1:1" s="154" customFormat="1" ht="278.25" customHeight="1" thickBot="1" x14ac:dyDescent="0.25">
      <c r="A19" s="286" t="s">
        <v>420</v>
      </c>
    </row>
    <row r="20" spans="1:1" s="154" customFormat="1" ht="12.75" customHeight="1" x14ac:dyDescent="0.2"/>
    <row r="21" spans="1:1" x14ac:dyDescent="0.2">
      <c r="A21" s="190" t="s">
        <v>83</v>
      </c>
    </row>
    <row r="22" spans="1:1" s="154" customFormat="1" ht="34.5" customHeight="1" x14ac:dyDescent="0.2">
      <c r="A22" s="213" t="s">
        <v>419</v>
      </c>
    </row>
    <row r="23" spans="1:1" s="154" customFormat="1" ht="51.75" customHeight="1" x14ac:dyDescent="0.2">
      <c r="A23" s="213" t="s">
        <v>418</v>
      </c>
    </row>
    <row r="24" spans="1:1" x14ac:dyDescent="0.2">
      <c r="A24" s="33"/>
    </row>
    <row r="25" spans="1:1" x14ac:dyDescent="0.2">
      <c r="A25" s="174" t="s">
        <v>74</v>
      </c>
    </row>
    <row r="26" spans="1:1" x14ac:dyDescent="0.2">
      <c r="A26" s="178" t="s">
        <v>75</v>
      </c>
    </row>
    <row r="27" spans="1:1" ht="24" x14ac:dyDescent="0.2">
      <c r="A27" s="175" t="s">
        <v>76</v>
      </c>
    </row>
    <row r="28" spans="1:1" ht="24" x14ac:dyDescent="0.2">
      <c r="A28" s="175" t="s">
        <v>89</v>
      </c>
    </row>
    <row r="29" spans="1:1" x14ac:dyDescent="0.2">
      <c r="A29" s="175" t="s">
        <v>78</v>
      </c>
    </row>
    <row r="30" spans="1:1" ht="24" x14ac:dyDescent="0.2">
      <c r="A30" s="175" t="s">
        <v>79</v>
      </c>
    </row>
    <row r="31" spans="1:1" ht="24" x14ac:dyDescent="0.2">
      <c r="A31" s="175" t="s">
        <v>187</v>
      </c>
    </row>
    <row r="32" spans="1:1" x14ac:dyDescent="0.2">
      <c r="A32" s="175"/>
    </row>
    <row r="33" spans="1:1" x14ac:dyDescent="0.2">
      <c r="A33" s="191"/>
    </row>
    <row r="34" spans="1:1" ht="9.75" customHeight="1" x14ac:dyDescent="0.2">
      <c r="A34" s="191"/>
    </row>
    <row r="35" spans="1:1" ht="196.5" customHeight="1" x14ac:dyDescent="0.2">
      <c r="A35" s="192" t="s">
        <v>265</v>
      </c>
    </row>
    <row r="36" spans="1:1" ht="12.75" customHeight="1" x14ac:dyDescent="0.2">
      <c r="A36" s="192"/>
    </row>
    <row r="37" spans="1:1" ht="24" x14ac:dyDescent="0.2">
      <c r="A37" s="190" t="s">
        <v>95</v>
      </c>
    </row>
    <row r="38" spans="1:1" s="154" customFormat="1" ht="36" hidden="1" customHeight="1" x14ac:dyDescent="0.2">
      <c r="A38" s="219" t="s">
        <v>271</v>
      </c>
    </row>
    <row r="39" spans="1:1" s="154" customFormat="1" ht="24.75" customHeight="1" x14ac:dyDescent="0.2">
      <c r="A39" s="259" t="s">
        <v>426</v>
      </c>
    </row>
    <row r="40" spans="1:1" x14ac:dyDescent="0.2">
      <c r="A40" s="6"/>
    </row>
    <row r="41" spans="1:1" x14ac:dyDescent="0.2">
      <c r="A41" s="171" t="s">
        <v>81</v>
      </c>
    </row>
    <row r="42" spans="1:1" ht="87.75" customHeight="1" x14ac:dyDescent="0.2">
      <c r="A42" s="186" t="s">
        <v>339</v>
      </c>
    </row>
    <row r="43" spans="1:1" x14ac:dyDescent="0.2">
      <c r="A43" s="137"/>
    </row>
    <row r="44" spans="1:1" x14ac:dyDescent="0.2">
      <c r="A44" s="137"/>
    </row>
    <row r="45" spans="1:1" x14ac:dyDescent="0.2">
      <c r="A45" s="137"/>
    </row>
    <row r="46" spans="1:1" x14ac:dyDescent="0.2">
      <c r="A46" s="137"/>
    </row>
    <row r="47" spans="1:1" x14ac:dyDescent="0.2">
      <c r="A47" s="137"/>
    </row>
    <row r="48" spans="1:1" x14ac:dyDescent="0.2">
      <c r="A48" s="137"/>
    </row>
    <row r="49" spans="1:1" x14ac:dyDescent="0.2">
      <c r="A49" s="137"/>
    </row>
    <row r="50" spans="1:1" x14ac:dyDescent="0.2">
      <c r="A50" s="137"/>
    </row>
    <row r="51" spans="1:1" x14ac:dyDescent="0.2">
      <c r="A51" s="137"/>
    </row>
    <row r="52" spans="1:1" x14ac:dyDescent="0.2">
      <c r="A52" s="137"/>
    </row>
    <row r="53" spans="1:1" x14ac:dyDescent="0.2">
      <c r="A53" s="137"/>
    </row>
    <row r="54" spans="1:1" x14ac:dyDescent="0.2">
      <c r="A54" s="137"/>
    </row>
    <row r="55" spans="1:1" x14ac:dyDescent="0.2">
      <c r="A55" s="137"/>
    </row>
    <row r="56" spans="1:1" x14ac:dyDescent="0.2">
      <c r="A56" s="137"/>
    </row>
    <row r="57" spans="1:1" x14ac:dyDescent="0.2">
      <c r="A57" s="137"/>
    </row>
    <row r="58" spans="1:1" x14ac:dyDescent="0.2">
      <c r="A58" s="137"/>
    </row>
    <row r="59" spans="1:1" x14ac:dyDescent="0.2">
      <c r="A59" s="137"/>
    </row>
    <row r="60" spans="1:1" x14ac:dyDescent="0.2">
      <c r="A60" s="137"/>
    </row>
    <row r="61" spans="1:1" x14ac:dyDescent="0.2">
      <c r="A61" s="137"/>
    </row>
    <row r="62" spans="1:1" x14ac:dyDescent="0.2">
      <c r="A62" s="137"/>
    </row>
    <row r="63" spans="1:1" x14ac:dyDescent="0.2">
      <c r="A63" s="137"/>
    </row>
    <row r="64" spans="1:1" x14ac:dyDescent="0.2">
      <c r="A64" s="137"/>
    </row>
    <row r="65" spans="1:1" x14ac:dyDescent="0.2">
      <c r="A65" s="137"/>
    </row>
    <row r="66" spans="1:1" x14ac:dyDescent="0.2">
      <c r="A66" s="137"/>
    </row>
    <row r="67" spans="1:1" x14ac:dyDescent="0.2">
      <c r="A67" s="137"/>
    </row>
    <row r="68" spans="1:1" x14ac:dyDescent="0.2">
      <c r="A68" s="137"/>
    </row>
    <row r="69" spans="1:1" x14ac:dyDescent="0.2">
      <c r="A69" s="137"/>
    </row>
    <row r="70" spans="1:1" x14ac:dyDescent="0.2">
      <c r="A70" s="137"/>
    </row>
    <row r="71" spans="1:1" x14ac:dyDescent="0.2">
      <c r="A71" s="137"/>
    </row>
    <row r="72" spans="1:1" x14ac:dyDescent="0.2">
      <c r="A72" s="137"/>
    </row>
    <row r="73" spans="1:1" x14ac:dyDescent="0.2">
      <c r="A73" s="137"/>
    </row>
    <row r="74" spans="1:1" x14ac:dyDescent="0.2">
      <c r="A74" s="137"/>
    </row>
    <row r="75" spans="1:1" x14ac:dyDescent="0.2">
      <c r="A75" s="137"/>
    </row>
    <row r="76" spans="1:1" x14ac:dyDescent="0.2">
      <c r="A76" s="137"/>
    </row>
    <row r="77" spans="1:1" x14ac:dyDescent="0.2">
      <c r="A77" s="137"/>
    </row>
    <row r="78" spans="1:1" x14ac:dyDescent="0.2">
      <c r="A78" s="13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sheetData>
  <mergeCells count="1">
    <mergeCell ref="A16:A17"/>
  </mergeCells>
  <pageMargins left="0.7" right="0.7" top="0.75" bottom="0.75" header="0.3" footer="0.3"/>
  <pageSetup paperSize="9" orientation="portrait" horizontalDpi="4294967295" verticalDpi="4294967295"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AG146"/>
  <sheetViews>
    <sheetView workbookViewId="0">
      <pane xSplit="1" topLeftCell="B1" activePane="topRight" state="frozen"/>
      <selection activeCell="A10" sqref="A10"/>
      <selection pane="topRight" activeCell="B1" sqref="B1:L1048576"/>
    </sheetView>
  </sheetViews>
  <sheetFormatPr defaultColWidth="10" defaultRowHeight="12.75" x14ac:dyDescent="0.2"/>
  <cols>
    <col min="1" max="1" width="46.5703125" style="32" customWidth="1"/>
    <col min="2" max="16384" width="10" style="31"/>
  </cols>
  <sheetData>
    <row r="1" spans="1:33" ht="23.25" customHeight="1" x14ac:dyDescent="0.2">
      <c r="A1" s="180" t="s">
        <v>61</v>
      </c>
    </row>
    <row r="2" spans="1:33" ht="23.25" customHeight="1" x14ac:dyDescent="0.2">
      <c r="A2" s="177" t="s">
        <v>191</v>
      </c>
    </row>
    <row r="3" spans="1:33" ht="23.25" customHeight="1" x14ac:dyDescent="0.2">
      <c r="A3" s="167" t="s">
        <v>342</v>
      </c>
    </row>
    <row r="4" spans="1:33" ht="21.75" customHeight="1" x14ac:dyDescent="0.2">
      <c r="A4" s="88" t="s">
        <v>62</v>
      </c>
      <c r="B4" s="182">
        <f>'Отдыхай и Катай FIT18'!B4</f>
        <v>46031</v>
      </c>
      <c r="C4" s="182">
        <f>'Отдыхай и Катай FIT18'!C4</f>
        <v>46032</v>
      </c>
      <c r="D4" s="182">
        <f>'Отдыхай и Катай FIT18'!D4</f>
        <v>46033</v>
      </c>
      <c r="E4" s="182">
        <f>'Отдыхай и Катай FIT18'!E4</f>
        <v>46034</v>
      </c>
      <c r="F4" s="182">
        <f>'Отдыхай и Катай FIT18'!F4</f>
        <v>46038</v>
      </c>
      <c r="G4" s="182">
        <f>'Отдыхай и Катай FIT18'!G4</f>
        <v>45675</v>
      </c>
      <c r="H4" s="182">
        <f>'Отдыхай и Катай FIT18'!H4</f>
        <v>46041</v>
      </c>
      <c r="I4" s="182">
        <f>'Отдыхай и Катай FIT18'!I4</f>
        <v>46045</v>
      </c>
      <c r="J4" s="182">
        <f>'Отдыхай и Катай FIT18'!J4</f>
        <v>46047</v>
      </c>
      <c r="K4" s="182">
        <f>'Отдыхай и Катай FIT18'!K4</f>
        <v>46049</v>
      </c>
      <c r="L4" s="182">
        <f>'Отдыхай и Катай FIT18'!L4</f>
        <v>46052</v>
      </c>
      <c r="M4" s="182">
        <f>'Отдыхай и Катай FIT18'!M4</f>
        <v>46054</v>
      </c>
      <c r="N4" s="182">
        <f>'Отдыхай и Катай FIT18'!N4</f>
        <v>46056</v>
      </c>
      <c r="O4" s="182">
        <f>'Отдыхай и Катай FIT18'!O4</f>
        <v>46058</v>
      </c>
      <c r="P4" s="182">
        <f>'Отдыхай и Катай FIT18'!P4</f>
        <v>46059</v>
      </c>
      <c r="Q4" s="182">
        <f>'Отдыхай и Катай FIT18'!Q4</f>
        <v>46061</v>
      </c>
      <c r="R4" s="182">
        <f>'Отдыхай и Катай FIT18'!R4</f>
        <v>46066</v>
      </c>
      <c r="S4" s="182">
        <f>'Отдыхай и Катай FIT18'!S4</f>
        <v>46068</v>
      </c>
      <c r="T4" s="182">
        <f>'Отдыхай и Катай FIT18'!T4</f>
        <v>46072</v>
      </c>
      <c r="U4" s="182">
        <f>'Отдыхай и Катай FIT18'!U4</f>
        <v>46077</v>
      </c>
      <c r="V4" s="182">
        <f>'Отдыхай и Катай FIT18'!V4</f>
        <v>46078</v>
      </c>
      <c r="W4" s="182">
        <f>'Отдыхай и Катай FIT18'!W4</f>
        <v>46082</v>
      </c>
      <c r="X4" s="182">
        <f>'Отдыхай и Катай FIT18'!X4</f>
        <v>46083</v>
      </c>
      <c r="Y4" s="182">
        <f>'Отдыхай и Катай FIT18'!Y4</f>
        <v>46087</v>
      </c>
      <c r="Z4" s="182">
        <f>'Отдыхай и Катай FIT18'!Z4</f>
        <v>46091</v>
      </c>
      <c r="AA4" s="182">
        <f>'Отдыхай и Катай FIT18'!AA4</f>
        <v>46096</v>
      </c>
      <c r="AB4" s="182">
        <f>'Отдыхай и Катай FIT18'!AB4</f>
        <v>46098</v>
      </c>
      <c r="AC4" s="182">
        <f>'Отдыхай и Катай FIT18'!AC4</f>
        <v>46101</v>
      </c>
      <c r="AD4" s="182">
        <f>'Отдыхай и Катай FIT18'!AD4</f>
        <v>46103</v>
      </c>
      <c r="AE4" s="182">
        <f>'Отдыхай и Катай FIT18'!AE4</f>
        <v>46113</v>
      </c>
      <c r="AF4" s="182">
        <f>'Отдыхай и Катай FIT18'!AF4</f>
        <v>46118</v>
      </c>
      <c r="AG4" s="182">
        <f>'Отдыхай и Катай FIT18'!AG4</f>
        <v>46124</v>
      </c>
    </row>
    <row r="5" spans="1:33" ht="21.75" customHeight="1" x14ac:dyDescent="0.2">
      <c r="A5" s="104"/>
      <c r="B5" s="182">
        <f>'Отдыхай и Катай FIT18'!B5</f>
        <v>46031</v>
      </c>
      <c r="C5" s="182">
        <f>'Отдыхай и Катай FIT18'!C5</f>
        <v>46032</v>
      </c>
      <c r="D5" s="182">
        <f>'Отдыхай и Катай FIT18'!D5</f>
        <v>46033</v>
      </c>
      <c r="E5" s="182">
        <f>'Отдыхай и Катай FIT18'!E5</f>
        <v>46037</v>
      </c>
      <c r="F5" s="182">
        <f>'Отдыхай и Катай FIT18'!F5</f>
        <v>46039</v>
      </c>
      <c r="G5" s="182">
        <f>'Отдыхай и Катай FIT18'!G5</f>
        <v>45675</v>
      </c>
      <c r="H5" s="182">
        <f>'Отдыхай и Катай FIT18'!H5</f>
        <v>46044</v>
      </c>
      <c r="I5" s="182">
        <f>'Отдыхай и Катай FIT18'!I5</f>
        <v>46046</v>
      </c>
      <c r="J5" s="182">
        <f>'Отдыхай и Катай FIT18'!J5</f>
        <v>46048</v>
      </c>
      <c r="K5" s="182">
        <f>'Отдыхай и Катай FIT18'!K5</f>
        <v>46051</v>
      </c>
      <c r="L5" s="182">
        <f>'Отдыхай и Катай FIT18'!L5</f>
        <v>46053</v>
      </c>
      <c r="M5" s="182">
        <f>'Отдыхай и Катай FIT18'!M5</f>
        <v>46055</v>
      </c>
      <c r="N5" s="182">
        <f>'Отдыхай и Катай FIT18'!N5</f>
        <v>46057</v>
      </c>
      <c r="O5" s="182">
        <f>'Отдыхай и Катай FIT18'!O5</f>
        <v>46058</v>
      </c>
      <c r="P5" s="182">
        <f>'Отдыхай и Катай FIT18'!P5</f>
        <v>46060</v>
      </c>
      <c r="Q5" s="182">
        <f>'Отдыхай и Катай FIT18'!Q5</f>
        <v>46065</v>
      </c>
      <c r="R5" s="182">
        <f>'Отдыхай и Катай FIT18'!R5</f>
        <v>46067</v>
      </c>
      <c r="S5" s="182">
        <f>'Отдыхай и Катай FIT18'!S5</f>
        <v>46071</v>
      </c>
      <c r="T5" s="182">
        <f>'Отдыхай и Катай FIT18'!T5</f>
        <v>46076</v>
      </c>
      <c r="U5" s="182">
        <f>'Отдыхай и Катай FIT18'!U5</f>
        <v>46077</v>
      </c>
      <c r="V5" s="182">
        <f>'Отдыхай и Катай FIT18'!V5</f>
        <v>46081</v>
      </c>
      <c r="W5" s="182">
        <f>'Отдыхай и Катай FIT18'!W5</f>
        <v>46082</v>
      </c>
      <c r="X5" s="182">
        <f>'Отдыхай и Катай FIT18'!X5</f>
        <v>46086</v>
      </c>
      <c r="Y5" s="182">
        <f>'Отдыхай и Катай FIT18'!Y5</f>
        <v>46090</v>
      </c>
      <c r="Z5" s="182">
        <f>'Отдыхай и Катай FIT18'!Z5</f>
        <v>46095</v>
      </c>
      <c r="AA5" s="182">
        <f>'Отдыхай и Катай FIT18'!AA5</f>
        <v>46097</v>
      </c>
      <c r="AB5" s="182">
        <f>'Отдыхай и Катай FIT18'!AB5</f>
        <v>46100</v>
      </c>
      <c r="AC5" s="182">
        <f>'Отдыхай и Катай FIT18'!AC5</f>
        <v>46102</v>
      </c>
      <c r="AD5" s="182">
        <f>'Отдыхай и Катай FIT18'!AD5</f>
        <v>46112</v>
      </c>
      <c r="AE5" s="182">
        <f>'Отдыхай и Катай FIT18'!AE5</f>
        <v>46117</v>
      </c>
      <c r="AF5" s="182">
        <f>'Отдыхай и Катай FIT18'!AF5</f>
        <v>46123</v>
      </c>
      <c r="AG5" s="182">
        <f>'Отдыхай и Катай FIT18'!AG5</f>
        <v>46124</v>
      </c>
    </row>
    <row r="6" spans="1:33" x14ac:dyDescent="0.2">
      <c r="A6" s="163" t="s">
        <v>63</v>
      </c>
      <c r="B6" s="182"/>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c r="AE6" s="182"/>
      <c r="AF6" s="182"/>
      <c r="AG6" s="182"/>
    </row>
    <row r="7" spans="1:33" x14ac:dyDescent="0.2">
      <c r="A7" s="163">
        <v>1</v>
      </c>
      <c r="B7" s="57">
        <f>'BAR BB| Open rates'!M6*0.9*0.87+25</f>
        <v>54678.400000000001</v>
      </c>
      <c r="C7" s="57">
        <f>'BAR BB| Open rates'!N6*0.9*0.87+25</f>
        <v>46848.4</v>
      </c>
      <c r="D7" s="57">
        <f>'BAR BB| Open rates'!O6*0.9*0.87+25</f>
        <v>23358.400000000001</v>
      </c>
      <c r="E7" s="57">
        <f>'BAR BB| Open rates'!P6*0.9*0.87+25</f>
        <v>16311.4</v>
      </c>
      <c r="F7" s="57">
        <f>'BAR BB| Open rates'!Q6*0.9*0.87+25</f>
        <v>20226.400000000001</v>
      </c>
      <c r="G7" s="57">
        <f>'BAR BB| Open rates'!R6*0.9*0.87+25</f>
        <v>17877.400000000001</v>
      </c>
      <c r="H7" s="57">
        <f>'BAR BB| Open rates'!S6*0.9*0.87+25</f>
        <v>17877.400000000001</v>
      </c>
      <c r="I7" s="57">
        <f>'BAR BB| Open rates'!T6*0.9*0.87+25</f>
        <v>20226.400000000001</v>
      </c>
      <c r="J7" s="57">
        <f>'BAR BB| Open rates'!U6*0.9*0.87+25</f>
        <v>23358.400000000001</v>
      </c>
      <c r="K7" s="57">
        <f>'BAR BB| Open rates'!V6*0.9*0.87+25</f>
        <v>23358.400000000001</v>
      </c>
      <c r="L7" s="57">
        <f>'BAR BB| Open rates'!W6*0.9*0.87+25</f>
        <v>33380.800000000003</v>
      </c>
      <c r="M7" s="57">
        <f>'BAR BB| Open rates'!X6*0.9*0.87+25</f>
        <v>33380.800000000003</v>
      </c>
      <c r="N7" s="57">
        <f>'BAR BB| Open rates'!Y6*0.9*0.87+25</f>
        <v>33380.800000000003</v>
      </c>
      <c r="O7" s="57">
        <f>'BAR BB| Open rates'!Z6*0.9*0.87+25</f>
        <v>33380.800000000003</v>
      </c>
      <c r="P7" s="57">
        <f>'BAR BB| Open rates'!AA6*0.9*0.87+25</f>
        <v>35964.699999999997</v>
      </c>
      <c r="Q7" s="57">
        <f>'BAR BB| Open rates'!AB6*0.9*0.87+25</f>
        <v>33380.800000000003</v>
      </c>
      <c r="R7" s="57">
        <f>'BAR BB| Open rates'!AC6*0.9*0.87+25</f>
        <v>35964.699999999997</v>
      </c>
      <c r="S7" s="57">
        <f>'BAR BB| Open rates'!AD6*0.9*0.87+25</f>
        <v>31266.7</v>
      </c>
      <c r="T7" s="57">
        <f>'BAR BB| Open rates'!AE6*0.9*0.87+25</f>
        <v>43246.6</v>
      </c>
      <c r="U7" s="57">
        <f>'BAR BB| Open rates'!AF6*0.9*0.87+25</f>
        <v>43246.6</v>
      </c>
      <c r="V7" s="57">
        <f>'BAR BB| Open rates'!AG6*0.9*0.87+25</f>
        <v>43246.6</v>
      </c>
      <c r="W7" s="57">
        <f>'BAR BB| Open rates'!AH6*0.9*0.87+25</f>
        <v>20226.400000000001</v>
      </c>
      <c r="X7" s="57">
        <f>'BAR BB| Open rates'!AI6*0.9*0.87+25</f>
        <v>20226.400000000001</v>
      </c>
      <c r="Y7" s="57">
        <f>'BAR BB| Open rates'!AJ6*0.9*0.87+25</f>
        <v>25237.599999999999</v>
      </c>
      <c r="Z7" s="57">
        <f>'BAR BB| Open rates'!AK6*0.9*0.87+25</f>
        <v>17877.400000000001</v>
      </c>
      <c r="AA7" s="57">
        <f>'BAR BB| Open rates'!AL6*0.9*0.87+25</f>
        <v>16311.4</v>
      </c>
      <c r="AB7" s="57">
        <f>'BAR BB| Open rates'!AM6*0.9*0.87+25</f>
        <v>14745.4</v>
      </c>
      <c r="AC7" s="57">
        <f>'BAR BB| Open rates'!AN6*0.9*0.87+25</f>
        <v>16311.4</v>
      </c>
      <c r="AD7" s="57">
        <f>'BAR BB| Open rates'!AO6*0.9*0.87+25</f>
        <v>14745.4</v>
      </c>
      <c r="AE7" s="57">
        <f>'BAR BB| Open rates'!AP6*0.9*0.87+25</f>
        <v>13022.8</v>
      </c>
      <c r="AF7" s="57">
        <f>'BAR BB| Open rates'!AQ6*0.9*0.87+25</f>
        <v>11691.7</v>
      </c>
      <c r="AG7" s="57">
        <f>'BAR BB| Open rates'!AR6*0.9*0.87+25</f>
        <v>10125.700000000001</v>
      </c>
    </row>
    <row r="8" spans="1:33" x14ac:dyDescent="0.2">
      <c r="A8" s="163">
        <v>2</v>
      </c>
      <c r="B8" s="57">
        <f>'BAR BB| Open rates'!M7*0.9*0.87+25</f>
        <v>57027.4</v>
      </c>
      <c r="C8" s="57">
        <f>'BAR BB| Open rates'!N7*0.9*0.87+25</f>
        <v>49197.4</v>
      </c>
      <c r="D8" s="57">
        <f>'BAR BB| Open rates'!O7*0.9*0.87+25</f>
        <v>25707.4</v>
      </c>
      <c r="E8" s="57">
        <f>'BAR BB| Open rates'!P7*0.9*0.87+25</f>
        <v>18660.400000000001</v>
      </c>
      <c r="F8" s="57">
        <f>'BAR BB| Open rates'!Q7*0.9*0.87+25</f>
        <v>22575.4</v>
      </c>
      <c r="G8" s="57">
        <f>'BAR BB| Open rates'!R7*0.9*0.87+25</f>
        <v>20226.400000000001</v>
      </c>
      <c r="H8" s="57">
        <f>'BAR BB| Open rates'!S7*0.9*0.87+25</f>
        <v>20226.400000000001</v>
      </c>
      <c r="I8" s="57">
        <f>'BAR BB| Open rates'!T7*0.9*0.87+25</f>
        <v>22575.4</v>
      </c>
      <c r="J8" s="57">
        <f>'BAR BB| Open rates'!U7*0.9*0.87+25</f>
        <v>25707.4</v>
      </c>
      <c r="K8" s="57">
        <f>'BAR BB| Open rates'!V7*0.9*0.87+25</f>
        <v>25707.4</v>
      </c>
      <c r="L8" s="57">
        <f>'BAR BB| Open rates'!W7*0.9*0.87+25</f>
        <v>35729.800000000003</v>
      </c>
      <c r="M8" s="57">
        <f>'BAR BB| Open rates'!X7*0.9*0.87+25</f>
        <v>35729.800000000003</v>
      </c>
      <c r="N8" s="57">
        <f>'BAR BB| Open rates'!Y7*0.9*0.87+25</f>
        <v>35729.800000000003</v>
      </c>
      <c r="O8" s="57">
        <f>'BAR BB| Open rates'!Z7*0.9*0.87+25</f>
        <v>35729.800000000003</v>
      </c>
      <c r="P8" s="57">
        <f>'BAR BB| Open rates'!AA7*0.9*0.87+25</f>
        <v>38313.699999999997</v>
      </c>
      <c r="Q8" s="57">
        <f>'BAR BB| Open rates'!AB7*0.9*0.87+25</f>
        <v>35729.800000000003</v>
      </c>
      <c r="R8" s="57">
        <f>'BAR BB| Open rates'!AC7*0.9*0.87+25</f>
        <v>38313.699999999997</v>
      </c>
      <c r="S8" s="57">
        <f>'BAR BB| Open rates'!AD7*0.9*0.87+25</f>
        <v>33615.699999999997</v>
      </c>
      <c r="T8" s="57">
        <f>'BAR BB| Open rates'!AE7*0.9*0.87+25</f>
        <v>45595.6</v>
      </c>
      <c r="U8" s="57">
        <f>'BAR BB| Open rates'!AF7*0.9*0.87+25</f>
        <v>45595.6</v>
      </c>
      <c r="V8" s="57">
        <f>'BAR BB| Open rates'!AG7*0.9*0.87+25</f>
        <v>45595.6</v>
      </c>
      <c r="W8" s="57">
        <f>'BAR BB| Open rates'!AH7*0.9*0.87+25</f>
        <v>22575.4</v>
      </c>
      <c r="X8" s="57">
        <f>'BAR BB| Open rates'!AI7*0.9*0.87+25</f>
        <v>22575.4</v>
      </c>
      <c r="Y8" s="57">
        <f>'BAR BB| Open rates'!AJ7*0.9*0.87+25</f>
        <v>27586.6</v>
      </c>
      <c r="Z8" s="57">
        <f>'BAR BB| Open rates'!AK7*0.9*0.87+25</f>
        <v>20226.400000000001</v>
      </c>
      <c r="AA8" s="57">
        <f>'BAR BB| Open rates'!AL7*0.9*0.87+25</f>
        <v>18660.400000000001</v>
      </c>
      <c r="AB8" s="57">
        <f>'BAR BB| Open rates'!AM7*0.9*0.87+25</f>
        <v>17094.400000000001</v>
      </c>
      <c r="AC8" s="57">
        <f>'BAR BB| Open rates'!AN7*0.9*0.87+25</f>
        <v>18660.400000000001</v>
      </c>
      <c r="AD8" s="57">
        <f>'BAR BB| Open rates'!AO7*0.9*0.87+25</f>
        <v>17094.400000000001</v>
      </c>
      <c r="AE8" s="57">
        <f>'BAR BB| Open rates'!AP7*0.9*0.87+25</f>
        <v>15371.8</v>
      </c>
      <c r="AF8" s="57">
        <f>'BAR BB| Open rates'!AQ7*0.9*0.87+25</f>
        <v>14040.7</v>
      </c>
      <c r="AG8" s="57">
        <f>'BAR BB| Open rates'!AR7*0.9*0.87+25</f>
        <v>12474.7</v>
      </c>
    </row>
    <row r="9" spans="1:33" x14ac:dyDescent="0.2">
      <c r="A9" s="163" t="s">
        <v>175</v>
      </c>
      <c r="B9" s="57"/>
      <c r="C9" s="57"/>
      <c r="D9" s="57"/>
      <c r="E9" s="57"/>
      <c r="F9" s="57"/>
      <c r="G9" s="57"/>
      <c r="H9" s="57"/>
      <c r="I9" s="57"/>
      <c r="J9" s="57"/>
      <c r="K9" s="57"/>
      <c r="L9" s="57"/>
      <c r="M9" s="57"/>
      <c r="N9" s="57"/>
      <c r="O9" s="57"/>
      <c r="P9" s="57"/>
      <c r="Q9" s="57"/>
      <c r="R9" s="57"/>
      <c r="S9" s="57"/>
      <c r="T9" s="57"/>
      <c r="U9" s="57"/>
      <c r="V9" s="57"/>
      <c r="W9" s="57"/>
      <c r="X9" s="57"/>
      <c r="Y9" s="57"/>
      <c r="Z9" s="57"/>
      <c r="AA9" s="57"/>
      <c r="AB9" s="57"/>
      <c r="AC9" s="57"/>
      <c r="AD9" s="57"/>
      <c r="AE9" s="57"/>
      <c r="AF9" s="57"/>
      <c r="AG9" s="57"/>
    </row>
    <row r="10" spans="1:33" x14ac:dyDescent="0.2">
      <c r="A10" s="163">
        <v>1</v>
      </c>
      <c r="B10" s="57">
        <f>'BAR BB| Open rates'!M9*0.9*0.87+25</f>
        <v>57027.4</v>
      </c>
      <c r="C10" s="57">
        <f>'BAR BB| Open rates'!N9*0.9*0.87+25</f>
        <v>49197.4</v>
      </c>
      <c r="D10" s="57">
        <f>'BAR BB| Open rates'!O9*0.9*0.87+25</f>
        <v>25707.4</v>
      </c>
      <c r="E10" s="57">
        <f>'BAR BB| Open rates'!P9*0.9*0.87+25</f>
        <v>18660.400000000001</v>
      </c>
      <c r="F10" s="57">
        <f>'BAR BB| Open rates'!Q9*0.9*0.87+25</f>
        <v>22575.4</v>
      </c>
      <c r="G10" s="57">
        <f>'BAR BB| Open rates'!R9*0.9*0.87+25</f>
        <v>20226.400000000001</v>
      </c>
      <c r="H10" s="57">
        <f>'BAR BB| Open rates'!S9*0.9*0.87+25</f>
        <v>20226.400000000001</v>
      </c>
      <c r="I10" s="57">
        <f>'BAR BB| Open rates'!T9*0.9*0.87+25</f>
        <v>22575.4</v>
      </c>
      <c r="J10" s="57">
        <f>'BAR BB| Open rates'!U9*0.9*0.87+25</f>
        <v>25707.4</v>
      </c>
      <c r="K10" s="57">
        <f>'BAR BB| Open rates'!V9*0.9*0.87+25</f>
        <v>25707.4</v>
      </c>
      <c r="L10" s="57">
        <f>'BAR BB| Open rates'!W9*0.9*0.87+25</f>
        <v>35729.800000000003</v>
      </c>
      <c r="M10" s="57">
        <f>'BAR BB| Open rates'!X9*0.9*0.87+25</f>
        <v>35729.800000000003</v>
      </c>
      <c r="N10" s="57">
        <f>'BAR BB| Open rates'!Y9*0.9*0.87+25</f>
        <v>35729.800000000003</v>
      </c>
      <c r="O10" s="57">
        <f>'BAR BB| Open rates'!Z9*0.9*0.87+25</f>
        <v>35729.800000000003</v>
      </c>
      <c r="P10" s="57">
        <f>'BAR BB| Open rates'!AA9*0.9*0.87+25</f>
        <v>38313.699999999997</v>
      </c>
      <c r="Q10" s="57">
        <f>'BAR BB| Open rates'!AB9*0.9*0.87+25</f>
        <v>35729.800000000003</v>
      </c>
      <c r="R10" s="57">
        <f>'BAR BB| Open rates'!AC9*0.9*0.87+25</f>
        <v>38313.699999999997</v>
      </c>
      <c r="S10" s="57">
        <f>'BAR BB| Open rates'!AD9*0.9*0.87+25</f>
        <v>33615.699999999997</v>
      </c>
      <c r="T10" s="57">
        <f>'BAR BB| Open rates'!AE9*0.9*0.87+25</f>
        <v>45595.6</v>
      </c>
      <c r="U10" s="57">
        <f>'BAR BB| Open rates'!AF9*0.9*0.87+25</f>
        <v>45595.6</v>
      </c>
      <c r="V10" s="57">
        <f>'BAR BB| Open rates'!AG9*0.9*0.87+25</f>
        <v>45595.6</v>
      </c>
      <c r="W10" s="57">
        <f>'BAR BB| Open rates'!AH9*0.9*0.87+25</f>
        <v>22575.4</v>
      </c>
      <c r="X10" s="57">
        <f>'BAR BB| Open rates'!AI9*0.9*0.87+25</f>
        <v>22575.4</v>
      </c>
      <c r="Y10" s="57">
        <f>'BAR BB| Open rates'!AJ9*0.9*0.87+25</f>
        <v>27586.6</v>
      </c>
      <c r="Z10" s="57">
        <f>'BAR BB| Open rates'!AK9*0.9*0.87+25</f>
        <v>20226.400000000001</v>
      </c>
      <c r="AA10" s="57">
        <f>'BAR BB| Open rates'!AL9*0.9*0.87+25</f>
        <v>18660.400000000001</v>
      </c>
      <c r="AB10" s="57">
        <f>'BAR BB| Open rates'!AM9*0.9*0.87+25</f>
        <v>17094.400000000001</v>
      </c>
      <c r="AC10" s="57">
        <f>'BAR BB| Open rates'!AN9*0.9*0.87+25</f>
        <v>18660.400000000001</v>
      </c>
      <c r="AD10" s="57">
        <f>'BAR BB| Open rates'!AO9*0.9*0.87+25</f>
        <v>17094.400000000001</v>
      </c>
      <c r="AE10" s="57">
        <f>'BAR BB| Open rates'!AP9*0.9*0.87+25</f>
        <v>15371.8</v>
      </c>
      <c r="AF10" s="57">
        <f>'BAR BB| Open rates'!AQ9*0.9*0.87+25</f>
        <v>14040.7</v>
      </c>
      <c r="AG10" s="57">
        <f>'BAR BB| Open rates'!AR9*0.9*0.87+25</f>
        <v>12474.7</v>
      </c>
    </row>
    <row r="11" spans="1:33" x14ac:dyDescent="0.2">
      <c r="A11" s="163">
        <v>2</v>
      </c>
      <c r="B11" s="57">
        <f>'BAR BB| Open rates'!M10*0.9*0.87+25</f>
        <v>59376.4</v>
      </c>
      <c r="C11" s="57">
        <f>'BAR BB| Open rates'!N10*0.9*0.87+25</f>
        <v>51546.400000000001</v>
      </c>
      <c r="D11" s="57">
        <f>'BAR BB| Open rates'!O10*0.9*0.87+25</f>
        <v>28056.400000000001</v>
      </c>
      <c r="E11" s="57">
        <f>'BAR BB| Open rates'!P10*0.9*0.87+25</f>
        <v>21009.4</v>
      </c>
      <c r="F11" s="57">
        <f>'BAR BB| Open rates'!Q10*0.9*0.87+25</f>
        <v>24924.400000000001</v>
      </c>
      <c r="G11" s="57">
        <f>'BAR BB| Open rates'!R10*0.9*0.87+25</f>
        <v>22575.4</v>
      </c>
      <c r="H11" s="57">
        <f>'BAR BB| Open rates'!S10*0.9*0.87+25</f>
        <v>22575.4</v>
      </c>
      <c r="I11" s="57">
        <f>'BAR BB| Open rates'!T10*0.9*0.87+25</f>
        <v>24924.400000000001</v>
      </c>
      <c r="J11" s="57">
        <f>'BAR BB| Open rates'!U10*0.9*0.87+25</f>
        <v>28056.400000000001</v>
      </c>
      <c r="K11" s="57">
        <f>'BAR BB| Open rates'!V10*0.9*0.87+25</f>
        <v>28056.400000000001</v>
      </c>
      <c r="L11" s="57">
        <f>'BAR BB| Open rates'!W10*0.9*0.87+25</f>
        <v>38078.800000000003</v>
      </c>
      <c r="M11" s="57">
        <f>'BAR BB| Open rates'!X10*0.9*0.87+25</f>
        <v>38078.800000000003</v>
      </c>
      <c r="N11" s="57">
        <f>'BAR BB| Open rates'!Y10*0.9*0.87+25</f>
        <v>38078.800000000003</v>
      </c>
      <c r="O11" s="57">
        <f>'BAR BB| Open rates'!Z10*0.9*0.87+25</f>
        <v>38078.800000000003</v>
      </c>
      <c r="P11" s="57">
        <f>'BAR BB| Open rates'!AA10*0.9*0.87+25</f>
        <v>40662.699999999997</v>
      </c>
      <c r="Q11" s="57">
        <f>'BAR BB| Open rates'!AB10*0.9*0.87+25</f>
        <v>38078.800000000003</v>
      </c>
      <c r="R11" s="57">
        <f>'BAR BB| Open rates'!AC10*0.9*0.87+25</f>
        <v>40662.699999999997</v>
      </c>
      <c r="S11" s="57">
        <f>'BAR BB| Open rates'!AD10*0.9*0.87+25</f>
        <v>35964.699999999997</v>
      </c>
      <c r="T11" s="57">
        <f>'BAR BB| Open rates'!AE10*0.9*0.87+25</f>
        <v>47944.6</v>
      </c>
      <c r="U11" s="57">
        <f>'BAR BB| Open rates'!AF10*0.9*0.87+25</f>
        <v>47944.6</v>
      </c>
      <c r="V11" s="57">
        <f>'BAR BB| Open rates'!AG10*0.9*0.87+25</f>
        <v>47944.6</v>
      </c>
      <c r="W11" s="57">
        <f>'BAR BB| Open rates'!AH10*0.9*0.87+25</f>
        <v>24924.400000000001</v>
      </c>
      <c r="X11" s="57">
        <f>'BAR BB| Open rates'!AI10*0.9*0.87+25</f>
        <v>24924.400000000001</v>
      </c>
      <c r="Y11" s="57">
        <f>'BAR BB| Open rates'!AJ10*0.9*0.87+25</f>
        <v>29935.599999999999</v>
      </c>
      <c r="Z11" s="57">
        <f>'BAR BB| Open rates'!AK10*0.9*0.87+25</f>
        <v>22575.4</v>
      </c>
      <c r="AA11" s="57">
        <f>'BAR BB| Open rates'!AL10*0.9*0.87+25</f>
        <v>21009.4</v>
      </c>
      <c r="AB11" s="57">
        <f>'BAR BB| Open rates'!AM10*0.9*0.87+25</f>
        <v>19443.400000000001</v>
      </c>
      <c r="AC11" s="57">
        <f>'BAR BB| Open rates'!AN10*0.9*0.87+25</f>
        <v>21009.4</v>
      </c>
      <c r="AD11" s="57">
        <f>'BAR BB| Open rates'!AO10*0.9*0.87+25</f>
        <v>19443.400000000001</v>
      </c>
      <c r="AE11" s="57">
        <f>'BAR BB| Open rates'!AP10*0.9*0.87+25</f>
        <v>17720.8</v>
      </c>
      <c r="AF11" s="57">
        <f>'BAR BB| Open rates'!AQ10*0.9*0.87+25</f>
        <v>16389.7</v>
      </c>
      <c r="AG11" s="57">
        <f>'BAR BB| Open rates'!AR10*0.9*0.87+25</f>
        <v>14823.7</v>
      </c>
    </row>
    <row r="12" spans="1:33" x14ac:dyDescent="0.2">
      <c r="A12" s="163" t="s">
        <v>176</v>
      </c>
      <c r="B12" s="57"/>
      <c r="C12" s="57"/>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row>
    <row r="13" spans="1:33" x14ac:dyDescent="0.2">
      <c r="A13" s="163">
        <v>1</v>
      </c>
      <c r="B13" s="57">
        <f>'BAR BB| Open rates'!M12*0.9*0.87+25</f>
        <v>61725.4</v>
      </c>
      <c r="C13" s="57">
        <f>'BAR BB| Open rates'!N12*0.9*0.87+25</f>
        <v>53895.4</v>
      </c>
      <c r="D13" s="57">
        <f>'BAR BB| Open rates'!O12*0.9*0.87+25</f>
        <v>30405.4</v>
      </c>
      <c r="E13" s="57">
        <f>'BAR BB| Open rates'!P12*0.9*0.87+25</f>
        <v>23358.400000000001</v>
      </c>
      <c r="F13" s="57">
        <f>'BAR BB| Open rates'!Q12*0.9*0.87+25</f>
        <v>27273.4</v>
      </c>
      <c r="G13" s="57">
        <f>'BAR BB| Open rates'!R12*0.9*0.87+25</f>
        <v>24924.400000000001</v>
      </c>
      <c r="H13" s="57">
        <f>'BAR BB| Open rates'!S12*0.9*0.87+25</f>
        <v>24924.400000000001</v>
      </c>
      <c r="I13" s="57">
        <f>'BAR BB| Open rates'!T12*0.9*0.87+25</f>
        <v>27273.4</v>
      </c>
      <c r="J13" s="57">
        <f>'BAR BB| Open rates'!U12*0.9*0.87+25</f>
        <v>30405.4</v>
      </c>
      <c r="K13" s="57">
        <f>'BAR BB| Open rates'!V12*0.9*0.87+25</f>
        <v>30405.4</v>
      </c>
      <c r="L13" s="57">
        <f>'BAR BB| Open rates'!W12*0.9*0.87+25</f>
        <v>40427.800000000003</v>
      </c>
      <c r="M13" s="57">
        <f>'BAR BB| Open rates'!X12*0.9*0.87+25</f>
        <v>40427.800000000003</v>
      </c>
      <c r="N13" s="57">
        <f>'BAR BB| Open rates'!Y12*0.9*0.87+25</f>
        <v>40662.699999999997</v>
      </c>
      <c r="O13" s="57">
        <f>'BAR BB| Open rates'!Z12*0.9*0.87+25</f>
        <v>40662.699999999997</v>
      </c>
      <c r="P13" s="57">
        <f>'BAR BB| Open rates'!AA12*0.9*0.87+25</f>
        <v>43246.6</v>
      </c>
      <c r="Q13" s="57">
        <f>'BAR BB| Open rates'!AB12*0.9*0.87+25</f>
        <v>40662.699999999997</v>
      </c>
      <c r="R13" s="57">
        <f>'BAR BB| Open rates'!AC12*0.9*0.87+25</f>
        <v>43246.6</v>
      </c>
      <c r="S13" s="57">
        <f>'BAR BB| Open rates'!AD12*0.9*0.87+25</f>
        <v>38548.6</v>
      </c>
      <c r="T13" s="57">
        <f>'BAR BB| Open rates'!AE12*0.9*0.87+25</f>
        <v>54991.6</v>
      </c>
      <c r="U13" s="57">
        <f>'BAR BB| Open rates'!AF12*0.9*0.87+25</f>
        <v>54991.6</v>
      </c>
      <c r="V13" s="57">
        <f>'BAR BB| Open rates'!AG12*0.9*0.87+25</f>
        <v>54991.6</v>
      </c>
      <c r="W13" s="57">
        <f>'BAR BB| Open rates'!AH12*0.9*0.87+25</f>
        <v>31971.4</v>
      </c>
      <c r="X13" s="57">
        <f>'BAR BB| Open rates'!AI12*0.9*0.87+25</f>
        <v>25629.1</v>
      </c>
      <c r="Y13" s="57">
        <f>'BAR BB| Open rates'!AJ12*0.9*0.87+25</f>
        <v>30640.3</v>
      </c>
      <c r="Z13" s="57">
        <f>'BAR BB| Open rates'!AK12*0.9*0.87+25</f>
        <v>23280.1</v>
      </c>
      <c r="AA13" s="57">
        <f>'BAR BB| Open rates'!AL12*0.9*0.87+25</f>
        <v>21714.1</v>
      </c>
      <c r="AB13" s="57">
        <f>'BAR BB| Open rates'!AM12*0.9*0.87+25</f>
        <v>20148.099999999999</v>
      </c>
      <c r="AC13" s="57">
        <f>'BAR BB| Open rates'!AN12*0.9*0.87+25</f>
        <v>21714.1</v>
      </c>
      <c r="AD13" s="57">
        <f>'BAR BB| Open rates'!AO12*0.9*0.87+25</f>
        <v>20148.099999999999</v>
      </c>
      <c r="AE13" s="57">
        <f>'BAR BB| Open rates'!AP12*0.9*0.87+25</f>
        <v>18425.5</v>
      </c>
      <c r="AF13" s="57">
        <f>'BAR BB| Open rates'!AQ12*0.9*0.87+25</f>
        <v>17094.400000000001</v>
      </c>
      <c r="AG13" s="57">
        <f>'BAR BB| Open rates'!AR12*0.9*0.87+25</f>
        <v>15528.4</v>
      </c>
    </row>
    <row r="14" spans="1:33" x14ac:dyDescent="0.2">
      <c r="A14" s="163">
        <v>2</v>
      </c>
      <c r="B14" s="57">
        <f>'BAR BB| Open rates'!M13*0.9*0.87+25</f>
        <v>64074.400000000001</v>
      </c>
      <c r="C14" s="57">
        <f>'BAR BB| Open rates'!N13*0.9*0.87+25</f>
        <v>56244.4</v>
      </c>
      <c r="D14" s="57">
        <f>'BAR BB| Open rates'!O13*0.9*0.87+25</f>
        <v>32754.400000000001</v>
      </c>
      <c r="E14" s="57">
        <f>'BAR BB| Open rates'!P13*0.9*0.87+25</f>
        <v>25707.4</v>
      </c>
      <c r="F14" s="57">
        <f>'BAR BB| Open rates'!Q13*0.9*0.87+25</f>
        <v>29622.400000000001</v>
      </c>
      <c r="G14" s="57">
        <f>'BAR BB| Open rates'!R13*0.9*0.87+25</f>
        <v>27273.4</v>
      </c>
      <c r="H14" s="57">
        <f>'BAR BB| Open rates'!S13*0.9*0.87+25</f>
        <v>27273.4</v>
      </c>
      <c r="I14" s="57">
        <f>'BAR BB| Open rates'!T13*0.9*0.87+25</f>
        <v>29622.400000000001</v>
      </c>
      <c r="J14" s="57">
        <f>'BAR BB| Open rates'!U13*0.9*0.87+25</f>
        <v>32754.400000000001</v>
      </c>
      <c r="K14" s="57">
        <f>'BAR BB| Open rates'!V13*0.9*0.87+25</f>
        <v>32754.400000000001</v>
      </c>
      <c r="L14" s="57">
        <f>'BAR BB| Open rates'!W13*0.9*0.87+25</f>
        <v>42776.800000000003</v>
      </c>
      <c r="M14" s="57">
        <f>'BAR BB| Open rates'!X13*0.9*0.87+25</f>
        <v>42776.800000000003</v>
      </c>
      <c r="N14" s="57">
        <f>'BAR BB| Open rates'!Y13*0.9*0.87+25</f>
        <v>43011.7</v>
      </c>
      <c r="O14" s="57">
        <f>'BAR BB| Open rates'!Z13*0.9*0.87+25</f>
        <v>43011.7</v>
      </c>
      <c r="P14" s="57">
        <f>'BAR BB| Open rates'!AA13*0.9*0.87+25</f>
        <v>45595.6</v>
      </c>
      <c r="Q14" s="57">
        <f>'BAR BB| Open rates'!AB13*0.9*0.87+25</f>
        <v>43011.7</v>
      </c>
      <c r="R14" s="57">
        <f>'BAR BB| Open rates'!AC13*0.9*0.87+25</f>
        <v>45595.6</v>
      </c>
      <c r="S14" s="57">
        <f>'BAR BB| Open rates'!AD13*0.9*0.87+25</f>
        <v>40897.599999999999</v>
      </c>
      <c r="T14" s="57">
        <f>'BAR BB| Open rates'!AE13*0.9*0.87+25</f>
        <v>57340.6</v>
      </c>
      <c r="U14" s="57">
        <f>'BAR BB| Open rates'!AF13*0.9*0.87+25</f>
        <v>57340.6</v>
      </c>
      <c r="V14" s="57">
        <f>'BAR BB| Open rates'!AG13*0.9*0.87+25</f>
        <v>57340.6</v>
      </c>
      <c r="W14" s="57">
        <f>'BAR BB| Open rates'!AH13*0.9*0.87+25</f>
        <v>34320.400000000001</v>
      </c>
      <c r="X14" s="57">
        <f>'BAR BB| Open rates'!AI13*0.9*0.87+25</f>
        <v>27978.1</v>
      </c>
      <c r="Y14" s="57">
        <f>'BAR BB| Open rates'!AJ13*0.9*0.87+25</f>
        <v>32989.300000000003</v>
      </c>
      <c r="Z14" s="57">
        <f>'BAR BB| Open rates'!AK13*0.9*0.87+25</f>
        <v>25629.1</v>
      </c>
      <c r="AA14" s="57">
        <f>'BAR BB| Open rates'!AL13*0.9*0.87+25</f>
        <v>24063.1</v>
      </c>
      <c r="AB14" s="57">
        <f>'BAR BB| Open rates'!AM13*0.9*0.87+25</f>
        <v>22497.1</v>
      </c>
      <c r="AC14" s="57">
        <f>'BAR BB| Open rates'!AN13*0.9*0.87+25</f>
        <v>24063.1</v>
      </c>
      <c r="AD14" s="57">
        <f>'BAR BB| Open rates'!AO13*0.9*0.87+25</f>
        <v>22497.1</v>
      </c>
      <c r="AE14" s="57">
        <f>'BAR BB| Open rates'!AP13*0.9*0.87+25</f>
        <v>20774.5</v>
      </c>
      <c r="AF14" s="57">
        <f>'BAR BB| Open rates'!AQ13*0.9*0.87+25</f>
        <v>19443.400000000001</v>
      </c>
      <c r="AG14" s="57">
        <f>'BAR BB| Open rates'!AR13*0.9*0.87+25</f>
        <v>17877.400000000001</v>
      </c>
    </row>
    <row r="15" spans="1:33" s="154" customFormat="1" x14ac:dyDescent="0.2">
      <c r="A15" s="193"/>
    </row>
    <row r="16" spans="1:33" ht="12.75" customHeight="1" x14ac:dyDescent="0.2">
      <c r="A16" s="340" t="s">
        <v>172</v>
      </c>
    </row>
    <row r="17" spans="1:1" x14ac:dyDescent="0.2">
      <c r="A17" s="340"/>
    </row>
    <row r="18" spans="1:1" ht="13.5" thickBot="1" x14ac:dyDescent="0.25">
      <c r="A18" s="89"/>
    </row>
    <row r="19" spans="1:1" s="154" customFormat="1" ht="278.25" customHeight="1" thickBot="1" x14ac:dyDescent="0.25">
      <c r="A19" s="286" t="s">
        <v>420</v>
      </c>
    </row>
    <row r="20" spans="1:1" s="154" customFormat="1" ht="12.75" customHeight="1" x14ac:dyDescent="0.2"/>
    <row r="21" spans="1:1" x14ac:dyDescent="0.2">
      <c r="A21" s="190" t="s">
        <v>83</v>
      </c>
    </row>
    <row r="22" spans="1:1" s="154" customFormat="1" ht="34.5" customHeight="1" x14ac:dyDescent="0.2">
      <c r="A22" s="213" t="s">
        <v>419</v>
      </c>
    </row>
    <row r="23" spans="1:1" s="154" customFormat="1" ht="51.75" customHeight="1" x14ac:dyDescent="0.2">
      <c r="A23" s="213" t="s">
        <v>418</v>
      </c>
    </row>
    <row r="24" spans="1:1" x14ac:dyDescent="0.2">
      <c r="A24" s="33"/>
    </row>
    <row r="25" spans="1:1" x14ac:dyDescent="0.2">
      <c r="A25" s="174" t="s">
        <v>74</v>
      </c>
    </row>
    <row r="26" spans="1:1" x14ac:dyDescent="0.2">
      <c r="A26" s="178" t="s">
        <v>75</v>
      </c>
    </row>
    <row r="27" spans="1:1" ht="24" x14ac:dyDescent="0.2">
      <c r="A27" s="175" t="s">
        <v>76</v>
      </c>
    </row>
    <row r="28" spans="1:1" ht="24" x14ac:dyDescent="0.2">
      <c r="A28" s="175" t="s">
        <v>89</v>
      </c>
    </row>
    <row r="29" spans="1:1" x14ac:dyDescent="0.2">
      <c r="A29" s="175" t="s">
        <v>78</v>
      </c>
    </row>
    <row r="30" spans="1:1" ht="24" x14ac:dyDescent="0.2">
      <c r="A30" s="175" t="s">
        <v>79</v>
      </c>
    </row>
    <row r="31" spans="1:1" ht="24" x14ac:dyDescent="0.2">
      <c r="A31" s="175" t="s">
        <v>187</v>
      </c>
    </row>
    <row r="32" spans="1:1" x14ac:dyDescent="0.2">
      <c r="A32" s="175"/>
    </row>
    <row r="33" spans="1:1" x14ac:dyDescent="0.2">
      <c r="A33" s="191"/>
    </row>
    <row r="34" spans="1:1" ht="9.75" customHeight="1" x14ac:dyDescent="0.2">
      <c r="A34" s="191"/>
    </row>
    <row r="35" spans="1:1" ht="196.5" customHeight="1" x14ac:dyDescent="0.2">
      <c r="A35" s="192" t="s">
        <v>265</v>
      </c>
    </row>
    <row r="36" spans="1:1" ht="12.75" customHeight="1" x14ac:dyDescent="0.2">
      <c r="A36" s="192"/>
    </row>
    <row r="37" spans="1:1" ht="24" x14ac:dyDescent="0.2">
      <c r="A37" s="190" t="s">
        <v>95</v>
      </c>
    </row>
    <row r="38" spans="1:1" s="154" customFormat="1" ht="36" hidden="1" customHeight="1" x14ac:dyDescent="0.2">
      <c r="A38" s="219" t="s">
        <v>271</v>
      </c>
    </row>
    <row r="39" spans="1:1" s="154" customFormat="1" ht="24.75" customHeight="1" x14ac:dyDescent="0.2">
      <c r="A39" s="259" t="s">
        <v>426</v>
      </c>
    </row>
    <row r="40" spans="1:1" x14ac:dyDescent="0.2">
      <c r="A40" s="6"/>
    </row>
    <row r="41" spans="1:1" x14ac:dyDescent="0.2">
      <c r="A41" s="171" t="s">
        <v>81</v>
      </c>
    </row>
    <row r="42" spans="1:1" ht="87.75" customHeight="1" x14ac:dyDescent="0.2">
      <c r="A42" s="186" t="s">
        <v>339</v>
      </c>
    </row>
    <row r="43" spans="1:1" x14ac:dyDescent="0.2">
      <c r="A43" s="137"/>
    </row>
    <row r="44" spans="1:1" x14ac:dyDescent="0.2">
      <c r="A44" s="137"/>
    </row>
    <row r="45" spans="1:1" x14ac:dyDescent="0.2">
      <c r="A45" s="137"/>
    </row>
    <row r="46" spans="1:1" x14ac:dyDescent="0.2">
      <c r="A46" s="137"/>
    </row>
    <row r="47" spans="1:1" x14ac:dyDescent="0.2">
      <c r="A47" s="137"/>
    </row>
    <row r="48" spans="1:1" x14ac:dyDescent="0.2">
      <c r="A48" s="137"/>
    </row>
    <row r="49" spans="1:1" x14ac:dyDescent="0.2">
      <c r="A49" s="137"/>
    </row>
    <row r="50" spans="1:1" x14ac:dyDescent="0.2">
      <c r="A50" s="137"/>
    </row>
    <row r="51" spans="1:1" x14ac:dyDescent="0.2">
      <c r="A51" s="137"/>
    </row>
    <row r="52" spans="1:1" x14ac:dyDescent="0.2">
      <c r="A52" s="137"/>
    </row>
    <row r="53" spans="1:1" x14ac:dyDescent="0.2">
      <c r="A53" s="137"/>
    </row>
    <row r="54" spans="1:1" x14ac:dyDescent="0.2">
      <c r="A54" s="137"/>
    </row>
    <row r="55" spans="1:1" x14ac:dyDescent="0.2">
      <c r="A55" s="137"/>
    </row>
    <row r="56" spans="1:1" x14ac:dyDescent="0.2">
      <c r="A56" s="137"/>
    </row>
    <row r="57" spans="1:1" x14ac:dyDescent="0.2">
      <c r="A57" s="137"/>
    </row>
    <row r="58" spans="1:1" x14ac:dyDescent="0.2">
      <c r="A58" s="137"/>
    </row>
    <row r="59" spans="1:1" x14ac:dyDescent="0.2">
      <c r="A59" s="137"/>
    </row>
    <row r="60" spans="1:1" x14ac:dyDescent="0.2">
      <c r="A60" s="137"/>
    </row>
    <row r="61" spans="1:1" x14ac:dyDescent="0.2">
      <c r="A61" s="137"/>
    </row>
    <row r="62" spans="1:1" x14ac:dyDescent="0.2">
      <c r="A62" s="137"/>
    </row>
    <row r="63" spans="1:1" x14ac:dyDescent="0.2">
      <c r="A63" s="137"/>
    </row>
    <row r="64" spans="1:1" x14ac:dyDescent="0.2">
      <c r="A64" s="137"/>
    </row>
    <row r="65" spans="1:1" x14ac:dyDescent="0.2">
      <c r="A65" s="137"/>
    </row>
    <row r="66" spans="1:1" x14ac:dyDescent="0.2">
      <c r="A66" s="137"/>
    </row>
    <row r="67" spans="1:1" x14ac:dyDescent="0.2">
      <c r="A67" s="137"/>
    </row>
    <row r="68" spans="1:1" x14ac:dyDescent="0.2">
      <c r="A68" s="137"/>
    </row>
    <row r="69" spans="1:1" x14ac:dyDescent="0.2">
      <c r="A69" s="137"/>
    </row>
    <row r="70" spans="1:1" x14ac:dyDescent="0.2">
      <c r="A70" s="137"/>
    </row>
    <row r="71" spans="1:1" x14ac:dyDescent="0.2">
      <c r="A71" s="137"/>
    </row>
    <row r="72" spans="1:1" x14ac:dyDescent="0.2">
      <c r="A72" s="137"/>
    </row>
    <row r="73" spans="1:1" x14ac:dyDescent="0.2">
      <c r="A73" s="137"/>
    </row>
    <row r="74" spans="1:1" x14ac:dyDescent="0.2">
      <c r="A74" s="137"/>
    </row>
    <row r="75" spans="1:1" x14ac:dyDescent="0.2">
      <c r="A75" s="137"/>
    </row>
    <row r="76" spans="1:1" x14ac:dyDescent="0.2">
      <c r="A76" s="137"/>
    </row>
    <row r="77" spans="1:1" x14ac:dyDescent="0.2">
      <c r="A77" s="137"/>
    </row>
    <row r="78" spans="1:1" x14ac:dyDescent="0.2">
      <c r="A78" s="13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row r="141" spans="1:1" x14ac:dyDescent="0.2">
      <c r="A141" s="137"/>
    </row>
    <row r="142" spans="1:1" x14ac:dyDescent="0.2">
      <c r="A142" s="137"/>
    </row>
    <row r="143" spans="1:1" x14ac:dyDescent="0.2">
      <c r="A143" s="137"/>
    </row>
    <row r="144" spans="1:1" x14ac:dyDescent="0.2">
      <c r="A144" s="137"/>
    </row>
    <row r="145" spans="1:1" x14ac:dyDescent="0.2">
      <c r="A145" s="137"/>
    </row>
    <row r="146" spans="1:1" x14ac:dyDescent="0.2">
      <c r="A146" s="137"/>
    </row>
  </sheetData>
  <mergeCells count="1">
    <mergeCell ref="A16:A17"/>
  </mergeCells>
  <pageMargins left="0.7" right="0.7" top="0.75" bottom="0.75" header="0.3" footer="0.3"/>
  <pageSetup paperSize="9" orientation="portrait" horizontalDpi="4294967295" verticalDpi="4294967295"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B140"/>
  <sheetViews>
    <sheetView workbookViewId="0">
      <pane xSplit="1" topLeftCell="B1" activePane="topRight" state="frozen"/>
      <selection activeCell="A10" sqref="A10"/>
      <selection pane="topRight" activeCell="C1" sqref="C1:F1048576"/>
    </sheetView>
  </sheetViews>
  <sheetFormatPr defaultColWidth="10" defaultRowHeight="12.75" x14ac:dyDescent="0.2"/>
  <cols>
    <col min="1" max="1" width="46.5703125" style="32" customWidth="1"/>
    <col min="2" max="16384" width="10" style="31"/>
  </cols>
  <sheetData>
    <row r="1" spans="1:2" ht="23.25" customHeight="1" x14ac:dyDescent="0.2">
      <c r="A1" s="180" t="s">
        <v>61</v>
      </c>
    </row>
    <row r="2" spans="1:2" ht="23.25" customHeight="1" x14ac:dyDescent="0.2">
      <c r="A2" s="177" t="s">
        <v>191</v>
      </c>
    </row>
    <row r="3" spans="1:2" ht="23.25" customHeight="1" x14ac:dyDescent="0.2">
      <c r="A3" s="167" t="s">
        <v>340</v>
      </c>
    </row>
    <row r="4" spans="1:2" ht="21.75" customHeight="1" x14ac:dyDescent="0.2">
      <c r="A4" s="88" t="s">
        <v>62</v>
      </c>
      <c r="B4" s="182" t="e">
        <f>'Отдыхай и Катай FIT18'!#REF!</f>
        <v>#REF!</v>
      </c>
    </row>
    <row r="5" spans="1:2" ht="21.75" customHeight="1" x14ac:dyDescent="0.2">
      <c r="A5" s="104"/>
      <c r="B5" s="182" t="e">
        <f>'Отдыхай и Катай FIT18'!#REF!</f>
        <v>#REF!</v>
      </c>
    </row>
    <row r="6" spans="1:2" x14ac:dyDescent="0.2">
      <c r="A6" s="163" t="s">
        <v>63</v>
      </c>
      <c r="B6" s="182"/>
    </row>
    <row r="7" spans="1:2" x14ac:dyDescent="0.2">
      <c r="A7" s="163">
        <v>1</v>
      </c>
      <c r="B7" s="57" t="e">
        <f>'BAR BB| Open rates'!#REF!*0.9*0.87+25</f>
        <v>#REF!</v>
      </c>
    </row>
    <row r="8" spans="1:2" x14ac:dyDescent="0.2">
      <c r="A8" s="163">
        <v>2</v>
      </c>
      <c r="B8" s="57" t="e">
        <f>'BAR BB| Open rates'!#REF!*0.9*0.87+25</f>
        <v>#REF!</v>
      </c>
    </row>
    <row r="9" spans="1:2" x14ac:dyDescent="0.2">
      <c r="A9" s="163" t="s">
        <v>175</v>
      </c>
      <c r="B9" s="57"/>
    </row>
    <row r="10" spans="1:2" x14ac:dyDescent="0.2">
      <c r="A10" s="163">
        <v>1</v>
      </c>
      <c r="B10" s="57" t="e">
        <f>'BAR BB| Open rates'!#REF!*0.9*0.87+25</f>
        <v>#REF!</v>
      </c>
    </row>
    <row r="11" spans="1:2" x14ac:dyDescent="0.2">
      <c r="A11" s="163">
        <v>2</v>
      </c>
      <c r="B11" s="57" t="e">
        <f>'BAR BB| Open rates'!#REF!*0.9*0.87+25</f>
        <v>#REF!</v>
      </c>
    </row>
    <row r="12" spans="1:2" x14ac:dyDescent="0.2">
      <c r="A12" s="163" t="s">
        <v>176</v>
      </c>
      <c r="B12" s="57"/>
    </row>
    <row r="13" spans="1:2" x14ac:dyDescent="0.2">
      <c r="A13" s="163">
        <v>1</v>
      </c>
      <c r="B13" s="57" t="e">
        <f>'BAR BB| Open rates'!#REF!*0.9*0.87+25</f>
        <v>#REF!</v>
      </c>
    </row>
    <row r="14" spans="1:2" x14ac:dyDescent="0.2">
      <c r="A14" s="163">
        <v>2</v>
      </c>
      <c r="B14" s="57" t="e">
        <f>'BAR BB| Open rates'!#REF!*0.9*0.87+25</f>
        <v>#REF!</v>
      </c>
    </row>
    <row r="15" spans="1:2" s="154" customFormat="1" x14ac:dyDescent="0.2">
      <c r="A15" s="193"/>
    </row>
    <row r="16" spans="1:2" ht="12.75" customHeight="1" x14ac:dyDescent="0.2">
      <c r="A16" s="340" t="s">
        <v>172</v>
      </c>
    </row>
    <row r="17" spans="1:1" x14ac:dyDescent="0.2">
      <c r="A17" s="340"/>
    </row>
    <row r="18" spans="1:1" ht="13.5" thickBot="1" x14ac:dyDescent="0.25">
      <c r="A18" s="89"/>
    </row>
    <row r="19" spans="1:1" s="154" customFormat="1" ht="278.25" customHeight="1" thickBot="1" x14ac:dyDescent="0.25">
      <c r="A19" s="258" t="s">
        <v>381</v>
      </c>
    </row>
    <row r="20" spans="1:1" s="154" customFormat="1" ht="12.75" customHeight="1" x14ac:dyDescent="0.2"/>
    <row r="21" spans="1:1" x14ac:dyDescent="0.2">
      <c r="A21" s="190" t="s">
        <v>83</v>
      </c>
    </row>
    <row r="22" spans="1:1" s="154" customFormat="1" ht="34.5" customHeight="1" x14ac:dyDescent="0.2">
      <c r="A22" s="213" t="s">
        <v>379</v>
      </c>
    </row>
    <row r="23" spans="1:1" s="154" customFormat="1" ht="51.75" customHeight="1" x14ac:dyDescent="0.2">
      <c r="A23" s="213" t="s">
        <v>380</v>
      </c>
    </row>
    <row r="24" spans="1:1" x14ac:dyDescent="0.2">
      <c r="A24" s="33"/>
    </row>
    <row r="25" spans="1:1" x14ac:dyDescent="0.2">
      <c r="A25" s="174" t="s">
        <v>74</v>
      </c>
    </row>
    <row r="26" spans="1:1" x14ac:dyDescent="0.2">
      <c r="A26" s="178" t="s">
        <v>75</v>
      </c>
    </row>
    <row r="27" spans="1:1" ht="24" x14ac:dyDescent="0.2">
      <c r="A27" s="175" t="s">
        <v>76</v>
      </c>
    </row>
    <row r="28" spans="1:1" ht="24" x14ac:dyDescent="0.2">
      <c r="A28" s="175" t="s">
        <v>89</v>
      </c>
    </row>
    <row r="29" spans="1:1" x14ac:dyDescent="0.2">
      <c r="A29" s="175" t="s">
        <v>78</v>
      </c>
    </row>
    <row r="30" spans="1:1" ht="24" x14ac:dyDescent="0.2">
      <c r="A30" s="175" t="s">
        <v>79</v>
      </c>
    </row>
    <row r="31" spans="1:1" ht="24" x14ac:dyDescent="0.2">
      <c r="A31" s="175" t="s">
        <v>187</v>
      </c>
    </row>
    <row r="32" spans="1:1" x14ac:dyDescent="0.2">
      <c r="A32" s="175"/>
    </row>
    <row r="33" spans="1:1" x14ac:dyDescent="0.2">
      <c r="A33" s="191"/>
    </row>
    <row r="34" spans="1:1" ht="9.75" customHeight="1" x14ac:dyDescent="0.2">
      <c r="A34" s="191"/>
    </row>
    <row r="35" spans="1:1" ht="196.5" customHeight="1" x14ac:dyDescent="0.2">
      <c r="A35" s="192" t="s">
        <v>265</v>
      </c>
    </row>
    <row r="36" spans="1:1" ht="12.75" customHeight="1" x14ac:dyDescent="0.2">
      <c r="A36" s="192"/>
    </row>
    <row r="37" spans="1:1" ht="24" x14ac:dyDescent="0.2">
      <c r="A37" s="190" t="s">
        <v>95</v>
      </c>
    </row>
    <row r="38" spans="1:1" s="154" customFormat="1" ht="36" hidden="1" x14ac:dyDescent="0.2">
      <c r="A38" s="219" t="s">
        <v>271</v>
      </c>
    </row>
    <row r="39" spans="1:1" s="154" customFormat="1" ht="24.75" customHeight="1" x14ac:dyDescent="0.2">
      <c r="A39" s="259" t="s">
        <v>365</v>
      </c>
    </row>
    <row r="40" spans="1:1" x14ac:dyDescent="0.2">
      <c r="A40" s="6"/>
    </row>
    <row r="41" spans="1:1" x14ac:dyDescent="0.2">
      <c r="A41" s="171" t="s">
        <v>81</v>
      </c>
    </row>
    <row r="42" spans="1:1" ht="87.75" customHeight="1" x14ac:dyDescent="0.2">
      <c r="A42" s="186" t="s">
        <v>339</v>
      </c>
    </row>
    <row r="43" spans="1:1" x14ac:dyDescent="0.2">
      <c r="A43" s="137"/>
    </row>
    <row r="44" spans="1:1" x14ac:dyDescent="0.2">
      <c r="A44" s="137"/>
    </row>
    <row r="45" spans="1:1" x14ac:dyDescent="0.2">
      <c r="A45" s="137"/>
    </row>
    <row r="46" spans="1:1" x14ac:dyDescent="0.2">
      <c r="A46" s="137"/>
    </row>
    <row r="47" spans="1:1" x14ac:dyDescent="0.2">
      <c r="A47" s="137"/>
    </row>
    <row r="48" spans="1:1" x14ac:dyDescent="0.2">
      <c r="A48" s="137"/>
    </row>
    <row r="49" spans="1:1" x14ac:dyDescent="0.2">
      <c r="A49" s="137"/>
    </row>
    <row r="50" spans="1:1" x14ac:dyDescent="0.2">
      <c r="A50" s="137"/>
    </row>
    <row r="51" spans="1:1" x14ac:dyDescent="0.2">
      <c r="A51" s="137"/>
    </row>
    <row r="52" spans="1:1" x14ac:dyDescent="0.2">
      <c r="A52" s="137"/>
    </row>
    <row r="53" spans="1:1" x14ac:dyDescent="0.2">
      <c r="A53" s="137"/>
    </row>
    <row r="54" spans="1:1" x14ac:dyDescent="0.2">
      <c r="A54" s="137"/>
    </row>
    <row r="55" spans="1:1" x14ac:dyDescent="0.2">
      <c r="A55" s="137"/>
    </row>
    <row r="56" spans="1:1" x14ac:dyDescent="0.2">
      <c r="A56" s="137"/>
    </row>
    <row r="57" spans="1:1" x14ac:dyDescent="0.2">
      <c r="A57" s="137"/>
    </row>
    <row r="58" spans="1:1" x14ac:dyDescent="0.2">
      <c r="A58" s="137"/>
    </row>
    <row r="59" spans="1:1" x14ac:dyDescent="0.2">
      <c r="A59" s="137"/>
    </row>
    <row r="60" spans="1:1" x14ac:dyDescent="0.2">
      <c r="A60" s="137"/>
    </row>
    <row r="61" spans="1:1" x14ac:dyDescent="0.2">
      <c r="A61" s="137"/>
    </row>
    <row r="62" spans="1:1" x14ac:dyDescent="0.2">
      <c r="A62" s="137"/>
    </row>
    <row r="63" spans="1:1" x14ac:dyDescent="0.2">
      <c r="A63" s="137"/>
    </row>
    <row r="64" spans="1:1" x14ac:dyDescent="0.2">
      <c r="A64" s="137"/>
    </row>
    <row r="65" spans="1:1" x14ac:dyDescent="0.2">
      <c r="A65" s="137"/>
    </row>
    <row r="66" spans="1:1" x14ac:dyDescent="0.2">
      <c r="A66" s="137"/>
    </row>
    <row r="67" spans="1:1" x14ac:dyDescent="0.2">
      <c r="A67" s="137"/>
    </row>
    <row r="68" spans="1:1" x14ac:dyDescent="0.2">
      <c r="A68" s="137"/>
    </row>
    <row r="69" spans="1:1" x14ac:dyDescent="0.2">
      <c r="A69" s="137"/>
    </row>
    <row r="70" spans="1:1" x14ac:dyDescent="0.2">
      <c r="A70" s="137"/>
    </row>
    <row r="71" spans="1:1" x14ac:dyDescent="0.2">
      <c r="A71" s="137"/>
    </row>
    <row r="72" spans="1:1" x14ac:dyDescent="0.2">
      <c r="A72" s="137"/>
    </row>
    <row r="73" spans="1:1" x14ac:dyDescent="0.2">
      <c r="A73" s="137"/>
    </row>
    <row r="74" spans="1:1" x14ac:dyDescent="0.2">
      <c r="A74" s="137"/>
    </row>
    <row r="75" spans="1:1" x14ac:dyDescent="0.2">
      <c r="A75" s="137"/>
    </row>
    <row r="76" spans="1:1" x14ac:dyDescent="0.2">
      <c r="A76" s="137"/>
    </row>
    <row r="77" spans="1:1" x14ac:dyDescent="0.2">
      <c r="A77" s="137"/>
    </row>
    <row r="78" spans="1:1" x14ac:dyDescent="0.2">
      <c r="A78" s="13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sheetData>
  <mergeCells count="1">
    <mergeCell ref="A16:A17"/>
  </mergeCells>
  <pageMargins left="0.7" right="0.7" top="0.75" bottom="0.75" header="0.3" footer="0.3"/>
  <pageSetup paperSize="9" orientation="portrait" horizontalDpi="4294967295" verticalDpi="4294967295"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tabColor rgb="FFFFCCFF"/>
  </sheetPr>
  <dimension ref="A1:X178"/>
  <sheetViews>
    <sheetView workbookViewId="0">
      <pane xSplit="1" topLeftCell="B1" activePane="topRight" state="frozen"/>
      <selection activeCell="A10" sqref="A10"/>
      <selection pane="topRight" activeCell="E43" sqref="E43"/>
    </sheetView>
  </sheetViews>
  <sheetFormatPr defaultColWidth="10" defaultRowHeight="12.75" x14ac:dyDescent="0.2"/>
  <cols>
    <col min="1" max="1" width="46.5703125" style="32" customWidth="1"/>
    <col min="2" max="16384" width="10" style="31"/>
  </cols>
  <sheetData>
    <row r="1" spans="1:24" ht="23.25" customHeight="1" x14ac:dyDescent="0.2">
      <c r="A1" s="180" t="s">
        <v>61</v>
      </c>
    </row>
    <row r="2" spans="1:24" ht="21.75" hidden="1" customHeight="1" x14ac:dyDescent="0.2">
      <c r="A2" s="188" t="s">
        <v>188</v>
      </c>
      <c r="B2" s="182" t="e">
        <f>'BAR BB| Open rates'!#REF!</f>
        <v>#REF!</v>
      </c>
      <c r="C2" s="182" t="e">
        <f>'BAR BB| Open rates'!#REF!</f>
        <v>#REF!</v>
      </c>
      <c r="D2" s="182" t="e">
        <f>'BAR BB| Open rates'!#REF!</f>
        <v>#REF!</v>
      </c>
      <c r="E2" s="182" t="e">
        <f>'BAR BB| Open rates'!#REF!</f>
        <v>#REF!</v>
      </c>
      <c r="F2" s="182" t="e">
        <f>'BAR BB| Open rates'!#REF!</f>
        <v>#REF!</v>
      </c>
      <c r="G2" s="182" t="e">
        <f>'BAR BB| Open rates'!#REF!</f>
        <v>#REF!</v>
      </c>
      <c r="H2" s="182" t="e">
        <f>'BAR BB| Open rates'!#REF!</f>
        <v>#REF!</v>
      </c>
      <c r="I2" s="182" t="e">
        <f>'BAR BB| Open rates'!#REF!</f>
        <v>#REF!</v>
      </c>
      <c r="J2" s="182" t="e">
        <f>'BAR BB| Open rates'!#REF!</f>
        <v>#REF!</v>
      </c>
      <c r="K2" s="182" t="e">
        <f>'BAR BB| Open rates'!#REF!</f>
        <v>#REF!</v>
      </c>
      <c r="L2" s="182" t="e">
        <f>'BAR BB| Open rates'!#REF!</f>
        <v>#REF!</v>
      </c>
      <c r="M2" s="182" t="e">
        <f>'BAR BB| Open rates'!#REF!</f>
        <v>#REF!</v>
      </c>
      <c r="N2" s="182" t="e">
        <f>'BAR BB| Open rates'!#REF!</f>
        <v>#REF!</v>
      </c>
      <c r="O2" s="182" t="e">
        <f>'BAR BB| Open rates'!#REF!</f>
        <v>#REF!</v>
      </c>
      <c r="P2" s="182" t="e">
        <f>'BAR BB| Open rates'!#REF!</f>
        <v>#REF!</v>
      </c>
      <c r="Q2" s="182" t="e">
        <f>'BAR BB| Open rates'!#REF!</f>
        <v>#REF!</v>
      </c>
      <c r="R2" s="182" t="e">
        <f>'BAR BB| Open rates'!#REF!</f>
        <v>#REF!</v>
      </c>
      <c r="S2" s="182" t="e">
        <f>'BAR BB| Open rates'!#REF!</f>
        <v>#REF!</v>
      </c>
      <c r="T2" s="182" t="e">
        <f>'BAR BB| Open rates'!#REF!</f>
        <v>#REF!</v>
      </c>
      <c r="U2" s="182" t="e">
        <f>'BAR BB| Open rates'!#REF!</f>
        <v>#REF!</v>
      </c>
      <c r="V2" s="182" t="e">
        <f>'BAR BB| Open rates'!#REF!</f>
        <v>#REF!</v>
      </c>
      <c r="W2" s="182" t="e">
        <f>'BAR BB| Open rates'!#REF!</f>
        <v>#REF!</v>
      </c>
      <c r="X2" s="182" t="e">
        <f>'BAR BB| Open rates'!#REF!</f>
        <v>#REF!</v>
      </c>
    </row>
    <row r="3" spans="1:24" ht="21.75" hidden="1" customHeight="1" x14ac:dyDescent="0.2">
      <c r="A3" s="187" t="s">
        <v>62</v>
      </c>
      <c r="B3" s="182" t="e">
        <f>'BAR BB| Open rates'!#REF!</f>
        <v>#REF!</v>
      </c>
      <c r="C3" s="182" t="e">
        <f>'BAR BB| Open rates'!#REF!</f>
        <v>#REF!</v>
      </c>
      <c r="D3" s="182" t="e">
        <f>'BAR BB| Open rates'!#REF!</f>
        <v>#REF!</v>
      </c>
      <c r="E3" s="182" t="e">
        <f>'BAR BB| Open rates'!#REF!</f>
        <v>#REF!</v>
      </c>
      <c r="F3" s="182" t="e">
        <f>'BAR BB| Open rates'!#REF!</f>
        <v>#REF!</v>
      </c>
      <c r="G3" s="182" t="e">
        <f>'BAR BB| Open rates'!#REF!</f>
        <v>#REF!</v>
      </c>
      <c r="H3" s="182" t="e">
        <f>'BAR BB| Open rates'!#REF!</f>
        <v>#REF!</v>
      </c>
      <c r="I3" s="182" t="e">
        <f>'BAR BB| Open rates'!#REF!</f>
        <v>#REF!</v>
      </c>
      <c r="J3" s="182" t="e">
        <f>'BAR BB| Open rates'!#REF!</f>
        <v>#REF!</v>
      </c>
      <c r="K3" s="182" t="e">
        <f>'BAR BB| Open rates'!#REF!</f>
        <v>#REF!</v>
      </c>
      <c r="L3" s="182" t="e">
        <f>'BAR BB| Open rates'!#REF!</f>
        <v>#REF!</v>
      </c>
      <c r="M3" s="182" t="e">
        <f>'BAR BB| Open rates'!#REF!</f>
        <v>#REF!</v>
      </c>
      <c r="N3" s="182" t="e">
        <f>'BAR BB| Open rates'!#REF!</f>
        <v>#REF!</v>
      </c>
      <c r="O3" s="182" t="e">
        <f>'BAR BB| Open rates'!#REF!</f>
        <v>#REF!</v>
      </c>
      <c r="P3" s="182" t="e">
        <f>'BAR BB| Open rates'!#REF!</f>
        <v>#REF!</v>
      </c>
      <c r="Q3" s="182" t="e">
        <f>'BAR BB| Open rates'!#REF!</f>
        <v>#REF!</v>
      </c>
      <c r="R3" s="182" t="e">
        <f>'BAR BB| Open rates'!#REF!</f>
        <v>#REF!</v>
      </c>
      <c r="S3" s="182" t="e">
        <f>'BAR BB| Open rates'!#REF!</f>
        <v>#REF!</v>
      </c>
      <c r="T3" s="182" t="e">
        <f>'BAR BB| Open rates'!#REF!</f>
        <v>#REF!</v>
      </c>
      <c r="U3" s="182" t="e">
        <f>'BAR BB| Open rates'!#REF!</f>
        <v>#REF!</v>
      </c>
      <c r="V3" s="182" t="e">
        <f>'BAR BB| Open rates'!#REF!</f>
        <v>#REF!</v>
      </c>
      <c r="W3" s="182" t="e">
        <f>'BAR BB| Open rates'!#REF!</f>
        <v>#REF!</v>
      </c>
      <c r="X3" s="182" t="e">
        <f>'BAR BB| Open rates'!#REF!</f>
        <v>#REF!</v>
      </c>
    </row>
    <row r="4" spans="1:24" hidden="1" x14ac:dyDescent="0.2">
      <c r="A4" s="189" t="str">
        <f>'BAR BB| Open rates'!A5</f>
        <v>Делюкс/ Deluxe</v>
      </c>
      <c r="B4" s="182"/>
      <c r="C4" s="182"/>
      <c r="D4" s="182"/>
      <c r="E4" s="182"/>
      <c r="F4" s="182"/>
      <c r="G4" s="182"/>
      <c r="H4" s="182"/>
      <c r="I4" s="182"/>
      <c r="J4" s="182"/>
      <c r="K4" s="182"/>
      <c r="L4" s="182"/>
      <c r="M4" s="182"/>
      <c r="N4" s="182"/>
      <c r="O4" s="182"/>
      <c r="P4" s="182"/>
      <c r="Q4" s="182"/>
      <c r="R4" s="182"/>
      <c r="S4" s="182"/>
      <c r="T4" s="182"/>
      <c r="U4" s="182"/>
      <c r="V4" s="182"/>
      <c r="W4" s="182"/>
      <c r="X4" s="182"/>
    </row>
    <row r="5" spans="1:24" hidden="1" x14ac:dyDescent="0.2">
      <c r="A5" s="189">
        <f>'BAR BB| Open rates'!A6</f>
        <v>1</v>
      </c>
      <c r="B5" s="181" t="e">
        <f>'BAR BB| Open rates'!#REF!</f>
        <v>#REF!</v>
      </c>
      <c r="C5" s="181" t="e">
        <f>'BAR BB| Open rates'!#REF!</f>
        <v>#REF!</v>
      </c>
      <c r="D5" s="181" t="e">
        <f>'BAR BB| Open rates'!#REF!</f>
        <v>#REF!</v>
      </c>
      <c r="E5" s="181" t="e">
        <f>'BAR BB| Open rates'!#REF!</f>
        <v>#REF!</v>
      </c>
      <c r="F5" s="181" t="e">
        <f>'BAR BB| Open rates'!#REF!</f>
        <v>#REF!</v>
      </c>
      <c r="G5" s="181" t="e">
        <f>'BAR BB| Open rates'!#REF!</f>
        <v>#REF!</v>
      </c>
      <c r="H5" s="181" t="e">
        <f>'BAR BB| Open rates'!#REF!</f>
        <v>#REF!</v>
      </c>
      <c r="I5" s="181" t="e">
        <f>'BAR BB| Open rates'!#REF!</f>
        <v>#REF!</v>
      </c>
      <c r="J5" s="181" t="e">
        <f>'BAR BB| Open rates'!#REF!</f>
        <v>#REF!</v>
      </c>
      <c r="K5" s="181" t="e">
        <f>'BAR BB| Open rates'!#REF!</f>
        <v>#REF!</v>
      </c>
      <c r="L5" s="181" t="e">
        <f>'BAR BB| Open rates'!#REF!</f>
        <v>#REF!</v>
      </c>
      <c r="M5" s="181" t="e">
        <f>'BAR BB| Open rates'!#REF!</f>
        <v>#REF!</v>
      </c>
      <c r="N5" s="181" t="e">
        <f>'BAR BB| Open rates'!#REF!</f>
        <v>#REF!</v>
      </c>
      <c r="O5" s="181" t="e">
        <f>'BAR BB| Open rates'!#REF!</f>
        <v>#REF!</v>
      </c>
      <c r="P5" s="181" t="e">
        <f>'BAR BB| Open rates'!#REF!</f>
        <v>#REF!</v>
      </c>
      <c r="Q5" s="181" t="e">
        <f>'BAR BB| Open rates'!#REF!</f>
        <v>#REF!</v>
      </c>
      <c r="R5" s="181" t="e">
        <f>'BAR BB| Open rates'!#REF!</f>
        <v>#REF!</v>
      </c>
      <c r="S5" s="181" t="e">
        <f>'BAR BB| Open rates'!#REF!</f>
        <v>#REF!</v>
      </c>
      <c r="T5" s="181" t="e">
        <f>'BAR BB| Open rates'!#REF!</f>
        <v>#REF!</v>
      </c>
      <c r="U5" s="181" t="e">
        <f>'BAR BB| Open rates'!#REF!</f>
        <v>#REF!</v>
      </c>
      <c r="V5" s="181" t="e">
        <f>'BAR BB| Open rates'!#REF!</f>
        <v>#REF!</v>
      </c>
      <c r="W5" s="181" t="e">
        <f>'BAR BB| Open rates'!#REF!</f>
        <v>#REF!</v>
      </c>
      <c r="X5" s="181" t="e">
        <f>'BAR BB| Open rates'!#REF!</f>
        <v>#REF!</v>
      </c>
    </row>
    <row r="6" spans="1:24" hidden="1" x14ac:dyDescent="0.2">
      <c r="A6" s="189">
        <f>'BAR BB| Open rates'!A7</f>
        <v>2</v>
      </c>
      <c r="B6" s="181" t="e">
        <f>'BAR BB| Open rates'!#REF!</f>
        <v>#REF!</v>
      </c>
      <c r="C6" s="181" t="e">
        <f>'BAR BB| Open rates'!#REF!</f>
        <v>#REF!</v>
      </c>
      <c r="D6" s="181" t="e">
        <f>'BAR BB| Open rates'!#REF!</f>
        <v>#REF!</v>
      </c>
      <c r="E6" s="181" t="e">
        <f>'BAR BB| Open rates'!#REF!</f>
        <v>#REF!</v>
      </c>
      <c r="F6" s="181" t="e">
        <f>'BAR BB| Open rates'!#REF!</f>
        <v>#REF!</v>
      </c>
      <c r="G6" s="181" t="e">
        <f>'BAR BB| Open rates'!#REF!</f>
        <v>#REF!</v>
      </c>
      <c r="H6" s="181" t="e">
        <f>'BAR BB| Open rates'!#REF!</f>
        <v>#REF!</v>
      </c>
      <c r="I6" s="181" t="e">
        <f>'BAR BB| Open rates'!#REF!</f>
        <v>#REF!</v>
      </c>
      <c r="J6" s="181" t="e">
        <f>'BAR BB| Open rates'!#REF!</f>
        <v>#REF!</v>
      </c>
      <c r="K6" s="181" t="e">
        <f>'BAR BB| Open rates'!#REF!</f>
        <v>#REF!</v>
      </c>
      <c r="L6" s="181" t="e">
        <f>'BAR BB| Open rates'!#REF!</f>
        <v>#REF!</v>
      </c>
      <c r="M6" s="181" t="e">
        <f>'BAR BB| Open rates'!#REF!</f>
        <v>#REF!</v>
      </c>
      <c r="N6" s="181" t="e">
        <f>'BAR BB| Open rates'!#REF!</f>
        <v>#REF!</v>
      </c>
      <c r="O6" s="181" t="e">
        <f>'BAR BB| Open rates'!#REF!</f>
        <v>#REF!</v>
      </c>
      <c r="P6" s="181" t="e">
        <f>'BAR BB| Open rates'!#REF!</f>
        <v>#REF!</v>
      </c>
      <c r="Q6" s="181" t="e">
        <f>'BAR BB| Open rates'!#REF!</f>
        <v>#REF!</v>
      </c>
      <c r="R6" s="181" t="e">
        <f>'BAR BB| Open rates'!#REF!</f>
        <v>#REF!</v>
      </c>
      <c r="S6" s="181" t="e">
        <f>'BAR BB| Open rates'!#REF!</f>
        <v>#REF!</v>
      </c>
      <c r="T6" s="181" t="e">
        <f>'BAR BB| Open rates'!#REF!</f>
        <v>#REF!</v>
      </c>
      <c r="U6" s="181" t="e">
        <f>'BAR BB| Open rates'!#REF!</f>
        <v>#REF!</v>
      </c>
      <c r="V6" s="181" t="e">
        <f>'BAR BB| Open rates'!#REF!</f>
        <v>#REF!</v>
      </c>
      <c r="W6" s="181" t="e">
        <f>'BAR BB| Open rates'!#REF!</f>
        <v>#REF!</v>
      </c>
      <c r="X6" s="181" t="e">
        <f>'BAR BB| Open rates'!#REF!</f>
        <v>#REF!</v>
      </c>
    </row>
    <row r="7" spans="1:24" hidden="1" x14ac:dyDescent="0.2">
      <c r="A7" s="189" t="str">
        <f>'BAR BB| Open rates'!A8</f>
        <v>Делюкс с видом на горы / Deluxe Mountain View</v>
      </c>
      <c r="B7" s="181"/>
      <c r="C7" s="181"/>
      <c r="D7" s="181"/>
      <c r="E7" s="181"/>
      <c r="F7" s="181"/>
      <c r="G7" s="181"/>
      <c r="H7" s="181"/>
      <c r="I7" s="181"/>
      <c r="J7" s="181"/>
      <c r="K7" s="181"/>
      <c r="L7" s="181"/>
      <c r="M7" s="181"/>
      <c r="N7" s="181"/>
      <c r="O7" s="181"/>
      <c r="P7" s="181"/>
      <c r="Q7" s="181"/>
      <c r="R7" s="181"/>
      <c r="S7" s="181"/>
      <c r="T7" s="181"/>
      <c r="U7" s="181"/>
      <c r="V7" s="181"/>
      <c r="W7" s="181"/>
      <c r="X7" s="181"/>
    </row>
    <row r="8" spans="1:24" hidden="1" x14ac:dyDescent="0.2">
      <c r="A8" s="189">
        <f>'BAR BB| Open rates'!A9</f>
        <v>1</v>
      </c>
      <c r="B8" s="181" t="e">
        <f>'BAR BB| Open rates'!#REF!</f>
        <v>#REF!</v>
      </c>
      <c r="C8" s="181" t="e">
        <f>'BAR BB| Open rates'!#REF!</f>
        <v>#REF!</v>
      </c>
      <c r="D8" s="181" t="e">
        <f>'BAR BB| Open rates'!#REF!</f>
        <v>#REF!</v>
      </c>
      <c r="E8" s="181" t="e">
        <f>'BAR BB| Open rates'!#REF!</f>
        <v>#REF!</v>
      </c>
      <c r="F8" s="181" t="e">
        <f>'BAR BB| Open rates'!#REF!</f>
        <v>#REF!</v>
      </c>
      <c r="G8" s="181" t="e">
        <f>'BAR BB| Open rates'!#REF!</f>
        <v>#REF!</v>
      </c>
      <c r="H8" s="181" t="e">
        <f>'BAR BB| Open rates'!#REF!</f>
        <v>#REF!</v>
      </c>
      <c r="I8" s="181" t="e">
        <f>'BAR BB| Open rates'!#REF!</f>
        <v>#REF!</v>
      </c>
      <c r="J8" s="181" t="e">
        <f>'BAR BB| Open rates'!#REF!</f>
        <v>#REF!</v>
      </c>
      <c r="K8" s="181" t="e">
        <f>'BAR BB| Open rates'!#REF!</f>
        <v>#REF!</v>
      </c>
      <c r="L8" s="181" t="e">
        <f>'BAR BB| Open rates'!#REF!</f>
        <v>#REF!</v>
      </c>
      <c r="M8" s="181" t="e">
        <f>'BAR BB| Open rates'!#REF!</f>
        <v>#REF!</v>
      </c>
      <c r="N8" s="181" t="e">
        <f>'BAR BB| Open rates'!#REF!</f>
        <v>#REF!</v>
      </c>
      <c r="O8" s="181" t="e">
        <f>'BAR BB| Open rates'!#REF!</f>
        <v>#REF!</v>
      </c>
      <c r="P8" s="181" t="e">
        <f>'BAR BB| Open rates'!#REF!</f>
        <v>#REF!</v>
      </c>
      <c r="Q8" s="181" t="e">
        <f>'BAR BB| Open rates'!#REF!</f>
        <v>#REF!</v>
      </c>
      <c r="R8" s="181" t="e">
        <f>'BAR BB| Open rates'!#REF!</f>
        <v>#REF!</v>
      </c>
      <c r="S8" s="181" t="e">
        <f>'BAR BB| Open rates'!#REF!</f>
        <v>#REF!</v>
      </c>
      <c r="T8" s="181" t="e">
        <f>'BAR BB| Open rates'!#REF!</f>
        <v>#REF!</v>
      </c>
      <c r="U8" s="181" t="e">
        <f>'BAR BB| Open rates'!#REF!</f>
        <v>#REF!</v>
      </c>
      <c r="V8" s="181" t="e">
        <f>'BAR BB| Open rates'!#REF!</f>
        <v>#REF!</v>
      </c>
      <c r="W8" s="181" t="e">
        <f>'BAR BB| Open rates'!#REF!</f>
        <v>#REF!</v>
      </c>
      <c r="X8" s="181" t="e">
        <f>'BAR BB| Open rates'!#REF!</f>
        <v>#REF!</v>
      </c>
    </row>
    <row r="9" spans="1:24" hidden="1" x14ac:dyDescent="0.2">
      <c r="A9" s="189">
        <f>'BAR BB| Open rates'!A10</f>
        <v>2</v>
      </c>
      <c r="B9" s="181" t="e">
        <f>'BAR BB| Open rates'!#REF!</f>
        <v>#REF!</v>
      </c>
      <c r="C9" s="181" t="e">
        <f>'BAR BB| Open rates'!#REF!</f>
        <v>#REF!</v>
      </c>
      <c r="D9" s="181" t="e">
        <f>'BAR BB| Open rates'!#REF!</f>
        <v>#REF!</v>
      </c>
      <c r="E9" s="181" t="e">
        <f>'BAR BB| Open rates'!#REF!</f>
        <v>#REF!</v>
      </c>
      <c r="F9" s="181" t="e">
        <f>'BAR BB| Open rates'!#REF!</f>
        <v>#REF!</v>
      </c>
      <c r="G9" s="181" t="e">
        <f>'BAR BB| Open rates'!#REF!</f>
        <v>#REF!</v>
      </c>
      <c r="H9" s="181" t="e">
        <f>'BAR BB| Open rates'!#REF!</f>
        <v>#REF!</v>
      </c>
      <c r="I9" s="181" t="e">
        <f>'BAR BB| Open rates'!#REF!</f>
        <v>#REF!</v>
      </c>
      <c r="J9" s="181" t="e">
        <f>'BAR BB| Open rates'!#REF!</f>
        <v>#REF!</v>
      </c>
      <c r="K9" s="181" t="e">
        <f>'BAR BB| Open rates'!#REF!</f>
        <v>#REF!</v>
      </c>
      <c r="L9" s="181" t="e">
        <f>'BAR BB| Open rates'!#REF!</f>
        <v>#REF!</v>
      </c>
      <c r="M9" s="181" t="e">
        <f>'BAR BB| Open rates'!#REF!</f>
        <v>#REF!</v>
      </c>
      <c r="N9" s="181" t="e">
        <f>'BAR BB| Open rates'!#REF!</f>
        <v>#REF!</v>
      </c>
      <c r="O9" s="181" t="e">
        <f>'BAR BB| Open rates'!#REF!</f>
        <v>#REF!</v>
      </c>
      <c r="P9" s="181" t="e">
        <f>'BAR BB| Open rates'!#REF!</f>
        <v>#REF!</v>
      </c>
      <c r="Q9" s="181" t="e">
        <f>'BAR BB| Open rates'!#REF!</f>
        <v>#REF!</v>
      </c>
      <c r="R9" s="181" t="e">
        <f>'BAR BB| Open rates'!#REF!</f>
        <v>#REF!</v>
      </c>
      <c r="S9" s="181" t="e">
        <f>'BAR BB| Open rates'!#REF!</f>
        <v>#REF!</v>
      </c>
      <c r="T9" s="181" t="e">
        <f>'BAR BB| Open rates'!#REF!</f>
        <v>#REF!</v>
      </c>
      <c r="U9" s="181" t="e">
        <f>'BAR BB| Open rates'!#REF!</f>
        <v>#REF!</v>
      </c>
      <c r="V9" s="181" t="e">
        <f>'BAR BB| Open rates'!#REF!</f>
        <v>#REF!</v>
      </c>
      <c r="W9" s="181" t="e">
        <f>'BAR BB| Open rates'!#REF!</f>
        <v>#REF!</v>
      </c>
      <c r="X9" s="181" t="e">
        <f>'BAR BB| Open rates'!#REF!</f>
        <v>#REF!</v>
      </c>
    </row>
    <row r="10" spans="1:24" hidden="1" x14ac:dyDescent="0.2">
      <c r="A10" s="189" t="str">
        <f>'BAR BB| Open rates'!A11</f>
        <v>Люкс/ Suite</v>
      </c>
      <c r="B10" s="181"/>
      <c r="C10" s="181"/>
      <c r="D10" s="181"/>
      <c r="E10" s="181"/>
      <c r="F10" s="181"/>
      <c r="G10" s="181"/>
      <c r="H10" s="181"/>
      <c r="I10" s="181"/>
      <c r="J10" s="181"/>
      <c r="K10" s="181"/>
      <c r="L10" s="181"/>
      <c r="M10" s="181"/>
      <c r="N10" s="181"/>
      <c r="O10" s="181"/>
      <c r="P10" s="181"/>
      <c r="Q10" s="181"/>
      <c r="R10" s="181"/>
      <c r="S10" s="181"/>
      <c r="T10" s="181"/>
      <c r="U10" s="181"/>
      <c r="V10" s="181"/>
      <c r="W10" s="181"/>
      <c r="X10" s="181"/>
    </row>
    <row r="11" spans="1:24" hidden="1" x14ac:dyDescent="0.2">
      <c r="A11" s="189">
        <f>'BAR BB| Open rates'!A12</f>
        <v>1</v>
      </c>
      <c r="B11" s="181" t="e">
        <f>'BAR BB| Open rates'!#REF!</f>
        <v>#REF!</v>
      </c>
      <c r="C11" s="181" t="e">
        <f>'BAR BB| Open rates'!#REF!</f>
        <v>#REF!</v>
      </c>
      <c r="D11" s="181" t="e">
        <f>'BAR BB| Open rates'!#REF!</f>
        <v>#REF!</v>
      </c>
      <c r="E11" s="181" t="e">
        <f>'BAR BB| Open rates'!#REF!</f>
        <v>#REF!</v>
      </c>
      <c r="F11" s="181" t="e">
        <f>'BAR BB| Open rates'!#REF!</f>
        <v>#REF!</v>
      </c>
      <c r="G11" s="181" t="e">
        <f>'BAR BB| Open rates'!#REF!</f>
        <v>#REF!</v>
      </c>
      <c r="H11" s="181" t="e">
        <f>'BAR BB| Open rates'!#REF!</f>
        <v>#REF!</v>
      </c>
      <c r="I11" s="181" t="e">
        <f>'BAR BB| Open rates'!#REF!</f>
        <v>#REF!</v>
      </c>
      <c r="J11" s="181" t="e">
        <f>'BAR BB| Open rates'!#REF!</f>
        <v>#REF!</v>
      </c>
      <c r="K11" s="181" t="e">
        <f>'BAR BB| Open rates'!#REF!</f>
        <v>#REF!</v>
      </c>
      <c r="L11" s="181" t="e">
        <f>'BAR BB| Open rates'!#REF!</f>
        <v>#REF!</v>
      </c>
      <c r="M11" s="181" t="e">
        <f>'BAR BB| Open rates'!#REF!</f>
        <v>#REF!</v>
      </c>
      <c r="N11" s="181" t="e">
        <f>'BAR BB| Open rates'!#REF!</f>
        <v>#REF!</v>
      </c>
      <c r="O11" s="181" t="e">
        <f>'BAR BB| Open rates'!#REF!</f>
        <v>#REF!</v>
      </c>
      <c r="P11" s="181" t="e">
        <f>'BAR BB| Open rates'!#REF!</f>
        <v>#REF!</v>
      </c>
      <c r="Q11" s="181" t="e">
        <f>'BAR BB| Open rates'!#REF!</f>
        <v>#REF!</v>
      </c>
      <c r="R11" s="181" t="e">
        <f>'BAR BB| Open rates'!#REF!</f>
        <v>#REF!</v>
      </c>
      <c r="S11" s="181" t="e">
        <f>'BAR BB| Open rates'!#REF!</f>
        <v>#REF!</v>
      </c>
      <c r="T11" s="181" t="e">
        <f>'BAR BB| Open rates'!#REF!</f>
        <v>#REF!</v>
      </c>
      <c r="U11" s="181" t="e">
        <f>'BAR BB| Open rates'!#REF!</f>
        <v>#REF!</v>
      </c>
      <c r="V11" s="181" t="e">
        <f>'BAR BB| Open rates'!#REF!</f>
        <v>#REF!</v>
      </c>
      <c r="W11" s="181" t="e">
        <f>'BAR BB| Open rates'!#REF!</f>
        <v>#REF!</v>
      </c>
      <c r="X11" s="181" t="e">
        <f>'BAR BB| Open rates'!#REF!</f>
        <v>#REF!</v>
      </c>
    </row>
    <row r="12" spans="1:24" hidden="1" x14ac:dyDescent="0.2">
      <c r="A12" s="189">
        <f>'BAR BB| Open rates'!A13</f>
        <v>2</v>
      </c>
      <c r="B12" s="181" t="e">
        <f>'BAR BB| Open rates'!#REF!</f>
        <v>#REF!</v>
      </c>
      <c r="C12" s="181" t="e">
        <f>'BAR BB| Open rates'!#REF!</f>
        <v>#REF!</v>
      </c>
      <c r="D12" s="181" t="e">
        <f>'BAR BB| Open rates'!#REF!</f>
        <v>#REF!</v>
      </c>
      <c r="E12" s="181" t="e">
        <f>'BAR BB| Open rates'!#REF!</f>
        <v>#REF!</v>
      </c>
      <c r="F12" s="181" t="e">
        <f>'BAR BB| Open rates'!#REF!</f>
        <v>#REF!</v>
      </c>
      <c r="G12" s="181" t="e">
        <f>'BAR BB| Open rates'!#REF!</f>
        <v>#REF!</v>
      </c>
      <c r="H12" s="181" t="e">
        <f>'BAR BB| Open rates'!#REF!</f>
        <v>#REF!</v>
      </c>
      <c r="I12" s="181" t="e">
        <f>'BAR BB| Open rates'!#REF!</f>
        <v>#REF!</v>
      </c>
      <c r="J12" s="181" t="e">
        <f>'BAR BB| Open rates'!#REF!</f>
        <v>#REF!</v>
      </c>
      <c r="K12" s="181" t="e">
        <f>'BAR BB| Open rates'!#REF!</f>
        <v>#REF!</v>
      </c>
      <c r="L12" s="181" t="e">
        <f>'BAR BB| Open rates'!#REF!</f>
        <v>#REF!</v>
      </c>
      <c r="M12" s="181" t="e">
        <f>'BAR BB| Open rates'!#REF!</f>
        <v>#REF!</v>
      </c>
      <c r="N12" s="181" t="e">
        <f>'BAR BB| Open rates'!#REF!</f>
        <v>#REF!</v>
      </c>
      <c r="O12" s="181" t="e">
        <f>'BAR BB| Open rates'!#REF!</f>
        <v>#REF!</v>
      </c>
      <c r="P12" s="181" t="e">
        <f>'BAR BB| Open rates'!#REF!</f>
        <v>#REF!</v>
      </c>
      <c r="Q12" s="181" t="e">
        <f>'BAR BB| Open rates'!#REF!</f>
        <v>#REF!</v>
      </c>
      <c r="R12" s="181" t="e">
        <f>'BAR BB| Open rates'!#REF!</f>
        <v>#REF!</v>
      </c>
      <c r="S12" s="181" t="e">
        <f>'BAR BB| Open rates'!#REF!</f>
        <v>#REF!</v>
      </c>
      <c r="T12" s="181" t="e">
        <f>'BAR BB| Open rates'!#REF!</f>
        <v>#REF!</v>
      </c>
      <c r="U12" s="181" t="e">
        <f>'BAR BB| Open rates'!#REF!</f>
        <v>#REF!</v>
      </c>
      <c r="V12" s="181" t="e">
        <f>'BAR BB| Open rates'!#REF!</f>
        <v>#REF!</v>
      </c>
      <c r="W12" s="181" t="e">
        <f>'BAR BB| Open rates'!#REF!</f>
        <v>#REF!</v>
      </c>
      <c r="X12" s="181" t="e">
        <f>'BAR BB| Open rates'!#REF!</f>
        <v>#REF!</v>
      </c>
    </row>
    <row r="13" spans="1:24" s="154" customFormat="1" ht="12.75" hidden="1" customHeight="1" x14ac:dyDescent="0.2">
      <c r="A13" s="200" t="s">
        <v>189</v>
      </c>
      <c r="B13" s="53">
        <v>2700</v>
      </c>
      <c r="C13" s="218">
        <v>3500</v>
      </c>
      <c r="D13" s="218">
        <v>3500</v>
      </c>
      <c r="E13" s="218">
        <v>3500</v>
      </c>
      <c r="F13" s="218">
        <v>3500</v>
      </c>
      <c r="G13" s="218">
        <v>3500</v>
      </c>
      <c r="H13" s="218">
        <v>3500</v>
      </c>
      <c r="I13" s="218">
        <v>3500</v>
      </c>
      <c r="J13" s="218">
        <v>3500</v>
      </c>
      <c r="K13" s="218">
        <v>3500</v>
      </c>
      <c r="L13" s="218">
        <v>3500</v>
      </c>
      <c r="M13" s="218">
        <v>3500</v>
      </c>
      <c r="N13" s="218">
        <v>3500</v>
      </c>
      <c r="O13" s="218">
        <v>3500</v>
      </c>
      <c r="P13" s="218">
        <v>3500</v>
      </c>
      <c r="Q13" s="218">
        <v>3500</v>
      </c>
      <c r="R13" s="53">
        <v>2700</v>
      </c>
      <c r="S13" s="53">
        <v>2700</v>
      </c>
      <c r="T13" s="53">
        <v>2700</v>
      </c>
      <c r="U13" s="53">
        <v>2700</v>
      </c>
      <c r="V13" s="53">
        <v>2700</v>
      </c>
      <c r="W13" s="53">
        <v>2700</v>
      </c>
      <c r="X13" s="53">
        <v>2700</v>
      </c>
    </row>
    <row r="14" spans="1:24" s="154" customFormat="1" ht="12.75" hidden="1" customHeight="1" x14ac:dyDescent="0.2">
      <c r="A14" s="200" t="s">
        <v>190</v>
      </c>
      <c r="B14" s="216">
        <f t="shared" ref="B14:X14" si="0">B13*2</f>
        <v>5400</v>
      </c>
      <c r="C14" s="216">
        <f t="shared" si="0"/>
        <v>7000</v>
      </c>
      <c r="D14" s="216">
        <f t="shared" si="0"/>
        <v>7000</v>
      </c>
      <c r="E14" s="216">
        <f t="shared" si="0"/>
        <v>7000</v>
      </c>
      <c r="F14" s="216">
        <f t="shared" si="0"/>
        <v>7000</v>
      </c>
      <c r="G14" s="216">
        <f t="shared" si="0"/>
        <v>7000</v>
      </c>
      <c r="H14" s="216">
        <f t="shared" si="0"/>
        <v>7000</v>
      </c>
      <c r="I14" s="216">
        <f t="shared" si="0"/>
        <v>7000</v>
      </c>
      <c r="J14" s="216">
        <f t="shared" si="0"/>
        <v>7000</v>
      </c>
      <c r="K14" s="216">
        <f t="shared" si="0"/>
        <v>7000</v>
      </c>
      <c r="L14" s="216">
        <f t="shared" si="0"/>
        <v>7000</v>
      </c>
      <c r="M14" s="216">
        <f t="shared" si="0"/>
        <v>7000</v>
      </c>
      <c r="N14" s="216">
        <f t="shared" si="0"/>
        <v>7000</v>
      </c>
      <c r="O14" s="216">
        <f t="shared" si="0"/>
        <v>7000</v>
      </c>
      <c r="P14" s="216">
        <f t="shared" si="0"/>
        <v>7000</v>
      </c>
      <c r="Q14" s="216">
        <f t="shared" si="0"/>
        <v>7000</v>
      </c>
      <c r="R14" s="216">
        <f t="shared" si="0"/>
        <v>5400</v>
      </c>
      <c r="S14" s="216">
        <f t="shared" si="0"/>
        <v>5400</v>
      </c>
      <c r="T14" s="216">
        <f t="shared" si="0"/>
        <v>5400</v>
      </c>
      <c r="U14" s="216">
        <f t="shared" si="0"/>
        <v>5400</v>
      </c>
      <c r="V14" s="216">
        <f t="shared" si="0"/>
        <v>5400</v>
      </c>
      <c r="W14" s="216">
        <f t="shared" si="0"/>
        <v>5400</v>
      </c>
      <c r="X14" s="216">
        <f t="shared" si="0"/>
        <v>5400</v>
      </c>
    </row>
    <row r="15" spans="1:24" s="154" customFormat="1" ht="12.75" hidden="1" customHeight="1" thickBot="1" x14ac:dyDescent="0.25">
      <c r="A15" s="196" t="s">
        <v>194</v>
      </c>
      <c r="B15" s="216">
        <f t="shared" ref="B15:X15" si="1">4000+B13</f>
        <v>6700</v>
      </c>
      <c r="C15" s="216">
        <f t="shared" si="1"/>
        <v>7500</v>
      </c>
      <c r="D15" s="216">
        <f t="shared" si="1"/>
        <v>7500</v>
      </c>
      <c r="E15" s="216">
        <f t="shared" si="1"/>
        <v>7500</v>
      </c>
      <c r="F15" s="216">
        <f t="shared" si="1"/>
        <v>7500</v>
      </c>
      <c r="G15" s="216">
        <f t="shared" si="1"/>
        <v>7500</v>
      </c>
      <c r="H15" s="216">
        <f t="shared" si="1"/>
        <v>7500</v>
      </c>
      <c r="I15" s="216">
        <f t="shared" si="1"/>
        <v>7500</v>
      </c>
      <c r="J15" s="216">
        <f t="shared" si="1"/>
        <v>7500</v>
      </c>
      <c r="K15" s="216">
        <f t="shared" si="1"/>
        <v>7500</v>
      </c>
      <c r="L15" s="216">
        <f t="shared" si="1"/>
        <v>7500</v>
      </c>
      <c r="M15" s="216">
        <f t="shared" si="1"/>
        <v>7500</v>
      </c>
      <c r="N15" s="216">
        <f t="shared" si="1"/>
        <v>7500</v>
      </c>
      <c r="O15" s="216">
        <f t="shared" si="1"/>
        <v>7500</v>
      </c>
      <c r="P15" s="216">
        <f t="shared" si="1"/>
        <v>7500</v>
      </c>
      <c r="Q15" s="216">
        <f t="shared" si="1"/>
        <v>7500</v>
      </c>
      <c r="R15" s="216">
        <f t="shared" si="1"/>
        <v>6700</v>
      </c>
      <c r="S15" s="216">
        <f t="shared" si="1"/>
        <v>6700</v>
      </c>
      <c r="T15" s="216">
        <f t="shared" si="1"/>
        <v>6700</v>
      </c>
      <c r="U15" s="216">
        <f t="shared" si="1"/>
        <v>6700</v>
      </c>
      <c r="V15" s="216">
        <f t="shared" si="1"/>
        <v>6700</v>
      </c>
      <c r="W15" s="216">
        <f t="shared" si="1"/>
        <v>6700</v>
      </c>
      <c r="X15" s="216">
        <f t="shared" si="1"/>
        <v>6700</v>
      </c>
    </row>
    <row r="16" spans="1:24" hidden="1" x14ac:dyDescent="0.2">
      <c r="A16" s="89"/>
    </row>
    <row r="17" spans="1:24" ht="24" hidden="1" x14ac:dyDescent="0.2">
      <c r="A17" s="177" t="s">
        <v>191</v>
      </c>
    </row>
    <row r="18" spans="1:24" hidden="1" x14ac:dyDescent="0.2">
      <c r="A18" s="167" t="s">
        <v>195</v>
      </c>
    </row>
    <row r="19" spans="1:24" ht="21.75" hidden="1" customHeight="1" x14ac:dyDescent="0.2">
      <c r="A19" s="88" t="s">
        <v>62</v>
      </c>
      <c r="B19" s="115" t="e">
        <f t="shared" ref="B19:X20" si="2">B2</f>
        <v>#REF!</v>
      </c>
      <c r="C19" s="115" t="e">
        <f t="shared" si="2"/>
        <v>#REF!</v>
      </c>
      <c r="D19" s="115" t="e">
        <f t="shared" si="2"/>
        <v>#REF!</v>
      </c>
      <c r="E19" s="115" t="e">
        <f t="shared" si="2"/>
        <v>#REF!</v>
      </c>
      <c r="F19" s="115" t="e">
        <f t="shared" si="2"/>
        <v>#REF!</v>
      </c>
      <c r="G19" s="115" t="e">
        <f t="shared" si="2"/>
        <v>#REF!</v>
      </c>
      <c r="H19" s="115" t="e">
        <f t="shared" si="2"/>
        <v>#REF!</v>
      </c>
      <c r="I19" s="115" t="e">
        <f t="shared" si="2"/>
        <v>#REF!</v>
      </c>
      <c r="J19" s="115" t="e">
        <f t="shared" si="2"/>
        <v>#REF!</v>
      </c>
      <c r="K19" s="115" t="e">
        <f t="shared" si="2"/>
        <v>#REF!</v>
      </c>
      <c r="L19" s="115" t="e">
        <f t="shared" si="2"/>
        <v>#REF!</v>
      </c>
      <c r="M19" s="115" t="e">
        <f t="shared" si="2"/>
        <v>#REF!</v>
      </c>
      <c r="N19" s="115" t="e">
        <f t="shared" si="2"/>
        <v>#REF!</v>
      </c>
      <c r="O19" s="115" t="e">
        <f t="shared" si="2"/>
        <v>#REF!</v>
      </c>
      <c r="P19" s="115" t="e">
        <f t="shared" si="2"/>
        <v>#REF!</v>
      </c>
      <c r="Q19" s="115" t="e">
        <f t="shared" si="2"/>
        <v>#REF!</v>
      </c>
      <c r="R19" s="115" t="e">
        <f t="shared" si="2"/>
        <v>#REF!</v>
      </c>
      <c r="S19" s="115" t="e">
        <f t="shared" si="2"/>
        <v>#REF!</v>
      </c>
      <c r="T19" s="115" t="e">
        <f t="shared" si="2"/>
        <v>#REF!</v>
      </c>
      <c r="U19" s="115" t="e">
        <f t="shared" si="2"/>
        <v>#REF!</v>
      </c>
      <c r="V19" s="115" t="e">
        <f t="shared" si="2"/>
        <v>#REF!</v>
      </c>
      <c r="W19" s="115" t="e">
        <f t="shared" si="2"/>
        <v>#REF!</v>
      </c>
      <c r="X19" s="115" t="e">
        <f t="shared" si="2"/>
        <v>#REF!</v>
      </c>
    </row>
    <row r="20" spans="1:24" ht="21.75" hidden="1" customHeight="1" x14ac:dyDescent="0.2">
      <c r="A20" s="104"/>
      <c r="B20" s="115" t="e">
        <f t="shared" si="2"/>
        <v>#REF!</v>
      </c>
      <c r="C20" s="115" t="e">
        <f t="shared" si="2"/>
        <v>#REF!</v>
      </c>
      <c r="D20" s="115" t="e">
        <f t="shared" si="2"/>
        <v>#REF!</v>
      </c>
      <c r="E20" s="115" t="e">
        <f t="shared" si="2"/>
        <v>#REF!</v>
      </c>
      <c r="F20" s="115" t="e">
        <f t="shared" si="2"/>
        <v>#REF!</v>
      </c>
      <c r="G20" s="115" t="e">
        <f t="shared" si="2"/>
        <v>#REF!</v>
      </c>
      <c r="H20" s="115" t="e">
        <f t="shared" si="2"/>
        <v>#REF!</v>
      </c>
      <c r="I20" s="115" t="e">
        <f t="shared" si="2"/>
        <v>#REF!</v>
      </c>
      <c r="J20" s="115" t="e">
        <f t="shared" si="2"/>
        <v>#REF!</v>
      </c>
      <c r="K20" s="115" t="e">
        <f t="shared" si="2"/>
        <v>#REF!</v>
      </c>
      <c r="L20" s="115" t="e">
        <f t="shared" si="2"/>
        <v>#REF!</v>
      </c>
      <c r="M20" s="115" t="e">
        <f t="shared" si="2"/>
        <v>#REF!</v>
      </c>
      <c r="N20" s="115" t="e">
        <f t="shared" si="2"/>
        <v>#REF!</v>
      </c>
      <c r="O20" s="115" t="e">
        <f t="shared" si="2"/>
        <v>#REF!</v>
      </c>
      <c r="P20" s="115" t="e">
        <f t="shared" si="2"/>
        <v>#REF!</v>
      </c>
      <c r="Q20" s="115" t="e">
        <f t="shared" si="2"/>
        <v>#REF!</v>
      </c>
      <c r="R20" s="115" t="e">
        <f t="shared" si="2"/>
        <v>#REF!</v>
      </c>
      <c r="S20" s="115" t="e">
        <f t="shared" si="2"/>
        <v>#REF!</v>
      </c>
      <c r="T20" s="115" t="e">
        <f t="shared" si="2"/>
        <v>#REF!</v>
      </c>
      <c r="U20" s="115" t="e">
        <f t="shared" si="2"/>
        <v>#REF!</v>
      </c>
      <c r="V20" s="115" t="e">
        <f t="shared" si="2"/>
        <v>#REF!</v>
      </c>
      <c r="W20" s="115" t="e">
        <f t="shared" si="2"/>
        <v>#REF!</v>
      </c>
      <c r="X20" s="115" t="e">
        <f t="shared" si="2"/>
        <v>#REF!</v>
      </c>
    </row>
    <row r="21" spans="1:24" hidden="1" x14ac:dyDescent="0.2">
      <c r="A21" s="163" t="s">
        <v>63</v>
      </c>
      <c r="B21" s="166"/>
      <c r="C21" s="166"/>
      <c r="D21" s="166"/>
      <c r="E21" s="166"/>
      <c r="F21" s="166"/>
      <c r="G21" s="166"/>
      <c r="H21" s="166"/>
      <c r="I21" s="166"/>
      <c r="J21" s="166"/>
      <c r="K21" s="166"/>
      <c r="L21" s="166"/>
      <c r="M21" s="166"/>
      <c r="N21" s="166"/>
      <c r="O21" s="166"/>
      <c r="P21" s="166"/>
      <c r="Q21" s="166"/>
      <c r="R21" s="166"/>
      <c r="S21" s="166"/>
      <c r="T21" s="166"/>
      <c r="U21" s="166"/>
      <c r="V21" s="166"/>
      <c r="W21" s="166"/>
      <c r="X21" s="166"/>
    </row>
    <row r="22" spans="1:24" s="154" customFormat="1" hidden="1" x14ac:dyDescent="0.2">
      <c r="A22" s="163">
        <v>1</v>
      </c>
      <c r="B22" s="57" t="e">
        <f t="shared" ref="B22:X29" si="3">B5*0.9*0.85+25</f>
        <v>#REF!</v>
      </c>
      <c r="C22" s="57" t="e">
        <f t="shared" si="3"/>
        <v>#REF!</v>
      </c>
      <c r="D22" s="57" t="e">
        <f t="shared" si="3"/>
        <v>#REF!</v>
      </c>
      <c r="E22" s="57" t="e">
        <f t="shared" si="3"/>
        <v>#REF!</v>
      </c>
      <c r="F22" s="57" t="e">
        <f t="shared" si="3"/>
        <v>#REF!</v>
      </c>
      <c r="G22" s="57" t="e">
        <f t="shared" si="3"/>
        <v>#REF!</v>
      </c>
      <c r="H22" s="57" t="e">
        <f t="shared" si="3"/>
        <v>#REF!</v>
      </c>
      <c r="I22" s="57" t="e">
        <f t="shared" si="3"/>
        <v>#REF!</v>
      </c>
      <c r="J22" s="57" t="e">
        <f t="shared" si="3"/>
        <v>#REF!</v>
      </c>
      <c r="K22" s="57" t="e">
        <f t="shared" si="3"/>
        <v>#REF!</v>
      </c>
      <c r="L22" s="57" t="e">
        <f t="shared" si="3"/>
        <v>#REF!</v>
      </c>
      <c r="M22" s="57" t="e">
        <f t="shared" si="3"/>
        <v>#REF!</v>
      </c>
      <c r="N22" s="57" t="e">
        <f t="shared" si="3"/>
        <v>#REF!</v>
      </c>
      <c r="O22" s="57" t="e">
        <f t="shared" si="3"/>
        <v>#REF!</v>
      </c>
      <c r="P22" s="57" t="e">
        <f t="shared" si="3"/>
        <v>#REF!</v>
      </c>
      <c r="Q22" s="57" t="e">
        <f t="shared" si="3"/>
        <v>#REF!</v>
      </c>
      <c r="R22" s="57" t="e">
        <f t="shared" si="3"/>
        <v>#REF!</v>
      </c>
      <c r="S22" s="57" t="e">
        <f t="shared" si="3"/>
        <v>#REF!</v>
      </c>
      <c r="T22" s="57" t="e">
        <f t="shared" si="3"/>
        <v>#REF!</v>
      </c>
      <c r="U22" s="57" t="e">
        <f t="shared" si="3"/>
        <v>#REF!</v>
      </c>
      <c r="V22" s="57" t="e">
        <f t="shared" si="3"/>
        <v>#REF!</v>
      </c>
      <c r="W22" s="57" t="e">
        <f t="shared" si="3"/>
        <v>#REF!</v>
      </c>
      <c r="X22" s="57" t="e">
        <f t="shared" si="3"/>
        <v>#REF!</v>
      </c>
    </row>
    <row r="23" spans="1:24" s="154" customFormat="1" hidden="1" x14ac:dyDescent="0.2">
      <c r="A23" s="163">
        <v>2</v>
      </c>
      <c r="B23" s="57" t="e">
        <f t="shared" ref="B23:O23" si="4">B6*0.9*0.85+25</f>
        <v>#REF!</v>
      </c>
      <c r="C23" s="57" t="e">
        <f t="shared" si="4"/>
        <v>#REF!</v>
      </c>
      <c r="D23" s="57" t="e">
        <f t="shared" si="4"/>
        <v>#REF!</v>
      </c>
      <c r="E23" s="57" t="e">
        <f t="shared" si="4"/>
        <v>#REF!</v>
      </c>
      <c r="F23" s="57" t="e">
        <f t="shared" si="4"/>
        <v>#REF!</v>
      </c>
      <c r="G23" s="57" t="e">
        <f t="shared" si="4"/>
        <v>#REF!</v>
      </c>
      <c r="H23" s="57" t="e">
        <f t="shared" si="4"/>
        <v>#REF!</v>
      </c>
      <c r="I23" s="57" t="e">
        <f t="shared" si="4"/>
        <v>#REF!</v>
      </c>
      <c r="J23" s="57" t="e">
        <f t="shared" si="4"/>
        <v>#REF!</v>
      </c>
      <c r="K23" s="57" t="e">
        <f t="shared" si="4"/>
        <v>#REF!</v>
      </c>
      <c r="L23" s="57" t="e">
        <f t="shared" si="4"/>
        <v>#REF!</v>
      </c>
      <c r="M23" s="57" t="e">
        <f t="shared" si="4"/>
        <v>#REF!</v>
      </c>
      <c r="N23" s="57" t="e">
        <f t="shared" si="4"/>
        <v>#REF!</v>
      </c>
      <c r="O23" s="57" t="e">
        <f t="shared" si="4"/>
        <v>#REF!</v>
      </c>
      <c r="P23" s="57" t="e">
        <f t="shared" si="3"/>
        <v>#REF!</v>
      </c>
      <c r="Q23" s="57" t="e">
        <f t="shared" si="3"/>
        <v>#REF!</v>
      </c>
      <c r="R23" s="57" t="e">
        <f t="shared" si="3"/>
        <v>#REF!</v>
      </c>
      <c r="S23" s="57" t="e">
        <f t="shared" si="3"/>
        <v>#REF!</v>
      </c>
      <c r="T23" s="57" t="e">
        <f t="shared" si="3"/>
        <v>#REF!</v>
      </c>
      <c r="U23" s="57" t="e">
        <f t="shared" si="3"/>
        <v>#REF!</v>
      </c>
      <c r="V23" s="57" t="e">
        <f t="shared" si="3"/>
        <v>#REF!</v>
      </c>
      <c r="W23" s="57" t="e">
        <f t="shared" si="3"/>
        <v>#REF!</v>
      </c>
      <c r="X23" s="57" t="e">
        <f t="shared" si="3"/>
        <v>#REF!</v>
      </c>
    </row>
    <row r="24" spans="1:24" s="154" customFormat="1" hidden="1" x14ac:dyDescent="0.2">
      <c r="A24" s="163" t="s">
        <v>175</v>
      </c>
      <c r="B24" s="57"/>
      <c r="C24" s="57"/>
      <c r="D24" s="57"/>
      <c r="E24" s="57"/>
      <c r="F24" s="57"/>
      <c r="G24" s="57"/>
      <c r="H24" s="57"/>
      <c r="I24" s="57"/>
      <c r="J24" s="57"/>
      <c r="K24" s="57"/>
      <c r="L24" s="57"/>
      <c r="M24" s="57"/>
      <c r="N24" s="57"/>
      <c r="O24" s="57"/>
      <c r="P24" s="57"/>
      <c r="Q24" s="57"/>
      <c r="R24" s="57"/>
      <c r="S24" s="57"/>
      <c r="T24" s="57"/>
      <c r="U24" s="57"/>
      <c r="V24" s="57"/>
      <c r="W24" s="57"/>
      <c r="X24" s="57"/>
    </row>
    <row r="25" spans="1:24" s="154" customFormat="1" hidden="1" x14ac:dyDescent="0.2">
      <c r="A25" s="163">
        <v>1</v>
      </c>
      <c r="B25" s="57" t="e">
        <f t="shared" si="3"/>
        <v>#REF!</v>
      </c>
      <c r="C25" s="57" t="e">
        <f t="shared" si="3"/>
        <v>#REF!</v>
      </c>
      <c r="D25" s="57" t="e">
        <f t="shared" si="3"/>
        <v>#REF!</v>
      </c>
      <c r="E25" s="57" t="e">
        <f t="shared" si="3"/>
        <v>#REF!</v>
      </c>
      <c r="F25" s="57" t="e">
        <f t="shared" si="3"/>
        <v>#REF!</v>
      </c>
      <c r="G25" s="57" t="e">
        <f t="shared" si="3"/>
        <v>#REF!</v>
      </c>
      <c r="H25" s="57" t="e">
        <f t="shared" si="3"/>
        <v>#REF!</v>
      </c>
      <c r="I25" s="57" t="e">
        <f t="shared" si="3"/>
        <v>#REF!</v>
      </c>
      <c r="J25" s="57" t="e">
        <f t="shared" si="3"/>
        <v>#REF!</v>
      </c>
      <c r="K25" s="57" t="e">
        <f t="shared" si="3"/>
        <v>#REF!</v>
      </c>
      <c r="L25" s="57" t="e">
        <f t="shared" si="3"/>
        <v>#REF!</v>
      </c>
      <c r="M25" s="57" t="e">
        <f t="shared" si="3"/>
        <v>#REF!</v>
      </c>
      <c r="N25" s="57" t="e">
        <f t="shared" si="3"/>
        <v>#REF!</v>
      </c>
      <c r="O25" s="57" t="e">
        <f t="shared" si="3"/>
        <v>#REF!</v>
      </c>
      <c r="P25" s="57" t="e">
        <f t="shared" si="3"/>
        <v>#REF!</v>
      </c>
      <c r="Q25" s="57" t="e">
        <f t="shared" si="3"/>
        <v>#REF!</v>
      </c>
      <c r="R25" s="57" t="e">
        <f t="shared" si="3"/>
        <v>#REF!</v>
      </c>
      <c r="S25" s="57" t="e">
        <f t="shared" si="3"/>
        <v>#REF!</v>
      </c>
      <c r="T25" s="57" t="e">
        <f t="shared" si="3"/>
        <v>#REF!</v>
      </c>
      <c r="U25" s="57" t="e">
        <f t="shared" si="3"/>
        <v>#REF!</v>
      </c>
      <c r="V25" s="57" t="e">
        <f t="shared" si="3"/>
        <v>#REF!</v>
      </c>
      <c r="W25" s="57" t="e">
        <f t="shared" si="3"/>
        <v>#REF!</v>
      </c>
      <c r="X25" s="57" t="e">
        <f t="shared" si="3"/>
        <v>#REF!</v>
      </c>
    </row>
    <row r="26" spans="1:24" s="154" customFormat="1" hidden="1" x14ac:dyDescent="0.2">
      <c r="A26" s="163">
        <v>2</v>
      </c>
      <c r="B26" s="57" t="e">
        <f t="shared" si="3"/>
        <v>#REF!</v>
      </c>
      <c r="C26" s="57" t="e">
        <f t="shared" si="3"/>
        <v>#REF!</v>
      </c>
      <c r="D26" s="57" t="e">
        <f t="shared" si="3"/>
        <v>#REF!</v>
      </c>
      <c r="E26" s="57" t="e">
        <f t="shared" si="3"/>
        <v>#REF!</v>
      </c>
      <c r="F26" s="57" t="e">
        <f t="shared" si="3"/>
        <v>#REF!</v>
      </c>
      <c r="G26" s="57" t="e">
        <f t="shared" si="3"/>
        <v>#REF!</v>
      </c>
      <c r="H26" s="57" t="e">
        <f t="shared" si="3"/>
        <v>#REF!</v>
      </c>
      <c r="I26" s="57" t="e">
        <f t="shared" si="3"/>
        <v>#REF!</v>
      </c>
      <c r="J26" s="57" t="e">
        <f t="shared" si="3"/>
        <v>#REF!</v>
      </c>
      <c r="K26" s="57" t="e">
        <f t="shared" si="3"/>
        <v>#REF!</v>
      </c>
      <c r="L26" s="57" t="e">
        <f t="shared" si="3"/>
        <v>#REF!</v>
      </c>
      <c r="M26" s="57" t="e">
        <f t="shared" si="3"/>
        <v>#REF!</v>
      </c>
      <c r="N26" s="57" t="e">
        <f t="shared" si="3"/>
        <v>#REF!</v>
      </c>
      <c r="O26" s="57" t="e">
        <f t="shared" si="3"/>
        <v>#REF!</v>
      </c>
      <c r="P26" s="57" t="e">
        <f t="shared" si="3"/>
        <v>#REF!</v>
      </c>
      <c r="Q26" s="57" t="e">
        <f t="shared" si="3"/>
        <v>#REF!</v>
      </c>
      <c r="R26" s="57" t="e">
        <f t="shared" si="3"/>
        <v>#REF!</v>
      </c>
      <c r="S26" s="57" t="e">
        <f t="shared" si="3"/>
        <v>#REF!</v>
      </c>
      <c r="T26" s="57" t="e">
        <f t="shared" si="3"/>
        <v>#REF!</v>
      </c>
      <c r="U26" s="57" t="e">
        <f t="shared" si="3"/>
        <v>#REF!</v>
      </c>
      <c r="V26" s="57" t="e">
        <f t="shared" si="3"/>
        <v>#REF!</v>
      </c>
      <c r="W26" s="57" t="e">
        <f t="shared" si="3"/>
        <v>#REF!</v>
      </c>
      <c r="X26" s="57" t="e">
        <f t="shared" si="3"/>
        <v>#REF!</v>
      </c>
    </row>
    <row r="27" spans="1:24" s="154" customFormat="1" hidden="1" x14ac:dyDescent="0.2">
      <c r="A27" s="163" t="s">
        <v>176</v>
      </c>
      <c r="B27" s="57"/>
      <c r="C27" s="57"/>
      <c r="D27" s="57"/>
      <c r="E27" s="57"/>
      <c r="F27" s="57"/>
      <c r="G27" s="57"/>
      <c r="H27" s="57"/>
      <c r="I27" s="57"/>
      <c r="J27" s="57"/>
      <c r="K27" s="57"/>
      <c r="L27" s="57"/>
      <c r="M27" s="57"/>
      <c r="N27" s="57"/>
      <c r="O27" s="57"/>
      <c r="P27" s="57"/>
      <c r="Q27" s="57"/>
      <c r="R27" s="57"/>
      <c r="S27" s="57"/>
      <c r="T27" s="57"/>
      <c r="U27" s="57"/>
      <c r="V27" s="57"/>
      <c r="W27" s="57"/>
      <c r="X27" s="57"/>
    </row>
    <row r="28" spans="1:24" s="154" customFormat="1" hidden="1" x14ac:dyDescent="0.2">
      <c r="A28" s="163">
        <v>1</v>
      </c>
      <c r="B28" s="57" t="e">
        <f t="shared" si="3"/>
        <v>#REF!</v>
      </c>
      <c r="C28" s="57" t="e">
        <f t="shared" si="3"/>
        <v>#REF!</v>
      </c>
      <c r="D28" s="57" t="e">
        <f t="shared" si="3"/>
        <v>#REF!</v>
      </c>
      <c r="E28" s="57" t="e">
        <f t="shared" si="3"/>
        <v>#REF!</v>
      </c>
      <c r="F28" s="57" t="e">
        <f t="shared" si="3"/>
        <v>#REF!</v>
      </c>
      <c r="G28" s="57" t="e">
        <f t="shared" si="3"/>
        <v>#REF!</v>
      </c>
      <c r="H28" s="57" t="e">
        <f t="shared" si="3"/>
        <v>#REF!</v>
      </c>
      <c r="I28" s="57" t="e">
        <f t="shared" si="3"/>
        <v>#REF!</v>
      </c>
      <c r="J28" s="57" t="e">
        <f t="shared" si="3"/>
        <v>#REF!</v>
      </c>
      <c r="K28" s="57" t="e">
        <f t="shared" si="3"/>
        <v>#REF!</v>
      </c>
      <c r="L28" s="57" t="e">
        <f t="shared" si="3"/>
        <v>#REF!</v>
      </c>
      <c r="M28" s="57" t="e">
        <f t="shared" si="3"/>
        <v>#REF!</v>
      </c>
      <c r="N28" s="57" t="e">
        <f t="shared" si="3"/>
        <v>#REF!</v>
      </c>
      <c r="O28" s="57" t="e">
        <f t="shared" si="3"/>
        <v>#REF!</v>
      </c>
      <c r="P28" s="57" t="e">
        <f t="shared" si="3"/>
        <v>#REF!</v>
      </c>
      <c r="Q28" s="57" t="e">
        <f t="shared" si="3"/>
        <v>#REF!</v>
      </c>
      <c r="R28" s="57" t="e">
        <f t="shared" si="3"/>
        <v>#REF!</v>
      </c>
      <c r="S28" s="57" t="e">
        <f t="shared" si="3"/>
        <v>#REF!</v>
      </c>
      <c r="T28" s="57" t="e">
        <f t="shared" si="3"/>
        <v>#REF!</v>
      </c>
      <c r="U28" s="57" t="e">
        <f t="shared" si="3"/>
        <v>#REF!</v>
      </c>
      <c r="V28" s="57" t="e">
        <f t="shared" si="3"/>
        <v>#REF!</v>
      </c>
      <c r="W28" s="57" t="e">
        <f t="shared" si="3"/>
        <v>#REF!</v>
      </c>
      <c r="X28" s="57" t="e">
        <f t="shared" si="3"/>
        <v>#REF!</v>
      </c>
    </row>
    <row r="29" spans="1:24" s="154" customFormat="1" hidden="1" x14ac:dyDescent="0.2">
      <c r="A29" s="163">
        <v>2</v>
      </c>
      <c r="B29" s="57" t="e">
        <f t="shared" si="3"/>
        <v>#REF!</v>
      </c>
      <c r="C29" s="57" t="e">
        <f t="shared" si="3"/>
        <v>#REF!</v>
      </c>
      <c r="D29" s="57" t="e">
        <f t="shared" si="3"/>
        <v>#REF!</v>
      </c>
      <c r="E29" s="57" t="e">
        <f t="shared" si="3"/>
        <v>#REF!</v>
      </c>
      <c r="F29" s="57" t="e">
        <f t="shared" si="3"/>
        <v>#REF!</v>
      </c>
      <c r="G29" s="57" t="e">
        <f t="shared" si="3"/>
        <v>#REF!</v>
      </c>
      <c r="H29" s="57" t="e">
        <f t="shared" si="3"/>
        <v>#REF!</v>
      </c>
      <c r="I29" s="57" t="e">
        <f t="shared" si="3"/>
        <v>#REF!</v>
      </c>
      <c r="J29" s="57" t="e">
        <f t="shared" si="3"/>
        <v>#REF!</v>
      </c>
      <c r="K29" s="57" t="e">
        <f t="shared" si="3"/>
        <v>#REF!</v>
      </c>
      <c r="L29" s="57" t="e">
        <f t="shared" si="3"/>
        <v>#REF!</v>
      </c>
      <c r="M29" s="57" t="e">
        <f t="shared" si="3"/>
        <v>#REF!</v>
      </c>
      <c r="N29" s="57" t="e">
        <f t="shared" si="3"/>
        <v>#REF!</v>
      </c>
      <c r="O29" s="57" t="e">
        <f t="shared" si="3"/>
        <v>#REF!</v>
      </c>
      <c r="P29" s="57" t="e">
        <f t="shared" si="3"/>
        <v>#REF!</v>
      </c>
      <c r="Q29" s="57" t="e">
        <f t="shared" si="3"/>
        <v>#REF!</v>
      </c>
      <c r="R29" s="57" t="e">
        <f t="shared" si="3"/>
        <v>#REF!</v>
      </c>
      <c r="S29" s="57" t="e">
        <f t="shared" si="3"/>
        <v>#REF!</v>
      </c>
      <c r="T29" s="57" t="e">
        <f t="shared" si="3"/>
        <v>#REF!</v>
      </c>
      <c r="U29" s="57" t="e">
        <f t="shared" si="3"/>
        <v>#REF!</v>
      </c>
      <c r="V29" s="57" t="e">
        <f t="shared" si="3"/>
        <v>#REF!</v>
      </c>
      <c r="W29" s="57" t="e">
        <f t="shared" si="3"/>
        <v>#REF!</v>
      </c>
      <c r="X29" s="57" t="e">
        <f t="shared" si="3"/>
        <v>#REF!</v>
      </c>
    </row>
    <row r="30" spans="1:24" s="154" customFormat="1" hidden="1" x14ac:dyDescent="0.2">
      <c r="A30" s="197" t="s">
        <v>193</v>
      </c>
      <c r="B30" s="194"/>
      <c r="C30" s="194"/>
      <c r="D30" s="194"/>
      <c r="E30" s="194"/>
      <c r="F30" s="194"/>
      <c r="G30" s="194"/>
      <c r="H30" s="194"/>
      <c r="I30" s="194"/>
      <c r="J30" s="194"/>
      <c r="K30" s="194"/>
      <c r="L30" s="194"/>
      <c r="M30" s="194"/>
      <c r="N30" s="194"/>
      <c r="O30" s="194"/>
      <c r="P30" s="194"/>
      <c r="Q30" s="194"/>
      <c r="R30" s="194"/>
      <c r="S30" s="194"/>
      <c r="T30" s="194"/>
      <c r="U30" s="194"/>
      <c r="V30" s="194"/>
      <c r="W30" s="194"/>
      <c r="X30" s="194"/>
    </row>
    <row r="31" spans="1:24" s="154" customFormat="1" ht="12.75" hidden="1" customHeight="1" x14ac:dyDescent="0.2">
      <c r="A31" s="198" t="s">
        <v>189</v>
      </c>
      <c r="B31" s="217">
        <f t="shared" ref="B31:X31" si="5">B13*0.85</f>
        <v>2295</v>
      </c>
      <c r="C31" s="217">
        <f t="shared" si="5"/>
        <v>2975</v>
      </c>
      <c r="D31" s="217">
        <f t="shared" si="5"/>
        <v>2975</v>
      </c>
      <c r="E31" s="217">
        <f t="shared" si="5"/>
        <v>2975</v>
      </c>
      <c r="F31" s="217">
        <f t="shared" si="5"/>
        <v>2975</v>
      </c>
      <c r="G31" s="217">
        <f t="shared" si="5"/>
        <v>2975</v>
      </c>
      <c r="H31" s="217">
        <f t="shared" si="5"/>
        <v>2975</v>
      </c>
      <c r="I31" s="217">
        <f t="shared" si="5"/>
        <v>2975</v>
      </c>
      <c r="J31" s="217">
        <f t="shared" si="5"/>
        <v>2975</v>
      </c>
      <c r="K31" s="217">
        <f t="shared" si="5"/>
        <v>2975</v>
      </c>
      <c r="L31" s="217">
        <f t="shared" si="5"/>
        <v>2975</v>
      </c>
      <c r="M31" s="217">
        <f t="shared" si="5"/>
        <v>2975</v>
      </c>
      <c r="N31" s="217">
        <f t="shared" si="5"/>
        <v>2975</v>
      </c>
      <c r="O31" s="217">
        <f t="shared" si="5"/>
        <v>2975</v>
      </c>
      <c r="P31" s="217">
        <f t="shared" si="5"/>
        <v>2975</v>
      </c>
      <c r="Q31" s="217">
        <f t="shared" si="5"/>
        <v>2975</v>
      </c>
      <c r="R31" s="217">
        <f t="shared" si="5"/>
        <v>2295</v>
      </c>
      <c r="S31" s="217">
        <f t="shared" si="5"/>
        <v>2295</v>
      </c>
      <c r="T31" s="217">
        <f t="shared" si="5"/>
        <v>2295</v>
      </c>
      <c r="U31" s="217">
        <f t="shared" si="5"/>
        <v>2295</v>
      </c>
      <c r="V31" s="217">
        <f t="shared" si="5"/>
        <v>2295</v>
      </c>
      <c r="W31" s="217">
        <f t="shared" si="5"/>
        <v>2295</v>
      </c>
      <c r="X31" s="217">
        <f t="shared" si="5"/>
        <v>2295</v>
      </c>
    </row>
    <row r="32" spans="1:24" s="154" customFormat="1" ht="12.75" hidden="1" customHeight="1" x14ac:dyDescent="0.2">
      <c r="A32" s="195" t="s">
        <v>190</v>
      </c>
      <c r="B32" s="217">
        <f t="shared" ref="B32:X32" si="6">B14*0.85</f>
        <v>4590</v>
      </c>
      <c r="C32" s="217">
        <f t="shared" si="6"/>
        <v>5950</v>
      </c>
      <c r="D32" s="217">
        <f t="shared" si="6"/>
        <v>5950</v>
      </c>
      <c r="E32" s="217">
        <f t="shared" si="6"/>
        <v>5950</v>
      </c>
      <c r="F32" s="217">
        <f t="shared" si="6"/>
        <v>5950</v>
      </c>
      <c r="G32" s="217">
        <f t="shared" si="6"/>
        <v>5950</v>
      </c>
      <c r="H32" s="217">
        <f t="shared" si="6"/>
        <v>5950</v>
      </c>
      <c r="I32" s="217">
        <f t="shared" si="6"/>
        <v>5950</v>
      </c>
      <c r="J32" s="217">
        <f t="shared" si="6"/>
        <v>5950</v>
      </c>
      <c r="K32" s="217">
        <f t="shared" si="6"/>
        <v>5950</v>
      </c>
      <c r="L32" s="217">
        <f t="shared" si="6"/>
        <v>5950</v>
      </c>
      <c r="M32" s="217">
        <f t="shared" si="6"/>
        <v>5950</v>
      </c>
      <c r="N32" s="217">
        <f t="shared" si="6"/>
        <v>5950</v>
      </c>
      <c r="O32" s="217">
        <f t="shared" si="6"/>
        <v>5950</v>
      </c>
      <c r="P32" s="217">
        <f t="shared" si="6"/>
        <v>5950</v>
      </c>
      <c r="Q32" s="217">
        <f t="shared" si="6"/>
        <v>5950</v>
      </c>
      <c r="R32" s="217">
        <f t="shared" si="6"/>
        <v>4590</v>
      </c>
      <c r="S32" s="217">
        <f t="shared" si="6"/>
        <v>4590</v>
      </c>
      <c r="T32" s="217">
        <f t="shared" si="6"/>
        <v>4590</v>
      </c>
      <c r="U32" s="217">
        <f t="shared" si="6"/>
        <v>4590</v>
      </c>
      <c r="V32" s="217">
        <f t="shared" si="6"/>
        <v>4590</v>
      </c>
      <c r="W32" s="217">
        <f t="shared" si="6"/>
        <v>4590</v>
      </c>
      <c r="X32" s="217">
        <f t="shared" si="6"/>
        <v>4590</v>
      </c>
    </row>
    <row r="33" spans="1:24" s="154" customFormat="1" hidden="1" x14ac:dyDescent="0.2">
      <c r="A33" s="193"/>
    </row>
    <row r="34" spans="1:24" ht="24" x14ac:dyDescent="0.2">
      <c r="A34" s="177" t="s">
        <v>191</v>
      </c>
    </row>
    <row r="35" spans="1:24" ht="12" customHeight="1" x14ac:dyDescent="0.2">
      <c r="A35" s="167" t="s">
        <v>196</v>
      </c>
    </row>
    <row r="36" spans="1:24" ht="21.75" customHeight="1" x14ac:dyDescent="0.2">
      <c r="A36" s="88" t="s">
        <v>62</v>
      </c>
      <c r="B36" s="115" t="e">
        <f t="shared" ref="B36:X37" si="7">B2</f>
        <v>#REF!</v>
      </c>
      <c r="C36" s="115" t="e">
        <f t="shared" si="7"/>
        <v>#REF!</v>
      </c>
      <c r="D36" s="115" t="e">
        <f t="shared" si="7"/>
        <v>#REF!</v>
      </c>
      <c r="E36" s="115" t="e">
        <f t="shared" si="7"/>
        <v>#REF!</v>
      </c>
      <c r="F36" s="115" t="e">
        <f t="shared" si="7"/>
        <v>#REF!</v>
      </c>
      <c r="G36" s="115" t="e">
        <f t="shared" si="7"/>
        <v>#REF!</v>
      </c>
      <c r="H36" s="115" t="e">
        <f t="shared" si="7"/>
        <v>#REF!</v>
      </c>
      <c r="I36" s="115" t="e">
        <f t="shared" si="7"/>
        <v>#REF!</v>
      </c>
      <c r="J36" s="115" t="e">
        <f t="shared" si="7"/>
        <v>#REF!</v>
      </c>
      <c r="K36" s="115" t="e">
        <f t="shared" si="7"/>
        <v>#REF!</v>
      </c>
      <c r="L36" s="115" t="e">
        <f t="shared" si="7"/>
        <v>#REF!</v>
      </c>
      <c r="M36" s="115" t="e">
        <f t="shared" si="7"/>
        <v>#REF!</v>
      </c>
      <c r="N36" s="115" t="e">
        <f t="shared" si="7"/>
        <v>#REF!</v>
      </c>
      <c r="O36" s="115" t="e">
        <f t="shared" si="7"/>
        <v>#REF!</v>
      </c>
      <c r="P36" s="115" t="e">
        <f t="shared" si="7"/>
        <v>#REF!</v>
      </c>
      <c r="Q36" s="115" t="e">
        <f t="shared" si="7"/>
        <v>#REF!</v>
      </c>
      <c r="R36" s="115" t="e">
        <f t="shared" si="7"/>
        <v>#REF!</v>
      </c>
      <c r="S36" s="115" t="e">
        <f t="shared" si="7"/>
        <v>#REF!</v>
      </c>
      <c r="T36" s="115" t="e">
        <f t="shared" si="7"/>
        <v>#REF!</v>
      </c>
      <c r="U36" s="115" t="e">
        <f t="shared" si="7"/>
        <v>#REF!</v>
      </c>
      <c r="V36" s="115" t="e">
        <f t="shared" si="7"/>
        <v>#REF!</v>
      </c>
      <c r="W36" s="115" t="e">
        <f t="shared" si="7"/>
        <v>#REF!</v>
      </c>
      <c r="X36" s="115" t="e">
        <f t="shared" si="7"/>
        <v>#REF!</v>
      </c>
    </row>
    <row r="37" spans="1:24" ht="21.75" customHeight="1" x14ac:dyDescent="0.2">
      <c r="A37" s="104"/>
      <c r="B37" s="115" t="e">
        <f t="shared" si="7"/>
        <v>#REF!</v>
      </c>
      <c r="C37" s="115" t="e">
        <f t="shared" si="7"/>
        <v>#REF!</v>
      </c>
      <c r="D37" s="115" t="e">
        <f t="shared" si="7"/>
        <v>#REF!</v>
      </c>
      <c r="E37" s="115" t="e">
        <f t="shared" si="7"/>
        <v>#REF!</v>
      </c>
      <c r="F37" s="115" t="e">
        <f t="shared" si="7"/>
        <v>#REF!</v>
      </c>
      <c r="G37" s="115" t="e">
        <f t="shared" si="7"/>
        <v>#REF!</v>
      </c>
      <c r="H37" s="115" t="e">
        <f t="shared" si="7"/>
        <v>#REF!</v>
      </c>
      <c r="I37" s="115" t="e">
        <f t="shared" si="7"/>
        <v>#REF!</v>
      </c>
      <c r="J37" s="115" t="e">
        <f t="shared" si="7"/>
        <v>#REF!</v>
      </c>
      <c r="K37" s="115" t="e">
        <f t="shared" si="7"/>
        <v>#REF!</v>
      </c>
      <c r="L37" s="115" t="e">
        <f t="shared" si="7"/>
        <v>#REF!</v>
      </c>
      <c r="M37" s="115" t="e">
        <f t="shared" si="7"/>
        <v>#REF!</v>
      </c>
      <c r="N37" s="115" t="e">
        <f t="shared" si="7"/>
        <v>#REF!</v>
      </c>
      <c r="O37" s="115" t="e">
        <f t="shared" si="7"/>
        <v>#REF!</v>
      </c>
      <c r="P37" s="115" t="e">
        <f t="shared" si="7"/>
        <v>#REF!</v>
      </c>
      <c r="Q37" s="115" t="e">
        <f t="shared" si="7"/>
        <v>#REF!</v>
      </c>
      <c r="R37" s="115" t="e">
        <f t="shared" si="7"/>
        <v>#REF!</v>
      </c>
      <c r="S37" s="115" t="e">
        <f t="shared" si="7"/>
        <v>#REF!</v>
      </c>
      <c r="T37" s="115" t="e">
        <f t="shared" si="7"/>
        <v>#REF!</v>
      </c>
      <c r="U37" s="115" t="e">
        <f t="shared" si="7"/>
        <v>#REF!</v>
      </c>
      <c r="V37" s="115" t="e">
        <f t="shared" si="7"/>
        <v>#REF!</v>
      </c>
      <c r="W37" s="115" t="e">
        <f t="shared" si="7"/>
        <v>#REF!</v>
      </c>
      <c r="X37" s="115" t="e">
        <f t="shared" si="7"/>
        <v>#REF!</v>
      </c>
    </row>
    <row r="38" spans="1:24" x14ac:dyDescent="0.2">
      <c r="A38" s="163" t="s">
        <v>63</v>
      </c>
      <c r="B38" s="166"/>
      <c r="C38" s="166"/>
      <c r="D38" s="166"/>
      <c r="E38" s="166"/>
      <c r="F38" s="166"/>
      <c r="G38" s="166"/>
      <c r="H38" s="166"/>
      <c r="I38" s="166"/>
      <c r="J38" s="166"/>
      <c r="K38" s="166"/>
      <c r="L38" s="166"/>
      <c r="M38" s="166"/>
      <c r="N38" s="166"/>
      <c r="O38" s="166"/>
      <c r="P38" s="166"/>
      <c r="Q38" s="166"/>
      <c r="R38" s="166"/>
      <c r="S38" s="166"/>
      <c r="T38" s="166"/>
      <c r="U38" s="166"/>
      <c r="V38" s="166"/>
      <c r="W38" s="166"/>
      <c r="X38" s="166"/>
    </row>
    <row r="39" spans="1:24" s="154" customFormat="1" x14ac:dyDescent="0.2">
      <c r="A39" s="163">
        <v>1</v>
      </c>
      <c r="B39" s="57" t="e">
        <f t="shared" ref="B39:X40" si="8">B22+B31</f>
        <v>#REF!</v>
      </c>
      <c r="C39" s="57" t="e">
        <f t="shared" si="8"/>
        <v>#REF!</v>
      </c>
      <c r="D39" s="57" t="e">
        <f t="shared" si="8"/>
        <v>#REF!</v>
      </c>
      <c r="E39" s="57" t="e">
        <f t="shared" si="8"/>
        <v>#REF!</v>
      </c>
      <c r="F39" s="57" t="e">
        <f t="shared" si="8"/>
        <v>#REF!</v>
      </c>
      <c r="G39" s="57" t="e">
        <f t="shared" si="8"/>
        <v>#REF!</v>
      </c>
      <c r="H39" s="57" t="e">
        <f t="shared" si="8"/>
        <v>#REF!</v>
      </c>
      <c r="I39" s="57" t="e">
        <f t="shared" si="8"/>
        <v>#REF!</v>
      </c>
      <c r="J39" s="57" t="e">
        <f t="shared" si="8"/>
        <v>#REF!</v>
      </c>
      <c r="K39" s="57" t="e">
        <f t="shared" si="8"/>
        <v>#REF!</v>
      </c>
      <c r="L39" s="57" t="e">
        <f t="shared" si="8"/>
        <v>#REF!</v>
      </c>
      <c r="M39" s="57" t="e">
        <f t="shared" si="8"/>
        <v>#REF!</v>
      </c>
      <c r="N39" s="57" t="e">
        <f t="shared" si="8"/>
        <v>#REF!</v>
      </c>
      <c r="O39" s="57" t="e">
        <f t="shared" si="8"/>
        <v>#REF!</v>
      </c>
      <c r="P39" s="57" t="e">
        <f t="shared" si="8"/>
        <v>#REF!</v>
      </c>
      <c r="Q39" s="57" t="e">
        <f t="shared" si="8"/>
        <v>#REF!</v>
      </c>
      <c r="R39" s="57" t="e">
        <f t="shared" si="8"/>
        <v>#REF!</v>
      </c>
      <c r="S39" s="57" t="e">
        <f t="shared" si="8"/>
        <v>#REF!</v>
      </c>
      <c r="T39" s="57" t="e">
        <f t="shared" si="8"/>
        <v>#REF!</v>
      </c>
      <c r="U39" s="57" t="e">
        <f t="shared" si="8"/>
        <v>#REF!</v>
      </c>
      <c r="V39" s="57" t="e">
        <f t="shared" si="8"/>
        <v>#REF!</v>
      </c>
      <c r="W39" s="57" t="e">
        <f t="shared" si="8"/>
        <v>#REF!</v>
      </c>
      <c r="X39" s="57" t="e">
        <f t="shared" si="8"/>
        <v>#REF!</v>
      </c>
    </row>
    <row r="40" spans="1:24" s="154" customFormat="1" x14ac:dyDescent="0.2">
      <c r="A40" s="163">
        <v>2</v>
      </c>
      <c r="B40" s="57" t="e">
        <f t="shared" si="8"/>
        <v>#REF!</v>
      </c>
      <c r="C40" s="57" t="e">
        <f t="shared" si="8"/>
        <v>#REF!</v>
      </c>
      <c r="D40" s="57" t="e">
        <f t="shared" si="8"/>
        <v>#REF!</v>
      </c>
      <c r="E40" s="57" t="e">
        <f t="shared" si="8"/>
        <v>#REF!</v>
      </c>
      <c r="F40" s="57" t="e">
        <f t="shared" si="8"/>
        <v>#REF!</v>
      </c>
      <c r="G40" s="57" t="e">
        <f t="shared" si="8"/>
        <v>#REF!</v>
      </c>
      <c r="H40" s="57" t="e">
        <f t="shared" si="8"/>
        <v>#REF!</v>
      </c>
      <c r="I40" s="57" t="e">
        <f t="shared" si="8"/>
        <v>#REF!</v>
      </c>
      <c r="J40" s="57" t="e">
        <f t="shared" si="8"/>
        <v>#REF!</v>
      </c>
      <c r="K40" s="57" t="e">
        <f t="shared" si="8"/>
        <v>#REF!</v>
      </c>
      <c r="L40" s="57" t="e">
        <f t="shared" si="8"/>
        <v>#REF!</v>
      </c>
      <c r="M40" s="57" t="e">
        <f t="shared" si="8"/>
        <v>#REF!</v>
      </c>
      <c r="N40" s="57" t="e">
        <f t="shared" si="8"/>
        <v>#REF!</v>
      </c>
      <c r="O40" s="57" t="e">
        <f t="shared" si="8"/>
        <v>#REF!</v>
      </c>
      <c r="P40" s="57" t="e">
        <f t="shared" si="8"/>
        <v>#REF!</v>
      </c>
      <c r="Q40" s="57" t="e">
        <f t="shared" si="8"/>
        <v>#REF!</v>
      </c>
      <c r="R40" s="57" t="e">
        <f t="shared" si="8"/>
        <v>#REF!</v>
      </c>
      <c r="S40" s="57" t="e">
        <f t="shared" si="8"/>
        <v>#REF!</v>
      </c>
      <c r="T40" s="57" t="e">
        <f t="shared" si="8"/>
        <v>#REF!</v>
      </c>
      <c r="U40" s="57" t="e">
        <f t="shared" si="8"/>
        <v>#REF!</v>
      </c>
      <c r="V40" s="57" t="e">
        <f t="shared" si="8"/>
        <v>#REF!</v>
      </c>
      <c r="W40" s="57" t="e">
        <f t="shared" si="8"/>
        <v>#REF!</v>
      </c>
      <c r="X40" s="57" t="e">
        <f t="shared" si="8"/>
        <v>#REF!</v>
      </c>
    </row>
    <row r="41" spans="1:24" s="154" customFormat="1" x14ac:dyDescent="0.2">
      <c r="A41" s="163" t="s">
        <v>175</v>
      </c>
      <c r="B41" s="57"/>
      <c r="C41" s="57"/>
      <c r="D41" s="57"/>
      <c r="E41" s="57"/>
      <c r="F41" s="57"/>
      <c r="G41" s="57"/>
      <c r="H41" s="57"/>
      <c r="I41" s="57"/>
      <c r="J41" s="57"/>
      <c r="K41" s="57"/>
      <c r="L41" s="57"/>
      <c r="M41" s="57"/>
      <c r="N41" s="57"/>
      <c r="O41" s="57"/>
      <c r="P41" s="57"/>
      <c r="Q41" s="57"/>
      <c r="R41" s="57"/>
      <c r="S41" s="57"/>
      <c r="T41" s="57"/>
      <c r="U41" s="57"/>
      <c r="V41" s="57"/>
      <c r="W41" s="57"/>
      <c r="X41" s="57"/>
    </row>
    <row r="42" spans="1:24" s="154" customFormat="1" x14ac:dyDescent="0.2">
      <c r="A42" s="163">
        <v>1</v>
      </c>
      <c r="B42" s="57" t="e">
        <f t="shared" ref="B42:X43" si="9">B25+B31</f>
        <v>#REF!</v>
      </c>
      <c r="C42" s="57" t="e">
        <f t="shared" si="9"/>
        <v>#REF!</v>
      </c>
      <c r="D42" s="57" t="e">
        <f t="shared" si="9"/>
        <v>#REF!</v>
      </c>
      <c r="E42" s="57" t="e">
        <f t="shared" si="9"/>
        <v>#REF!</v>
      </c>
      <c r="F42" s="57" t="e">
        <f t="shared" si="9"/>
        <v>#REF!</v>
      </c>
      <c r="G42" s="57" t="e">
        <f t="shared" si="9"/>
        <v>#REF!</v>
      </c>
      <c r="H42" s="57" t="e">
        <f t="shared" si="9"/>
        <v>#REF!</v>
      </c>
      <c r="I42" s="57" t="e">
        <f t="shared" si="9"/>
        <v>#REF!</v>
      </c>
      <c r="J42" s="57" t="e">
        <f t="shared" si="9"/>
        <v>#REF!</v>
      </c>
      <c r="K42" s="57" t="e">
        <f t="shared" si="9"/>
        <v>#REF!</v>
      </c>
      <c r="L42" s="57" t="e">
        <f t="shared" si="9"/>
        <v>#REF!</v>
      </c>
      <c r="M42" s="57" t="e">
        <f t="shared" si="9"/>
        <v>#REF!</v>
      </c>
      <c r="N42" s="57" t="e">
        <f t="shared" si="9"/>
        <v>#REF!</v>
      </c>
      <c r="O42" s="57" t="e">
        <f t="shared" si="9"/>
        <v>#REF!</v>
      </c>
      <c r="P42" s="57" t="e">
        <f t="shared" si="9"/>
        <v>#REF!</v>
      </c>
      <c r="Q42" s="57" t="e">
        <f t="shared" si="9"/>
        <v>#REF!</v>
      </c>
      <c r="R42" s="57" t="e">
        <f t="shared" si="9"/>
        <v>#REF!</v>
      </c>
      <c r="S42" s="57" t="e">
        <f t="shared" si="9"/>
        <v>#REF!</v>
      </c>
      <c r="T42" s="57" t="e">
        <f t="shared" si="9"/>
        <v>#REF!</v>
      </c>
      <c r="U42" s="57" t="e">
        <f t="shared" si="9"/>
        <v>#REF!</v>
      </c>
      <c r="V42" s="57" t="e">
        <f t="shared" si="9"/>
        <v>#REF!</v>
      </c>
      <c r="W42" s="57" t="e">
        <f t="shared" si="9"/>
        <v>#REF!</v>
      </c>
      <c r="X42" s="57" t="e">
        <f t="shared" si="9"/>
        <v>#REF!</v>
      </c>
    </row>
    <row r="43" spans="1:24" s="154" customFormat="1" x14ac:dyDescent="0.2">
      <c r="A43" s="163">
        <v>2</v>
      </c>
      <c r="B43" s="57" t="e">
        <f t="shared" si="9"/>
        <v>#REF!</v>
      </c>
      <c r="C43" s="57" t="e">
        <f t="shared" si="9"/>
        <v>#REF!</v>
      </c>
      <c r="D43" s="57" t="e">
        <f t="shared" si="9"/>
        <v>#REF!</v>
      </c>
      <c r="E43" s="57" t="e">
        <f t="shared" si="9"/>
        <v>#REF!</v>
      </c>
      <c r="F43" s="57" t="e">
        <f t="shared" si="9"/>
        <v>#REF!</v>
      </c>
      <c r="G43" s="57" t="e">
        <f t="shared" si="9"/>
        <v>#REF!</v>
      </c>
      <c r="H43" s="57" t="e">
        <f t="shared" si="9"/>
        <v>#REF!</v>
      </c>
      <c r="I43" s="57" t="e">
        <f t="shared" si="9"/>
        <v>#REF!</v>
      </c>
      <c r="J43" s="57" t="e">
        <f t="shared" si="9"/>
        <v>#REF!</v>
      </c>
      <c r="K43" s="57" t="e">
        <f t="shared" si="9"/>
        <v>#REF!</v>
      </c>
      <c r="L43" s="57" t="e">
        <f t="shared" si="9"/>
        <v>#REF!</v>
      </c>
      <c r="M43" s="57" t="e">
        <f t="shared" si="9"/>
        <v>#REF!</v>
      </c>
      <c r="N43" s="57" t="e">
        <f t="shared" si="9"/>
        <v>#REF!</v>
      </c>
      <c r="O43" s="57" t="e">
        <f t="shared" si="9"/>
        <v>#REF!</v>
      </c>
      <c r="P43" s="57" t="e">
        <f t="shared" si="9"/>
        <v>#REF!</v>
      </c>
      <c r="Q43" s="57" t="e">
        <f t="shared" si="9"/>
        <v>#REF!</v>
      </c>
      <c r="R43" s="57" t="e">
        <f t="shared" si="9"/>
        <v>#REF!</v>
      </c>
      <c r="S43" s="57" t="e">
        <f t="shared" si="9"/>
        <v>#REF!</v>
      </c>
      <c r="T43" s="57" t="e">
        <f t="shared" si="9"/>
        <v>#REF!</v>
      </c>
      <c r="U43" s="57" t="e">
        <f t="shared" si="9"/>
        <v>#REF!</v>
      </c>
      <c r="V43" s="57" t="e">
        <f t="shared" si="9"/>
        <v>#REF!</v>
      </c>
      <c r="W43" s="57" t="e">
        <f t="shared" si="9"/>
        <v>#REF!</v>
      </c>
      <c r="X43" s="57" t="e">
        <f t="shared" si="9"/>
        <v>#REF!</v>
      </c>
    </row>
    <row r="44" spans="1:24" s="154" customFormat="1" x14ac:dyDescent="0.2">
      <c r="A44" s="163" t="s">
        <v>176</v>
      </c>
      <c r="B44" s="57"/>
      <c r="C44" s="57"/>
      <c r="D44" s="57"/>
      <c r="E44" s="57"/>
      <c r="F44" s="57"/>
      <c r="G44" s="57"/>
      <c r="H44" s="57"/>
      <c r="I44" s="57"/>
      <c r="J44" s="57"/>
      <c r="K44" s="57"/>
      <c r="L44" s="57"/>
      <c r="M44" s="57"/>
      <c r="N44" s="57"/>
      <c r="O44" s="57"/>
      <c r="P44" s="57"/>
      <c r="Q44" s="57"/>
      <c r="R44" s="57"/>
      <c r="S44" s="57"/>
      <c r="T44" s="57"/>
      <c r="U44" s="57"/>
      <c r="V44" s="57"/>
      <c r="W44" s="57"/>
      <c r="X44" s="57"/>
    </row>
    <row r="45" spans="1:24" s="154" customFormat="1" x14ac:dyDescent="0.2">
      <c r="A45" s="163">
        <v>1</v>
      </c>
      <c r="B45" s="57" t="e">
        <f t="shared" ref="B45:X46" si="10">B28+B31</f>
        <v>#REF!</v>
      </c>
      <c r="C45" s="57" t="e">
        <f t="shared" si="10"/>
        <v>#REF!</v>
      </c>
      <c r="D45" s="57" t="e">
        <f t="shared" si="10"/>
        <v>#REF!</v>
      </c>
      <c r="E45" s="57" t="e">
        <f t="shared" si="10"/>
        <v>#REF!</v>
      </c>
      <c r="F45" s="57" t="e">
        <f t="shared" si="10"/>
        <v>#REF!</v>
      </c>
      <c r="G45" s="57" t="e">
        <f t="shared" si="10"/>
        <v>#REF!</v>
      </c>
      <c r="H45" s="57" t="e">
        <f t="shared" si="10"/>
        <v>#REF!</v>
      </c>
      <c r="I45" s="57" t="e">
        <f t="shared" si="10"/>
        <v>#REF!</v>
      </c>
      <c r="J45" s="57" t="e">
        <f t="shared" si="10"/>
        <v>#REF!</v>
      </c>
      <c r="K45" s="57" t="e">
        <f t="shared" si="10"/>
        <v>#REF!</v>
      </c>
      <c r="L45" s="57" t="e">
        <f t="shared" si="10"/>
        <v>#REF!</v>
      </c>
      <c r="M45" s="57" t="e">
        <f t="shared" si="10"/>
        <v>#REF!</v>
      </c>
      <c r="N45" s="57" t="e">
        <f t="shared" si="10"/>
        <v>#REF!</v>
      </c>
      <c r="O45" s="57" t="e">
        <f t="shared" si="10"/>
        <v>#REF!</v>
      </c>
      <c r="P45" s="57" t="e">
        <f t="shared" si="10"/>
        <v>#REF!</v>
      </c>
      <c r="Q45" s="57" t="e">
        <f t="shared" si="10"/>
        <v>#REF!</v>
      </c>
      <c r="R45" s="57" t="e">
        <f t="shared" si="10"/>
        <v>#REF!</v>
      </c>
      <c r="S45" s="57" t="e">
        <f t="shared" si="10"/>
        <v>#REF!</v>
      </c>
      <c r="T45" s="57" t="e">
        <f t="shared" si="10"/>
        <v>#REF!</v>
      </c>
      <c r="U45" s="57" t="e">
        <f t="shared" si="10"/>
        <v>#REF!</v>
      </c>
      <c r="V45" s="57" t="e">
        <f t="shared" si="10"/>
        <v>#REF!</v>
      </c>
      <c r="W45" s="57" t="e">
        <f t="shared" si="10"/>
        <v>#REF!</v>
      </c>
      <c r="X45" s="57" t="e">
        <f t="shared" si="10"/>
        <v>#REF!</v>
      </c>
    </row>
    <row r="46" spans="1:24" s="154" customFormat="1" x14ac:dyDescent="0.2">
      <c r="A46" s="163">
        <v>2</v>
      </c>
      <c r="B46" s="57" t="e">
        <f t="shared" si="10"/>
        <v>#REF!</v>
      </c>
      <c r="C46" s="57" t="e">
        <f t="shared" si="10"/>
        <v>#REF!</v>
      </c>
      <c r="D46" s="57" t="e">
        <f t="shared" si="10"/>
        <v>#REF!</v>
      </c>
      <c r="E46" s="57" t="e">
        <f t="shared" si="10"/>
        <v>#REF!</v>
      </c>
      <c r="F46" s="57" t="e">
        <f t="shared" si="10"/>
        <v>#REF!</v>
      </c>
      <c r="G46" s="57" t="e">
        <f t="shared" si="10"/>
        <v>#REF!</v>
      </c>
      <c r="H46" s="57" t="e">
        <f t="shared" si="10"/>
        <v>#REF!</v>
      </c>
      <c r="I46" s="57" t="e">
        <f t="shared" si="10"/>
        <v>#REF!</v>
      </c>
      <c r="J46" s="57" t="e">
        <f t="shared" si="10"/>
        <v>#REF!</v>
      </c>
      <c r="K46" s="57" t="e">
        <f t="shared" si="10"/>
        <v>#REF!</v>
      </c>
      <c r="L46" s="57" t="e">
        <f t="shared" si="10"/>
        <v>#REF!</v>
      </c>
      <c r="M46" s="57" t="e">
        <f t="shared" si="10"/>
        <v>#REF!</v>
      </c>
      <c r="N46" s="57" t="e">
        <f t="shared" si="10"/>
        <v>#REF!</v>
      </c>
      <c r="O46" s="57" t="e">
        <f t="shared" si="10"/>
        <v>#REF!</v>
      </c>
      <c r="P46" s="57" t="e">
        <f t="shared" si="10"/>
        <v>#REF!</v>
      </c>
      <c r="Q46" s="57" t="e">
        <f t="shared" si="10"/>
        <v>#REF!</v>
      </c>
      <c r="R46" s="57" t="e">
        <f t="shared" si="10"/>
        <v>#REF!</v>
      </c>
      <c r="S46" s="57" t="e">
        <f t="shared" si="10"/>
        <v>#REF!</v>
      </c>
      <c r="T46" s="57" t="e">
        <f t="shared" si="10"/>
        <v>#REF!</v>
      </c>
      <c r="U46" s="57" t="e">
        <f t="shared" si="10"/>
        <v>#REF!</v>
      </c>
      <c r="V46" s="57" t="e">
        <f t="shared" si="10"/>
        <v>#REF!</v>
      </c>
      <c r="W46" s="57" t="e">
        <f t="shared" si="10"/>
        <v>#REF!</v>
      </c>
      <c r="X46" s="57" t="e">
        <f t="shared" si="10"/>
        <v>#REF!</v>
      </c>
    </row>
    <row r="47" spans="1:24" s="154" customFormat="1" x14ac:dyDescent="0.2">
      <c r="A47" s="193"/>
      <c r="B47" s="194"/>
      <c r="C47" s="194"/>
      <c r="D47" s="194"/>
      <c r="E47" s="194"/>
      <c r="F47" s="194"/>
      <c r="G47" s="194"/>
      <c r="H47" s="194"/>
      <c r="I47" s="194"/>
      <c r="J47" s="194"/>
      <c r="K47" s="194"/>
      <c r="L47" s="194"/>
      <c r="M47" s="194"/>
      <c r="N47" s="194"/>
      <c r="O47" s="194"/>
      <c r="P47" s="194"/>
      <c r="Q47" s="194"/>
      <c r="R47" s="194"/>
      <c r="S47" s="194"/>
      <c r="T47" s="194"/>
      <c r="U47" s="194"/>
    </row>
    <row r="48" spans="1:24" x14ac:dyDescent="0.2">
      <c r="A48" s="340" t="s">
        <v>172</v>
      </c>
    </row>
    <row r="49" spans="1:7" x14ac:dyDescent="0.2">
      <c r="A49" s="340"/>
    </row>
    <row r="50" spans="1:7" x14ac:dyDescent="0.2">
      <c r="A50" s="89"/>
    </row>
    <row r="51" spans="1:7" s="154" customFormat="1" ht="12.75" customHeight="1" x14ac:dyDescent="0.2">
      <c r="A51" s="365" t="s">
        <v>264</v>
      </c>
      <c r="B51" s="366"/>
      <c r="C51" s="366"/>
      <c r="D51" s="366"/>
      <c r="E51" s="366"/>
      <c r="F51" s="366"/>
      <c r="G51" s="366"/>
    </row>
    <row r="52" spans="1:7" s="154" customFormat="1" ht="12.75" customHeight="1" x14ac:dyDescent="0.2">
      <c r="A52" s="365"/>
      <c r="B52" s="366"/>
      <c r="C52" s="366"/>
      <c r="D52" s="366"/>
      <c r="E52" s="366"/>
      <c r="F52" s="366"/>
      <c r="G52" s="366"/>
    </row>
    <row r="53" spans="1:7" s="154" customFormat="1" ht="12.75" customHeight="1" x14ac:dyDescent="0.2">
      <c r="A53" s="365"/>
      <c r="B53" s="366"/>
      <c r="C53" s="366"/>
      <c r="D53" s="366"/>
      <c r="E53" s="366"/>
      <c r="F53" s="366"/>
      <c r="G53" s="366"/>
    </row>
    <row r="54" spans="1:7" s="154" customFormat="1" ht="28.5" customHeight="1" x14ac:dyDescent="0.2">
      <c r="A54" s="365"/>
      <c r="B54" s="366"/>
      <c r="C54" s="366"/>
      <c r="D54" s="366"/>
      <c r="E54" s="366"/>
      <c r="F54" s="366"/>
      <c r="G54" s="366"/>
    </row>
    <row r="55" spans="1:7" s="154" customFormat="1" ht="12.75" customHeight="1" x14ac:dyDescent="0.2">
      <c r="A55" s="365"/>
      <c r="B55" s="366"/>
      <c r="C55" s="366"/>
      <c r="D55" s="366"/>
      <c r="E55" s="366"/>
      <c r="F55" s="366"/>
      <c r="G55" s="366"/>
    </row>
    <row r="56" spans="1:7" s="154" customFormat="1" ht="12.75" customHeight="1" x14ac:dyDescent="0.2">
      <c r="A56" s="365"/>
      <c r="B56" s="366"/>
      <c r="C56" s="366"/>
      <c r="D56" s="366"/>
      <c r="E56" s="366"/>
      <c r="F56" s="366"/>
      <c r="G56" s="366"/>
    </row>
    <row r="57" spans="1:7" s="154" customFormat="1" ht="12.75" customHeight="1" x14ac:dyDescent="0.2"/>
    <row r="58" spans="1:7" x14ac:dyDescent="0.2">
      <c r="A58" s="190" t="s">
        <v>83</v>
      </c>
    </row>
    <row r="59" spans="1:7" s="154" customFormat="1" ht="34.5" customHeight="1" x14ac:dyDescent="0.2">
      <c r="A59" s="185" t="s">
        <v>266</v>
      </c>
    </row>
    <row r="60" spans="1:7" s="154" customFormat="1" ht="34.5" customHeight="1" x14ac:dyDescent="0.2">
      <c r="A60" s="213" t="s">
        <v>273</v>
      </c>
    </row>
    <row r="61" spans="1:7" x14ac:dyDescent="0.2">
      <c r="A61" s="33"/>
    </row>
    <row r="62" spans="1:7" x14ac:dyDescent="0.2">
      <c r="A62" s="174" t="s">
        <v>74</v>
      </c>
    </row>
    <row r="63" spans="1:7" x14ac:dyDescent="0.2">
      <c r="A63" s="178" t="s">
        <v>75</v>
      </c>
    </row>
    <row r="64" spans="1:7" ht="24" x14ac:dyDescent="0.2">
      <c r="A64" s="175" t="s">
        <v>76</v>
      </c>
    </row>
    <row r="65" spans="1:1" ht="24" x14ac:dyDescent="0.2">
      <c r="A65" s="175" t="s">
        <v>89</v>
      </c>
    </row>
    <row r="66" spans="1:1" x14ac:dyDescent="0.2">
      <c r="A66" s="175" t="s">
        <v>78</v>
      </c>
    </row>
    <row r="67" spans="1:1" ht="24" x14ac:dyDescent="0.2">
      <c r="A67" s="175" t="s">
        <v>79</v>
      </c>
    </row>
    <row r="68" spans="1:1" ht="24" x14ac:dyDescent="0.2">
      <c r="A68" s="175" t="s">
        <v>187</v>
      </c>
    </row>
    <row r="69" spans="1:1" x14ac:dyDescent="0.2">
      <c r="A69" s="175"/>
    </row>
    <row r="70" spans="1:1" ht="24" x14ac:dyDescent="0.2">
      <c r="A70" s="191" t="s">
        <v>93</v>
      </c>
    </row>
    <row r="71" spans="1:1" ht="9.75" customHeight="1" x14ac:dyDescent="0.2">
      <c r="A71" s="191"/>
    </row>
    <row r="72" spans="1:1" ht="196.5" customHeight="1" x14ac:dyDescent="0.2">
      <c r="A72" s="192" t="s">
        <v>265</v>
      </c>
    </row>
    <row r="73" spans="1:1" ht="12.75" customHeight="1" x14ac:dyDescent="0.2">
      <c r="A73" s="192"/>
    </row>
    <row r="74" spans="1:1" ht="24" x14ac:dyDescent="0.2">
      <c r="A74" s="190" t="s">
        <v>95</v>
      </c>
    </row>
    <row r="75" spans="1:1" ht="36" hidden="1" x14ac:dyDescent="0.2">
      <c r="A75" s="219" t="s">
        <v>271</v>
      </c>
    </row>
    <row r="76" spans="1:1" s="154" customFormat="1" ht="34.5" customHeight="1" x14ac:dyDescent="0.2">
      <c r="A76" s="204" t="s">
        <v>267</v>
      </c>
    </row>
    <row r="77" spans="1:1" ht="36" x14ac:dyDescent="0.2">
      <c r="A77" s="204" t="s">
        <v>268</v>
      </c>
    </row>
    <row r="78" spans="1:1" x14ac:dyDescent="0.2">
      <c r="A78" s="31"/>
    </row>
    <row r="79" spans="1:1" x14ac:dyDescent="0.2">
      <c r="A79" s="171" t="s">
        <v>81</v>
      </c>
    </row>
    <row r="80" spans="1:1" ht="108" customHeight="1" x14ac:dyDescent="0.2">
      <c r="A80" s="220" t="s">
        <v>274</v>
      </c>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row r="141" spans="1:1" x14ac:dyDescent="0.2">
      <c r="A141" s="137"/>
    </row>
    <row r="142" spans="1:1" x14ac:dyDescent="0.2">
      <c r="A142" s="137"/>
    </row>
    <row r="143" spans="1:1" x14ac:dyDescent="0.2">
      <c r="A143" s="137"/>
    </row>
    <row r="144" spans="1:1" x14ac:dyDescent="0.2">
      <c r="A144" s="137"/>
    </row>
    <row r="145" spans="1:1" x14ac:dyDescent="0.2">
      <c r="A145" s="137"/>
    </row>
    <row r="146" spans="1:1" x14ac:dyDescent="0.2">
      <c r="A146" s="137"/>
    </row>
    <row r="147" spans="1:1" x14ac:dyDescent="0.2">
      <c r="A147" s="137"/>
    </row>
    <row r="148" spans="1:1" x14ac:dyDescent="0.2">
      <c r="A148" s="137"/>
    </row>
    <row r="149" spans="1:1" x14ac:dyDescent="0.2">
      <c r="A149" s="137"/>
    </row>
    <row r="150" spans="1:1" x14ac:dyDescent="0.2">
      <c r="A150" s="137"/>
    </row>
    <row r="151" spans="1:1" x14ac:dyDescent="0.2">
      <c r="A151" s="137"/>
    </row>
    <row r="152" spans="1:1" x14ac:dyDescent="0.2">
      <c r="A152" s="137"/>
    </row>
    <row r="153" spans="1:1" x14ac:dyDescent="0.2">
      <c r="A153" s="137"/>
    </row>
    <row r="154" spans="1:1" x14ac:dyDescent="0.2">
      <c r="A154" s="137"/>
    </row>
    <row r="155" spans="1:1" x14ac:dyDescent="0.2">
      <c r="A155" s="137"/>
    </row>
    <row r="156" spans="1:1" x14ac:dyDescent="0.2">
      <c r="A156" s="137"/>
    </row>
    <row r="157" spans="1:1" x14ac:dyDescent="0.2">
      <c r="A157" s="137"/>
    </row>
    <row r="158" spans="1:1" x14ac:dyDescent="0.2">
      <c r="A158" s="137"/>
    </row>
    <row r="159" spans="1:1" x14ac:dyDescent="0.2">
      <c r="A159" s="137"/>
    </row>
    <row r="160" spans="1:1" x14ac:dyDescent="0.2">
      <c r="A160" s="137"/>
    </row>
    <row r="161" spans="1:1" x14ac:dyDescent="0.2">
      <c r="A161" s="137"/>
    </row>
    <row r="162" spans="1:1" x14ac:dyDescent="0.2">
      <c r="A162" s="137"/>
    </row>
    <row r="163" spans="1:1" x14ac:dyDescent="0.2">
      <c r="A163" s="137"/>
    </row>
    <row r="164" spans="1:1" x14ac:dyDescent="0.2">
      <c r="A164" s="137"/>
    </row>
    <row r="165" spans="1:1" x14ac:dyDescent="0.2">
      <c r="A165" s="137"/>
    </row>
    <row r="166" spans="1:1" x14ac:dyDescent="0.2">
      <c r="A166" s="137"/>
    </row>
    <row r="167" spans="1:1" x14ac:dyDescent="0.2">
      <c r="A167" s="137"/>
    </row>
    <row r="168" spans="1:1" x14ac:dyDescent="0.2">
      <c r="A168" s="137"/>
    </row>
    <row r="169" spans="1:1" x14ac:dyDescent="0.2">
      <c r="A169" s="137"/>
    </row>
    <row r="170" spans="1:1" x14ac:dyDescent="0.2">
      <c r="A170" s="137"/>
    </row>
    <row r="171" spans="1:1" x14ac:dyDescent="0.2">
      <c r="A171" s="137"/>
    </row>
    <row r="172" spans="1:1" x14ac:dyDescent="0.2">
      <c r="A172" s="137"/>
    </row>
    <row r="173" spans="1:1" x14ac:dyDescent="0.2">
      <c r="A173" s="137"/>
    </row>
    <row r="174" spans="1:1" x14ac:dyDescent="0.2">
      <c r="A174" s="137"/>
    </row>
    <row r="175" spans="1:1" x14ac:dyDescent="0.2">
      <c r="A175" s="137"/>
    </row>
    <row r="176" spans="1:1" x14ac:dyDescent="0.2">
      <c r="A176" s="137"/>
    </row>
    <row r="177" spans="1:1" x14ac:dyDescent="0.2">
      <c r="A177" s="137"/>
    </row>
    <row r="178" spans="1:1" x14ac:dyDescent="0.2">
      <c r="A178" s="137"/>
    </row>
  </sheetData>
  <mergeCells count="2">
    <mergeCell ref="A48:A49"/>
    <mergeCell ref="A51:G56"/>
  </mergeCells>
  <pageMargins left="0.7" right="0.7" top="0.75" bottom="0.75" header="0.3" footer="0.3"/>
  <pageSetup paperSize="9" orientation="portrait" horizontalDpi="4294967295" verticalDpi="4294967295"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tabColor rgb="FFFFC000"/>
  </sheetPr>
  <dimension ref="A1:AG139"/>
  <sheetViews>
    <sheetView workbookViewId="0">
      <pane xSplit="1" topLeftCell="B1" activePane="topRight" state="frozen"/>
      <selection activeCell="A10" sqref="A10"/>
      <selection pane="topRight" activeCell="B7" sqref="B7"/>
    </sheetView>
  </sheetViews>
  <sheetFormatPr defaultColWidth="10" defaultRowHeight="12.75" x14ac:dyDescent="0.2"/>
  <cols>
    <col min="1" max="1" width="46.5703125" style="32" customWidth="1"/>
    <col min="2" max="16384" width="10" style="31"/>
  </cols>
  <sheetData>
    <row r="1" spans="1:33" ht="23.25" customHeight="1" x14ac:dyDescent="0.2">
      <c r="A1" s="180" t="s">
        <v>61</v>
      </c>
    </row>
    <row r="2" spans="1:33" ht="23.25" customHeight="1" x14ac:dyDescent="0.2">
      <c r="A2" s="177" t="s">
        <v>191</v>
      </c>
    </row>
    <row r="3" spans="1:33" ht="23.25" customHeight="1" x14ac:dyDescent="0.2">
      <c r="A3" s="167" t="s">
        <v>275</v>
      </c>
    </row>
    <row r="4" spans="1:33" ht="23.25" customHeight="1" x14ac:dyDescent="0.2">
      <c r="A4" s="88" t="s">
        <v>62</v>
      </c>
      <c r="B4" s="113">
        <f>'Отдыхай и Катай FIT18'!B4</f>
        <v>46031</v>
      </c>
      <c r="C4" s="113">
        <f>'Отдыхай и Катай FIT18'!C4</f>
        <v>46032</v>
      </c>
      <c r="D4" s="113">
        <f>'Отдыхай и Катай FIT18'!D4</f>
        <v>46033</v>
      </c>
      <c r="E4" s="113">
        <f>'Отдыхай и Катай FIT18'!E4</f>
        <v>46034</v>
      </c>
      <c r="F4" s="113">
        <f>'Отдыхай и Катай FIT18'!F4</f>
        <v>46038</v>
      </c>
      <c r="G4" s="113">
        <f>'Отдыхай и Катай FIT18'!G4</f>
        <v>45675</v>
      </c>
      <c r="H4" s="113">
        <f>'Отдыхай и Катай FIT18'!H4</f>
        <v>46041</v>
      </c>
      <c r="I4" s="113">
        <f>'Отдыхай и Катай FIT18'!I4</f>
        <v>46045</v>
      </c>
      <c r="J4" s="113">
        <f>'Отдыхай и Катай FIT18'!J4</f>
        <v>46047</v>
      </c>
      <c r="K4" s="113">
        <f>'Отдыхай и Катай FIT18'!K4</f>
        <v>46049</v>
      </c>
      <c r="L4" s="113">
        <f>'Отдыхай и Катай FIT18'!L4</f>
        <v>46052</v>
      </c>
      <c r="M4" s="113">
        <f>'Отдыхай и Катай FIT18'!M4</f>
        <v>46054</v>
      </c>
      <c r="N4" s="113">
        <f>'Отдыхай и Катай FIT18'!N4</f>
        <v>46056</v>
      </c>
      <c r="O4" s="113">
        <f>'Отдыхай и Катай FIT18'!O4</f>
        <v>46058</v>
      </c>
      <c r="P4" s="113">
        <f>'Отдыхай и Катай FIT18'!P4</f>
        <v>46059</v>
      </c>
      <c r="Q4" s="113">
        <f>'Отдыхай и Катай FIT18'!Q4</f>
        <v>46061</v>
      </c>
      <c r="R4" s="113">
        <f>'Отдыхай и Катай FIT18'!R4</f>
        <v>46066</v>
      </c>
      <c r="S4" s="113">
        <f>'Отдыхай и Катай FIT18'!S4</f>
        <v>46068</v>
      </c>
      <c r="T4" s="113">
        <f>'Отдыхай и Катай FIT18'!T4</f>
        <v>46072</v>
      </c>
      <c r="U4" s="113">
        <f>'Отдыхай и Катай FIT18'!U4</f>
        <v>46077</v>
      </c>
      <c r="V4" s="113">
        <f>'Отдыхай и Катай FIT18'!V4</f>
        <v>46078</v>
      </c>
      <c r="W4" s="113">
        <f>'Отдыхай и Катай FIT18'!W4</f>
        <v>46082</v>
      </c>
      <c r="X4" s="113">
        <f>'Отдыхай и Катай FIT18'!X4</f>
        <v>46083</v>
      </c>
      <c r="Y4" s="113">
        <f>'Отдыхай и Катай FIT18'!Y4</f>
        <v>46087</v>
      </c>
      <c r="Z4" s="113">
        <f>'Отдыхай и Катай FIT18'!Z4</f>
        <v>46091</v>
      </c>
      <c r="AA4" s="113">
        <f>'Отдыхай и Катай FIT18'!AA4</f>
        <v>46096</v>
      </c>
      <c r="AB4" s="113">
        <f>'Отдыхай и Катай FIT18'!AB4</f>
        <v>46098</v>
      </c>
      <c r="AC4" s="113">
        <f>'Отдыхай и Катай FIT18'!AC4</f>
        <v>46101</v>
      </c>
      <c r="AD4" s="113">
        <f>'Отдыхай и Катай FIT18'!AD4</f>
        <v>46103</v>
      </c>
      <c r="AE4" s="113">
        <f>'Отдыхай и Катай FIT18'!AE4</f>
        <v>46113</v>
      </c>
      <c r="AF4" s="113">
        <f>'Отдыхай и Катай FIT18'!AF4</f>
        <v>46118</v>
      </c>
      <c r="AG4" s="113">
        <f>'Отдыхай и Катай FIT18'!AG4</f>
        <v>46124</v>
      </c>
    </row>
    <row r="5" spans="1:33" ht="23.25" customHeight="1" x14ac:dyDescent="0.2">
      <c r="A5" s="104"/>
      <c r="B5" s="113">
        <f>'Отдыхай и Катай FIT18'!B5</f>
        <v>46031</v>
      </c>
      <c r="C5" s="113">
        <f>'Отдыхай и Катай FIT18'!C5</f>
        <v>46032</v>
      </c>
      <c r="D5" s="113">
        <f>'Отдыхай и Катай FIT18'!D5</f>
        <v>46033</v>
      </c>
      <c r="E5" s="113">
        <f>'Отдыхай и Катай FIT18'!E5</f>
        <v>46037</v>
      </c>
      <c r="F5" s="113">
        <f>'Отдыхай и Катай FIT18'!F5</f>
        <v>46039</v>
      </c>
      <c r="G5" s="113">
        <f>'Отдыхай и Катай FIT18'!G5</f>
        <v>45675</v>
      </c>
      <c r="H5" s="113">
        <f>'Отдыхай и Катай FIT18'!H5</f>
        <v>46044</v>
      </c>
      <c r="I5" s="113">
        <f>'Отдыхай и Катай FIT18'!I5</f>
        <v>46046</v>
      </c>
      <c r="J5" s="113">
        <f>'Отдыхай и Катай FIT18'!J5</f>
        <v>46048</v>
      </c>
      <c r="K5" s="113">
        <f>'Отдыхай и Катай FIT18'!K5</f>
        <v>46051</v>
      </c>
      <c r="L5" s="113">
        <f>'Отдыхай и Катай FIT18'!L5</f>
        <v>46053</v>
      </c>
      <c r="M5" s="113">
        <f>'Отдыхай и Катай FIT18'!M5</f>
        <v>46055</v>
      </c>
      <c r="N5" s="113">
        <f>'Отдыхай и Катай FIT18'!N5</f>
        <v>46057</v>
      </c>
      <c r="O5" s="113">
        <f>'Отдыхай и Катай FIT18'!O5</f>
        <v>46058</v>
      </c>
      <c r="P5" s="113">
        <f>'Отдыхай и Катай FIT18'!P5</f>
        <v>46060</v>
      </c>
      <c r="Q5" s="113">
        <f>'Отдыхай и Катай FIT18'!Q5</f>
        <v>46065</v>
      </c>
      <c r="R5" s="113">
        <f>'Отдыхай и Катай FIT18'!R5</f>
        <v>46067</v>
      </c>
      <c r="S5" s="113">
        <f>'Отдыхай и Катай FIT18'!S5</f>
        <v>46071</v>
      </c>
      <c r="T5" s="113">
        <f>'Отдыхай и Катай FIT18'!T5</f>
        <v>46076</v>
      </c>
      <c r="U5" s="113">
        <f>'Отдыхай и Катай FIT18'!U5</f>
        <v>46077</v>
      </c>
      <c r="V5" s="113">
        <f>'Отдыхай и Катай FIT18'!V5</f>
        <v>46081</v>
      </c>
      <c r="W5" s="113">
        <f>'Отдыхай и Катай FIT18'!W5</f>
        <v>46082</v>
      </c>
      <c r="X5" s="113">
        <f>'Отдыхай и Катай FIT18'!X5</f>
        <v>46086</v>
      </c>
      <c r="Y5" s="113">
        <f>'Отдыхай и Катай FIT18'!Y5</f>
        <v>46090</v>
      </c>
      <c r="Z5" s="113">
        <f>'Отдыхай и Катай FIT18'!Z5</f>
        <v>46095</v>
      </c>
      <c r="AA5" s="113">
        <f>'Отдыхай и Катай FIT18'!AA5</f>
        <v>46097</v>
      </c>
      <c r="AB5" s="113">
        <f>'Отдыхай и Катай FIT18'!AB5</f>
        <v>46100</v>
      </c>
      <c r="AC5" s="113">
        <f>'Отдыхай и Катай FIT18'!AC5</f>
        <v>46102</v>
      </c>
      <c r="AD5" s="113">
        <f>'Отдыхай и Катай FIT18'!AD5</f>
        <v>46112</v>
      </c>
      <c r="AE5" s="113">
        <f>'Отдыхай и Катай FIT18'!AE5</f>
        <v>46117</v>
      </c>
      <c r="AF5" s="113">
        <f>'Отдыхай и Катай FIT18'!AF5</f>
        <v>46123</v>
      </c>
      <c r="AG5" s="113">
        <f>'Отдыхай и Катай FIT18'!AG5</f>
        <v>46124</v>
      </c>
    </row>
    <row r="6" spans="1:33" x14ac:dyDescent="0.2">
      <c r="A6" s="163" t="s">
        <v>63</v>
      </c>
      <c r="B6" s="281"/>
      <c r="C6" s="281"/>
      <c r="D6" s="281"/>
      <c r="E6" s="281"/>
      <c r="F6" s="281"/>
      <c r="G6" s="281"/>
      <c r="H6" s="281"/>
      <c r="I6" s="281"/>
      <c r="J6" s="281"/>
      <c r="K6" s="281"/>
      <c r="L6" s="281"/>
      <c r="M6" s="281"/>
      <c r="N6" s="281"/>
      <c r="O6" s="281"/>
      <c r="P6" s="281"/>
      <c r="Q6" s="281"/>
      <c r="R6" s="281"/>
      <c r="S6" s="281"/>
      <c r="T6" s="281"/>
      <c r="U6" s="281"/>
      <c r="V6" s="281"/>
      <c r="W6" s="281"/>
      <c r="X6" s="281"/>
      <c r="Y6" s="281"/>
      <c r="Z6" s="281"/>
      <c r="AA6" s="281"/>
      <c r="AB6" s="281"/>
      <c r="AC6" s="281"/>
      <c r="AD6" s="281"/>
      <c r="AE6" s="281"/>
      <c r="AF6" s="281"/>
      <c r="AG6" s="281"/>
    </row>
    <row r="7" spans="1:33" x14ac:dyDescent="0.2">
      <c r="A7" s="163">
        <v>1</v>
      </c>
      <c r="B7" s="19">
        <f>'BAR BB| Open rates'!M6*0.9*0.85</f>
        <v>53397</v>
      </c>
      <c r="C7" s="19">
        <f>'BAR BB| Open rates'!N6*0.9*0.85</f>
        <v>45747</v>
      </c>
      <c r="D7" s="19">
        <f>'BAR BB| Open rates'!O6*0.9*0.85</f>
        <v>22797</v>
      </c>
      <c r="E7" s="19">
        <f>'BAR BB| Open rates'!P6*0.9*0.85</f>
        <v>15912</v>
      </c>
      <c r="F7" s="19">
        <f>'BAR BB| Open rates'!Q6*0.9*0.85</f>
        <v>19737</v>
      </c>
      <c r="G7" s="19">
        <f>'BAR BB| Open rates'!R6*0.9*0.85</f>
        <v>17442</v>
      </c>
      <c r="H7" s="19">
        <f>'BAR BB| Open rates'!S6*0.9*0.85</f>
        <v>17442</v>
      </c>
      <c r="I7" s="19">
        <f>'BAR BB| Open rates'!T6*0.9*0.85</f>
        <v>19737</v>
      </c>
      <c r="J7" s="19">
        <f>'BAR BB| Open rates'!U6*0.9*0.85</f>
        <v>22797</v>
      </c>
      <c r="K7" s="19">
        <f>'BAR BB| Open rates'!V6*0.9*0.85</f>
        <v>22797</v>
      </c>
      <c r="L7" s="19">
        <f>'BAR BB| Open rates'!W6*0.9*0.85</f>
        <v>32589</v>
      </c>
      <c r="M7" s="19">
        <f>'BAR BB| Open rates'!X6*0.9*0.85</f>
        <v>32589</v>
      </c>
      <c r="N7" s="19">
        <f>'BAR BB| Open rates'!Y6*0.9*0.85</f>
        <v>32589</v>
      </c>
      <c r="O7" s="19">
        <f>'BAR BB| Open rates'!Z6*0.9*0.85</f>
        <v>32589</v>
      </c>
      <c r="P7" s="19">
        <f>'BAR BB| Open rates'!AA6*0.9*0.85</f>
        <v>35113.5</v>
      </c>
      <c r="Q7" s="19">
        <f>'BAR BB| Open rates'!AB6*0.9*0.85</f>
        <v>32589</v>
      </c>
      <c r="R7" s="19">
        <f>'BAR BB| Open rates'!AC6*0.9*0.85</f>
        <v>35113.5</v>
      </c>
      <c r="S7" s="19">
        <f>'BAR BB| Open rates'!AD6*0.9*0.85</f>
        <v>30523.5</v>
      </c>
      <c r="T7" s="19">
        <f>'BAR BB| Open rates'!AE6*0.9*0.85</f>
        <v>42228</v>
      </c>
      <c r="U7" s="19">
        <f>'BAR BB| Open rates'!AF6*0.9*0.85</f>
        <v>42228</v>
      </c>
      <c r="V7" s="19">
        <f>'BAR BB| Open rates'!AG6*0.9*0.85</f>
        <v>42228</v>
      </c>
      <c r="W7" s="19">
        <f>'BAR BB| Open rates'!AH6*0.9*0.85</f>
        <v>19737</v>
      </c>
      <c r="X7" s="19">
        <f>'BAR BB| Open rates'!AI6*0.9*0.85</f>
        <v>19737</v>
      </c>
      <c r="Y7" s="19">
        <f>'BAR BB| Open rates'!AJ6*0.9*0.85</f>
        <v>24633</v>
      </c>
      <c r="Z7" s="19">
        <f>'BAR BB| Open rates'!AK6*0.9*0.85</f>
        <v>17442</v>
      </c>
      <c r="AA7" s="19">
        <f>'BAR BB| Open rates'!AL6*0.9*0.85</f>
        <v>15912</v>
      </c>
      <c r="AB7" s="19">
        <f>'BAR BB| Open rates'!AM6*0.9*0.85</f>
        <v>14382</v>
      </c>
      <c r="AC7" s="19">
        <f>'BAR BB| Open rates'!AN6*0.9*0.85</f>
        <v>15912</v>
      </c>
      <c r="AD7" s="19">
        <f>'BAR BB| Open rates'!AO6*0.9*0.85</f>
        <v>14382</v>
      </c>
      <c r="AE7" s="19">
        <f>'BAR BB| Open rates'!AP6*0.9*0.85</f>
        <v>12699</v>
      </c>
      <c r="AF7" s="19">
        <f>'BAR BB| Open rates'!AQ6*0.9*0.85</f>
        <v>11398.5</v>
      </c>
      <c r="AG7" s="19">
        <f>'BAR BB| Open rates'!AR6*0.9*0.85</f>
        <v>9868.5</v>
      </c>
    </row>
    <row r="8" spans="1:33" x14ac:dyDescent="0.2">
      <c r="A8" s="163">
        <v>2</v>
      </c>
      <c r="B8" s="19">
        <f>'BAR BB| Open rates'!M7*0.9*0.85</f>
        <v>55692</v>
      </c>
      <c r="C8" s="19">
        <f>'BAR BB| Open rates'!N7*0.9*0.85</f>
        <v>48042</v>
      </c>
      <c r="D8" s="19">
        <f>'BAR BB| Open rates'!O7*0.9*0.85</f>
        <v>25092</v>
      </c>
      <c r="E8" s="19">
        <f>'BAR BB| Open rates'!P7*0.9*0.85</f>
        <v>18207</v>
      </c>
      <c r="F8" s="19">
        <f>'BAR BB| Open rates'!Q7*0.9*0.85</f>
        <v>22032</v>
      </c>
      <c r="G8" s="19">
        <f>'BAR BB| Open rates'!R7*0.9*0.85</f>
        <v>19737</v>
      </c>
      <c r="H8" s="19">
        <f>'BAR BB| Open rates'!S7*0.9*0.85</f>
        <v>19737</v>
      </c>
      <c r="I8" s="19">
        <f>'BAR BB| Open rates'!T7*0.9*0.85</f>
        <v>22032</v>
      </c>
      <c r="J8" s="19">
        <f>'BAR BB| Open rates'!U7*0.9*0.85</f>
        <v>25092</v>
      </c>
      <c r="K8" s="19">
        <f>'BAR BB| Open rates'!V7*0.9*0.85</f>
        <v>25092</v>
      </c>
      <c r="L8" s="19">
        <f>'BAR BB| Open rates'!W7*0.9*0.85</f>
        <v>34884</v>
      </c>
      <c r="M8" s="19">
        <f>'BAR BB| Open rates'!X7*0.9*0.85</f>
        <v>34884</v>
      </c>
      <c r="N8" s="19">
        <f>'BAR BB| Open rates'!Y7*0.9*0.85</f>
        <v>34884</v>
      </c>
      <c r="O8" s="19">
        <f>'BAR BB| Open rates'!Z7*0.9*0.85</f>
        <v>34884</v>
      </c>
      <c r="P8" s="19">
        <f>'BAR BB| Open rates'!AA7*0.9*0.85</f>
        <v>37408.5</v>
      </c>
      <c r="Q8" s="19">
        <f>'BAR BB| Open rates'!AB7*0.9*0.85</f>
        <v>34884</v>
      </c>
      <c r="R8" s="19">
        <f>'BAR BB| Open rates'!AC7*0.9*0.85</f>
        <v>37408.5</v>
      </c>
      <c r="S8" s="19">
        <f>'BAR BB| Open rates'!AD7*0.9*0.85</f>
        <v>32818.5</v>
      </c>
      <c r="T8" s="19">
        <f>'BAR BB| Open rates'!AE7*0.9*0.85</f>
        <v>44523</v>
      </c>
      <c r="U8" s="19">
        <f>'BAR BB| Open rates'!AF7*0.9*0.85</f>
        <v>44523</v>
      </c>
      <c r="V8" s="19">
        <f>'BAR BB| Open rates'!AG7*0.9*0.85</f>
        <v>44523</v>
      </c>
      <c r="W8" s="19">
        <f>'BAR BB| Open rates'!AH7*0.9*0.85</f>
        <v>22032</v>
      </c>
      <c r="X8" s="19">
        <f>'BAR BB| Open rates'!AI7*0.9*0.85</f>
        <v>22032</v>
      </c>
      <c r="Y8" s="19">
        <f>'BAR BB| Open rates'!AJ7*0.9*0.85</f>
        <v>26928</v>
      </c>
      <c r="Z8" s="19">
        <f>'BAR BB| Open rates'!AK7*0.9*0.85</f>
        <v>19737</v>
      </c>
      <c r="AA8" s="19">
        <f>'BAR BB| Open rates'!AL7*0.9*0.85</f>
        <v>18207</v>
      </c>
      <c r="AB8" s="19">
        <f>'BAR BB| Open rates'!AM7*0.9*0.85</f>
        <v>16677</v>
      </c>
      <c r="AC8" s="19">
        <f>'BAR BB| Open rates'!AN7*0.9*0.85</f>
        <v>18207</v>
      </c>
      <c r="AD8" s="19">
        <f>'BAR BB| Open rates'!AO7*0.9*0.85</f>
        <v>16677</v>
      </c>
      <c r="AE8" s="19">
        <f>'BAR BB| Open rates'!AP7*0.9*0.85</f>
        <v>14994</v>
      </c>
      <c r="AF8" s="19">
        <f>'BAR BB| Open rates'!AQ7*0.9*0.85</f>
        <v>13693.5</v>
      </c>
      <c r="AG8" s="19">
        <f>'BAR BB| Open rates'!AR7*0.9*0.85</f>
        <v>12163.5</v>
      </c>
    </row>
    <row r="9" spans="1:33" x14ac:dyDescent="0.2">
      <c r="A9" s="163" t="s">
        <v>175</v>
      </c>
      <c r="B9" s="84"/>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row>
    <row r="10" spans="1:33" x14ac:dyDescent="0.2">
      <c r="A10" s="163">
        <v>1</v>
      </c>
      <c r="B10" s="19">
        <f>'BAR BB| Open rates'!M9*0.9*0.85</f>
        <v>55692</v>
      </c>
      <c r="C10" s="19">
        <f>'BAR BB| Open rates'!N9*0.9*0.85</f>
        <v>48042</v>
      </c>
      <c r="D10" s="19">
        <f>'BAR BB| Open rates'!O9*0.9*0.85</f>
        <v>25092</v>
      </c>
      <c r="E10" s="19">
        <f>'BAR BB| Open rates'!P9*0.9*0.85</f>
        <v>18207</v>
      </c>
      <c r="F10" s="19">
        <f>'BAR BB| Open rates'!Q9*0.9*0.85</f>
        <v>22032</v>
      </c>
      <c r="G10" s="19">
        <f>'BAR BB| Open rates'!R9*0.9*0.85</f>
        <v>19737</v>
      </c>
      <c r="H10" s="19">
        <f>'BAR BB| Open rates'!S9*0.9*0.85</f>
        <v>19737</v>
      </c>
      <c r="I10" s="19">
        <f>'BAR BB| Open rates'!T9*0.9*0.85</f>
        <v>22032</v>
      </c>
      <c r="J10" s="19">
        <f>'BAR BB| Open rates'!U9*0.9*0.85</f>
        <v>25092</v>
      </c>
      <c r="K10" s="19">
        <f>'BAR BB| Open rates'!V9*0.9*0.85</f>
        <v>25092</v>
      </c>
      <c r="L10" s="19">
        <f>'BAR BB| Open rates'!W9*0.9*0.85</f>
        <v>34884</v>
      </c>
      <c r="M10" s="19">
        <f>'BAR BB| Open rates'!X9*0.9*0.85</f>
        <v>34884</v>
      </c>
      <c r="N10" s="19">
        <f>'BAR BB| Open rates'!Y9*0.9*0.85</f>
        <v>34884</v>
      </c>
      <c r="O10" s="19">
        <f>'BAR BB| Open rates'!Z9*0.9*0.85</f>
        <v>34884</v>
      </c>
      <c r="P10" s="19">
        <f>'BAR BB| Open rates'!AA9*0.9*0.85</f>
        <v>37408.5</v>
      </c>
      <c r="Q10" s="19">
        <f>'BAR BB| Open rates'!AB9*0.9*0.85</f>
        <v>34884</v>
      </c>
      <c r="R10" s="19">
        <f>'BAR BB| Open rates'!AC9*0.9*0.85</f>
        <v>37408.5</v>
      </c>
      <c r="S10" s="19">
        <f>'BAR BB| Open rates'!AD9*0.9*0.85</f>
        <v>32818.5</v>
      </c>
      <c r="T10" s="19">
        <f>'BAR BB| Open rates'!AE9*0.9*0.85</f>
        <v>44523</v>
      </c>
      <c r="U10" s="19">
        <f>'BAR BB| Open rates'!AF9*0.9*0.85</f>
        <v>44523</v>
      </c>
      <c r="V10" s="19">
        <f>'BAR BB| Open rates'!AG9*0.9*0.85</f>
        <v>44523</v>
      </c>
      <c r="W10" s="19">
        <f>'BAR BB| Open rates'!AH9*0.9*0.85</f>
        <v>22032</v>
      </c>
      <c r="X10" s="19">
        <f>'BAR BB| Open rates'!AI9*0.9*0.85</f>
        <v>22032</v>
      </c>
      <c r="Y10" s="19">
        <f>'BAR BB| Open rates'!AJ9*0.9*0.85</f>
        <v>26928</v>
      </c>
      <c r="Z10" s="19">
        <f>'BAR BB| Open rates'!AK9*0.9*0.85</f>
        <v>19737</v>
      </c>
      <c r="AA10" s="19">
        <f>'BAR BB| Open rates'!AL9*0.9*0.85</f>
        <v>18207</v>
      </c>
      <c r="AB10" s="19">
        <f>'BAR BB| Open rates'!AM9*0.9*0.85</f>
        <v>16677</v>
      </c>
      <c r="AC10" s="19">
        <f>'BAR BB| Open rates'!AN9*0.9*0.85</f>
        <v>18207</v>
      </c>
      <c r="AD10" s="19">
        <f>'BAR BB| Open rates'!AO9*0.9*0.85</f>
        <v>16677</v>
      </c>
      <c r="AE10" s="19">
        <f>'BAR BB| Open rates'!AP9*0.9*0.85</f>
        <v>14994</v>
      </c>
      <c r="AF10" s="19">
        <f>'BAR BB| Open rates'!AQ9*0.9*0.85</f>
        <v>13693.5</v>
      </c>
      <c r="AG10" s="19">
        <f>'BAR BB| Open rates'!AR9*0.9*0.85</f>
        <v>12163.5</v>
      </c>
    </row>
    <row r="11" spans="1:33" x14ac:dyDescent="0.2">
      <c r="A11" s="163">
        <v>2</v>
      </c>
      <c r="B11" s="19">
        <f>'BAR BB| Open rates'!M10*0.9*0.85</f>
        <v>57987</v>
      </c>
      <c r="C11" s="19">
        <f>'BAR BB| Open rates'!N10*0.9*0.85</f>
        <v>50337</v>
      </c>
      <c r="D11" s="19">
        <f>'BAR BB| Open rates'!O10*0.9*0.85</f>
        <v>27387</v>
      </c>
      <c r="E11" s="19">
        <f>'BAR BB| Open rates'!P10*0.9*0.85</f>
        <v>20502</v>
      </c>
      <c r="F11" s="19">
        <f>'BAR BB| Open rates'!Q10*0.9*0.85</f>
        <v>24327</v>
      </c>
      <c r="G11" s="19">
        <f>'BAR BB| Open rates'!R10*0.9*0.85</f>
        <v>22032</v>
      </c>
      <c r="H11" s="19">
        <f>'BAR BB| Open rates'!S10*0.9*0.85</f>
        <v>22032</v>
      </c>
      <c r="I11" s="19">
        <f>'BAR BB| Open rates'!T10*0.9*0.85</f>
        <v>24327</v>
      </c>
      <c r="J11" s="19">
        <f>'BAR BB| Open rates'!U10*0.9*0.85</f>
        <v>27387</v>
      </c>
      <c r="K11" s="19">
        <f>'BAR BB| Open rates'!V10*0.9*0.85</f>
        <v>27387</v>
      </c>
      <c r="L11" s="19">
        <f>'BAR BB| Open rates'!W10*0.9*0.85</f>
        <v>37179</v>
      </c>
      <c r="M11" s="19">
        <f>'BAR BB| Open rates'!X10*0.9*0.85</f>
        <v>37179</v>
      </c>
      <c r="N11" s="19">
        <f>'BAR BB| Open rates'!Y10*0.9*0.85</f>
        <v>37179</v>
      </c>
      <c r="O11" s="19">
        <f>'BAR BB| Open rates'!Z10*0.9*0.85</f>
        <v>37179</v>
      </c>
      <c r="P11" s="19">
        <f>'BAR BB| Open rates'!AA10*0.9*0.85</f>
        <v>39703.5</v>
      </c>
      <c r="Q11" s="19">
        <f>'BAR BB| Open rates'!AB10*0.9*0.85</f>
        <v>37179</v>
      </c>
      <c r="R11" s="19">
        <f>'BAR BB| Open rates'!AC10*0.9*0.85</f>
        <v>39703.5</v>
      </c>
      <c r="S11" s="19">
        <f>'BAR BB| Open rates'!AD10*0.9*0.85</f>
        <v>35113.5</v>
      </c>
      <c r="T11" s="19">
        <f>'BAR BB| Open rates'!AE10*0.9*0.85</f>
        <v>46818</v>
      </c>
      <c r="U11" s="19">
        <f>'BAR BB| Open rates'!AF10*0.9*0.85</f>
        <v>46818</v>
      </c>
      <c r="V11" s="19">
        <f>'BAR BB| Open rates'!AG10*0.9*0.85</f>
        <v>46818</v>
      </c>
      <c r="W11" s="19">
        <f>'BAR BB| Open rates'!AH10*0.9*0.85</f>
        <v>24327</v>
      </c>
      <c r="X11" s="19">
        <f>'BAR BB| Open rates'!AI10*0.9*0.85</f>
        <v>24327</v>
      </c>
      <c r="Y11" s="19">
        <f>'BAR BB| Open rates'!AJ10*0.9*0.85</f>
        <v>29223</v>
      </c>
      <c r="Z11" s="19">
        <f>'BAR BB| Open rates'!AK10*0.9*0.85</f>
        <v>22032</v>
      </c>
      <c r="AA11" s="19">
        <f>'BAR BB| Open rates'!AL10*0.9*0.85</f>
        <v>20502</v>
      </c>
      <c r="AB11" s="19">
        <f>'BAR BB| Open rates'!AM10*0.9*0.85</f>
        <v>18972</v>
      </c>
      <c r="AC11" s="19">
        <f>'BAR BB| Open rates'!AN10*0.9*0.85</f>
        <v>20502</v>
      </c>
      <c r="AD11" s="19">
        <f>'BAR BB| Open rates'!AO10*0.9*0.85</f>
        <v>18972</v>
      </c>
      <c r="AE11" s="19">
        <f>'BAR BB| Open rates'!AP10*0.9*0.85</f>
        <v>17289</v>
      </c>
      <c r="AF11" s="19">
        <f>'BAR BB| Open rates'!AQ10*0.9*0.85</f>
        <v>15988.5</v>
      </c>
      <c r="AG11" s="19">
        <f>'BAR BB| Open rates'!AR10*0.9*0.85</f>
        <v>14458.5</v>
      </c>
    </row>
    <row r="12" spans="1:33" x14ac:dyDescent="0.2">
      <c r="A12" s="163" t="s">
        <v>176</v>
      </c>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row>
    <row r="13" spans="1:33" x14ac:dyDescent="0.2">
      <c r="A13" s="163">
        <v>1</v>
      </c>
      <c r="B13" s="19">
        <f>'BAR BB| Open rates'!M12*0.9*0.85</f>
        <v>60282</v>
      </c>
      <c r="C13" s="19">
        <f>'BAR BB| Open rates'!N12*0.9*0.85</f>
        <v>52632</v>
      </c>
      <c r="D13" s="19">
        <f>'BAR BB| Open rates'!O12*0.9*0.85</f>
        <v>29682</v>
      </c>
      <c r="E13" s="19">
        <f>'BAR BB| Open rates'!P12*0.9*0.85</f>
        <v>22797</v>
      </c>
      <c r="F13" s="19">
        <f>'BAR BB| Open rates'!Q12*0.9*0.85</f>
        <v>26622</v>
      </c>
      <c r="G13" s="19">
        <f>'BAR BB| Open rates'!R12*0.9*0.85</f>
        <v>24327</v>
      </c>
      <c r="H13" s="19">
        <f>'BAR BB| Open rates'!S12*0.9*0.85</f>
        <v>24327</v>
      </c>
      <c r="I13" s="19">
        <f>'BAR BB| Open rates'!T12*0.9*0.85</f>
        <v>26622</v>
      </c>
      <c r="J13" s="19">
        <f>'BAR BB| Open rates'!U12*0.9*0.85</f>
        <v>29682</v>
      </c>
      <c r="K13" s="19">
        <f>'BAR BB| Open rates'!V12*0.9*0.85</f>
        <v>29682</v>
      </c>
      <c r="L13" s="19">
        <f>'BAR BB| Open rates'!W12*0.9*0.85</f>
        <v>39474</v>
      </c>
      <c r="M13" s="19">
        <f>'BAR BB| Open rates'!X12*0.9*0.85</f>
        <v>39474</v>
      </c>
      <c r="N13" s="19">
        <f>'BAR BB| Open rates'!Y12*0.9*0.85</f>
        <v>39703.5</v>
      </c>
      <c r="O13" s="19">
        <f>'BAR BB| Open rates'!Z12*0.9*0.85</f>
        <v>39703.5</v>
      </c>
      <c r="P13" s="19">
        <f>'BAR BB| Open rates'!AA12*0.9*0.85</f>
        <v>42228</v>
      </c>
      <c r="Q13" s="19">
        <f>'BAR BB| Open rates'!AB12*0.9*0.85</f>
        <v>39703.5</v>
      </c>
      <c r="R13" s="19">
        <f>'BAR BB| Open rates'!AC12*0.9*0.85</f>
        <v>42228</v>
      </c>
      <c r="S13" s="19">
        <f>'BAR BB| Open rates'!AD12*0.9*0.85</f>
        <v>37638</v>
      </c>
      <c r="T13" s="19">
        <f>'BAR BB| Open rates'!AE12*0.9*0.85</f>
        <v>53703</v>
      </c>
      <c r="U13" s="19">
        <f>'BAR BB| Open rates'!AF12*0.9*0.85</f>
        <v>53703</v>
      </c>
      <c r="V13" s="19">
        <f>'BAR BB| Open rates'!AG12*0.9*0.85</f>
        <v>53703</v>
      </c>
      <c r="W13" s="19">
        <f>'BAR BB| Open rates'!AH12*0.9*0.85</f>
        <v>31212</v>
      </c>
      <c r="X13" s="19">
        <f>'BAR BB| Open rates'!AI12*0.9*0.85</f>
        <v>25015.5</v>
      </c>
      <c r="Y13" s="19">
        <f>'BAR BB| Open rates'!AJ12*0.9*0.85</f>
        <v>29911.5</v>
      </c>
      <c r="Z13" s="19">
        <f>'BAR BB| Open rates'!AK12*0.9*0.85</f>
        <v>22720.5</v>
      </c>
      <c r="AA13" s="19">
        <f>'BAR BB| Open rates'!AL12*0.9*0.85</f>
        <v>21190.5</v>
      </c>
      <c r="AB13" s="19">
        <f>'BAR BB| Open rates'!AM12*0.9*0.85</f>
        <v>19660.5</v>
      </c>
      <c r="AC13" s="19">
        <f>'BAR BB| Open rates'!AN12*0.9*0.85</f>
        <v>21190.5</v>
      </c>
      <c r="AD13" s="19">
        <f>'BAR BB| Open rates'!AO12*0.9*0.85</f>
        <v>19660.5</v>
      </c>
      <c r="AE13" s="19">
        <f>'BAR BB| Open rates'!AP12*0.9*0.85</f>
        <v>17977.5</v>
      </c>
      <c r="AF13" s="19">
        <f>'BAR BB| Open rates'!AQ12*0.9*0.85</f>
        <v>16677</v>
      </c>
      <c r="AG13" s="19">
        <f>'BAR BB| Open rates'!AR12*0.9*0.85</f>
        <v>15147</v>
      </c>
    </row>
    <row r="14" spans="1:33" x14ac:dyDescent="0.2">
      <c r="A14" s="163">
        <v>2</v>
      </c>
      <c r="B14" s="19">
        <f>'BAR BB| Open rates'!M13*0.9*0.85</f>
        <v>62577</v>
      </c>
      <c r="C14" s="19">
        <f>'BAR BB| Open rates'!N13*0.9*0.85</f>
        <v>54927</v>
      </c>
      <c r="D14" s="19">
        <f>'BAR BB| Open rates'!O13*0.9*0.85</f>
        <v>31977</v>
      </c>
      <c r="E14" s="19">
        <f>'BAR BB| Open rates'!P13*0.9*0.85</f>
        <v>25092</v>
      </c>
      <c r="F14" s="19">
        <f>'BAR BB| Open rates'!Q13*0.9*0.85</f>
        <v>28917</v>
      </c>
      <c r="G14" s="19">
        <f>'BAR BB| Open rates'!R13*0.9*0.85</f>
        <v>26622</v>
      </c>
      <c r="H14" s="19">
        <f>'BAR BB| Open rates'!S13*0.9*0.85</f>
        <v>26622</v>
      </c>
      <c r="I14" s="19">
        <f>'BAR BB| Open rates'!T13*0.9*0.85</f>
        <v>28917</v>
      </c>
      <c r="J14" s="19">
        <f>'BAR BB| Open rates'!U13*0.9*0.85</f>
        <v>31977</v>
      </c>
      <c r="K14" s="19">
        <f>'BAR BB| Open rates'!V13*0.9*0.85</f>
        <v>31977</v>
      </c>
      <c r="L14" s="19">
        <f>'BAR BB| Open rates'!W13*0.9*0.85</f>
        <v>41769</v>
      </c>
      <c r="M14" s="19">
        <f>'BAR BB| Open rates'!X13*0.9*0.85</f>
        <v>41769</v>
      </c>
      <c r="N14" s="19">
        <f>'BAR BB| Open rates'!Y13*0.9*0.85</f>
        <v>41998.5</v>
      </c>
      <c r="O14" s="19">
        <f>'BAR BB| Open rates'!Z13*0.9*0.85</f>
        <v>41998.5</v>
      </c>
      <c r="P14" s="19">
        <f>'BAR BB| Open rates'!AA13*0.9*0.85</f>
        <v>44523</v>
      </c>
      <c r="Q14" s="19">
        <f>'BAR BB| Open rates'!AB13*0.9*0.85</f>
        <v>41998.5</v>
      </c>
      <c r="R14" s="19">
        <f>'BAR BB| Open rates'!AC13*0.9*0.85</f>
        <v>44523</v>
      </c>
      <c r="S14" s="19">
        <f>'BAR BB| Open rates'!AD13*0.9*0.85</f>
        <v>39933</v>
      </c>
      <c r="T14" s="19">
        <f>'BAR BB| Open rates'!AE13*0.9*0.85</f>
        <v>55998</v>
      </c>
      <c r="U14" s="19">
        <f>'BAR BB| Open rates'!AF13*0.9*0.85</f>
        <v>55998</v>
      </c>
      <c r="V14" s="19">
        <f>'BAR BB| Open rates'!AG13*0.9*0.85</f>
        <v>55998</v>
      </c>
      <c r="W14" s="19">
        <f>'BAR BB| Open rates'!AH13*0.9*0.85</f>
        <v>33507</v>
      </c>
      <c r="X14" s="19">
        <f>'BAR BB| Open rates'!AI13*0.9*0.85</f>
        <v>27310.5</v>
      </c>
      <c r="Y14" s="19">
        <f>'BAR BB| Open rates'!AJ13*0.9*0.85</f>
        <v>32206.5</v>
      </c>
      <c r="Z14" s="19">
        <f>'BAR BB| Open rates'!AK13*0.9*0.85</f>
        <v>25015.5</v>
      </c>
      <c r="AA14" s="19">
        <f>'BAR BB| Open rates'!AL13*0.9*0.85</f>
        <v>23485.5</v>
      </c>
      <c r="AB14" s="19">
        <f>'BAR BB| Open rates'!AM13*0.9*0.85</f>
        <v>21955.5</v>
      </c>
      <c r="AC14" s="19">
        <f>'BAR BB| Open rates'!AN13*0.9*0.85</f>
        <v>23485.5</v>
      </c>
      <c r="AD14" s="19">
        <f>'BAR BB| Open rates'!AO13*0.9*0.85</f>
        <v>21955.5</v>
      </c>
      <c r="AE14" s="19">
        <f>'BAR BB| Open rates'!AP13*0.9*0.85</f>
        <v>20272.5</v>
      </c>
      <c r="AF14" s="19">
        <f>'BAR BB| Open rates'!AQ13*0.9*0.85</f>
        <v>18972</v>
      </c>
      <c r="AG14" s="19">
        <f>'BAR BB| Open rates'!AR13*0.9*0.85</f>
        <v>17442</v>
      </c>
    </row>
    <row r="15" spans="1:33" s="154" customFormat="1" x14ac:dyDescent="0.2">
      <c r="A15" s="193"/>
    </row>
    <row r="16" spans="1:33" ht="12.75" customHeight="1" x14ac:dyDescent="0.2">
      <c r="A16" s="340" t="s">
        <v>172</v>
      </c>
    </row>
    <row r="17" spans="1:1" x14ac:dyDescent="0.2">
      <c r="A17" s="340"/>
    </row>
    <row r="18" spans="1:1" ht="13.5" thickBot="1" x14ac:dyDescent="0.25">
      <c r="A18" s="89"/>
    </row>
    <row r="19" spans="1:1" s="154" customFormat="1" ht="278.25" customHeight="1" thickBot="1" x14ac:dyDescent="0.25">
      <c r="A19" s="286" t="s">
        <v>420</v>
      </c>
    </row>
    <row r="20" spans="1:1" s="154" customFormat="1" ht="12.75" customHeight="1" x14ac:dyDescent="0.2"/>
    <row r="21" spans="1:1" x14ac:dyDescent="0.2">
      <c r="A21" s="190" t="s">
        <v>83</v>
      </c>
    </row>
    <row r="22" spans="1:1" s="154" customFormat="1" ht="34.5" customHeight="1" x14ac:dyDescent="0.2">
      <c r="A22" s="213" t="s">
        <v>419</v>
      </c>
    </row>
    <row r="23" spans="1:1" s="154" customFormat="1" ht="51.75" customHeight="1" x14ac:dyDescent="0.2">
      <c r="A23" s="213" t="s">
        <v>418</v>
      </c>
    </row>
    <row r="24" spans="1:1" x14ac:dyDescent="0.2">
      <c r="A24" s="33"/>
    </row>
    <row r="25" spans="1:1" x14ac:dyDescent="0.2">
      <c r="A25" s="174" t="s">
        <v>74</v>
      </c>
    </row>
    <row r="26" spans="1:1" x14ac:dyDescent="0.2">
      <c r="A26" s="178" t="s">
        <v>75</v>
      </c>
    </row>
    <row r="27" spans="1:1" ht="24" x14ac:dyDescent="0.2">
      <c r="A27" s="175" t="s">
        <v>76</v>
      </c>
    </row>
    <row r="28" spans="1:1" ht="24" x14ac:dyDescent="0.2">
      <c r="A28" s="175" t="s">
        <v>89</v>
      </c>
    </row>
    <row r="29" spans="1:1" x14ac:dyDescent="0.2">
      <c r="A29" s="175" t="s">
        <v>78</v>
      </c>
    </row>
    <row r="30" spans="1:1" ht="24" x14ac:dyDescent="0.2">
      <c r="A30" s="175" t="s">
        <v>79</v>
      </c>
    </row>
    <row r="31" spans="1:1" ht="24" x14ac:dyDescent="0.2">
      <c r="A31" s="175" t="s">
        <v>187</v>
      </c>
    </row>
    <row r="32" spans="1:1" x14ac:dyDescent="0.2">
      <c r="A32" s="175"/>
    </row>
    <row r="33" spans="1:1" x14ac:dyDescent="0.2">
      <c r="A33" s="191"/>
    </row>
    <row r="34" spans="1:1" ht="9.75" customHeight="1" x14ac:dyDescent="0.2">
      <c r="A34" s="191"/>
    </row>
    <row r="35" spans="1:1" ht="196.5" customHeight="1" x14ac:dyDescent="0.2">
      <c r="A35" s="192" t="s">
        <v>265</v>
      </c>
    </row>
    <row r="36" spans="1:1" ht="12.75" customHeight="1" x14ac:dyDescent="0.2">
      <c r="A36" s="192"/>
    </row>
    <row r="37" spans="1:1" ht="24" x14ac:dyDescent="0.2">
      <c r="A37" s="190" t="s">
        <v>95</v>
      </c>
    </row>
    <row r="38" spans="1:1" s="154" customFormat="1" ht="36" hidden="1" customHeight="1" x14ac:dyDescent="0.2">
      <c r="A38" s="219" t="s">
        <v>271</v>
      </c>
    </row>
    <row r="39" spans="1:1" s="154" customFormat="1" ht="24.75" customHeight="1" x14ac:dyDescent="0.2">
      <c r="A39" s="259" t="s">
        <v>426</v>
      </c>
    </row>
    <row r="40" spans="1:1" x14ac:dyDescent="0.2">
      <c r="A40" s="6"/>
    </row>
    <row r="41" spans="1:1" x14ac:dyDescent="0.2">
      <c r="A41" s="171" t="s">
        <v>81</v>
      </c>
    </row>
    <row r="42" spans="1:1" ht="87.75" customHeight="1" x14ac:dyDescent="0.2">
      <c r="A42" s="186" t="s">
        <v>339</v>
      </c>
    </row>
    <row r="43" spans="1:1" x14ac:dyDescent="0.2">
      <c r="A43" s="137"/>
    </row>
    <row r="44" spans="1:1" x14ac:dyDescent="0.2">
      <c r="A44" s="137"/>
    </row>
    <row r="45" spans="1:1" x14ac:dyDescent="0.2">
      <c r="A45" s="137"/>
    </row>
    <row r="46" spans="1:1" x14ac:dyDescent="0.2">
      <c r="A46" s="137"/>
    </row>
    <row r="47" spans="1:1" x14ac:dyDescent="0.2">
      <c r="A47" s="137"/>
    </row>
    <row r="48" spans="1:1" x14ac:dyDescent="0.2">
      <c r="A48" s="137"/>
    </row>
    <row r="49" spans="1:1" x14ac:dyDescent="0.2">
      <c r="A49" s="137"/>
    </row>
    <row r="50" spans="1:1" x14ac:dyDescent="0.2">
      <c r="A50" s="137"/>
    </row>
    <row r="51" spans="1:1" x14ac:dyDescent="0.2">
      <c r="A51" s="137"/>
    </row>
    <row r="52" spans="1:1" x14ac:dyDescent="0.2">
      <c r="A52" s="137"/>
    </row>
    <row r="53" spans="1:1" x14ac:dyDescent="0.2">
      <c r="A53" s="137"/>
    </row>
    <row r="54" spans="1:1" x14ac:dyDescent="0.2">
      <c r="A54" s="137"/>
    </row>
    <row r="55" spans="1:1" x14ac:dyDescent="0.2">
      <c r="A55" s="137"/>
    </row>
    <row r="56" spans="1:1" x14ac:dyDescent="0.2">
      <c r="A56" s="137"/>
    </row>
    <row r="57" spans="1:1" x14ac:dyDescent="0.2">
      <c r="A57" s="137"/>
    </row>
    <row r="58" spans="1:1" x14ac:dyDescent="0.2">
      <c r="A58" s="137"/>
    </row>
    <row r="59" spans="1:1" x14ac:dyDescent="0.2">
      <c r="A59" s="137"/>
    </row>
    <row r="60" spans="1:1" x14ac:dyDescent="0.2">
      <c r="A60" s="137"/>
    </row>
    <row r="61" spans="1:1" x14ac:dyDescent="0.2">
      <c r="A61" s="137"/>
    </row>
    <row r="62" spans="1:1" x14ac:dyDescent="0.2">
      <c r="A62" s="137"/>
    </row>
    <row r="63" spans="1:1" x14ac:dyDescent="0.2">
      <c r="A63" s="137"/>
    </row>
    <row r="64" spans="1:1" x14ac:dyDescent="0.2">
      <c r="A64" s="137"/>
    </row>
    <row r="65" spans="1:1" x14ac:dyDescent="0.2">
      <c r="A65" s="137"/>
    </row>
    <row r="66" spans="1:1" x14ac:dyDescent="0.2">
      <c r="A66" s="137"/>
    </row>
    <row r="67" spans="1:1" x14ac:dyDescent="0.2">
      <c r="A67" s="137"/>
    </row>
    <row r="68" spans="1:1" x14ac:dyDescent="0.2">
      <c r="A68" s="137"/>
    </row>
    <row r="69" spans="1:1" x14ac:dyDescent="0.2">
      <c r="A69" s="137"/>
    </row>
    <row r="70" spans="1:1" x14ac:dyDescent="0.2">
      <c r="A70" s="137"/>
    </row>
    <row r="71" spans="1:1" x14ac:dyDescent="0.2">
      <c r="A71" s="137"/>
    </row>
    <row r="72" spans="1:1" x14ac:dyDescent="0.2">
      <c r="A72" s="137"/>
    </row>
    <row r="73" spans="1:1" x14ac:dyDescent="0.2">
      <c r="A73" s="137"/>
    </row>
    <row r="74" spans="1:1" x14ac:dyDescent="0.2">
      <c r="A74" s="137"/>
    </row>
    <row r="75" spans="1:1" x14ac:dyDescent="0.2">
      <c r="A75" s="137"/>
    </row>
    <row r="76" spans="1:1" x14ac:dyDescent="0.2">
      <c r="A76" s="137"/>
    </row>
    <row r="77" spans="1:1" x14ac:dyDescent="0.2">
      <c r="A77" s="137"/>
    </row>
    <row r="78" spans="1:1" x14ac:dyDescent="0.2">
      <c r="A78" s="13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sheetData>
  <mergeCells count="1">
    <mergeCell ref="A16:A17"/>
  </mergeCells>
  <pageMargins left="0.7" right="0.7" top="0.75" bottom="0.75" header="0.3" footer="0.3"/>
  <pageSetup paperSize="9" orientation="portrait" horizontalDpi="4294967295" verticalDpi="4294967295"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AG146"/>
  <sheetViews>
    <sheetView workbookViewId="0">
      <pane xSplit="1" topLeftCell="B1" activePane="topRight" state="frozen"/>
      <selection activeCell="A10" sqref="A10"/>
      <selection pane="topRight" activeCell="N16" sqref="N16"/>
    </sheetView>
  </sheetViews>
  <sheetFormatPr defaultColWidth="10" defaultRowHeight="12.75" x14ac:dyDescent="0.2"/>
  <cols>
    <col min="1" max="1" width="46.5703125" style="32" customWidth="1"/>
    <col min="2" max="16384" width="10" style="31"/>
  </cols>
  <sheetData>
    <row r="1" spans="1:33" ht="24" x14ac:dyDescent="0.2">
      <c r="A1" s="180" t="s">
        <v>61</v>
      </c>
    </row>
    <row r="2" spans="1:33" ht="24" x14ac:dyDescent="0.2">
      <c r="A2" s="177" t="s">
        <v>191</v>
      </c>
    </row>
    <row r="3" spans="1:33" x14ac:dyDescent="0.2">
      <c r="A3" s="167" t="s">
        <v>343</v>
      </c>
    </row>
    <row r="4" spans="1:33" ht="21.75" customHeight="1" x14ac:dyDescent="0.2">
      <c r="A4" s="88" t="s">
        <v>62</v>
      </c>
      <c r="B4" s="115">
        <f>'BAR BB| Open rates'!M3</f>
        <v>46031</v>
      </c>
      <c r="C4" s="115">
        <f>'BAR BB| Open rates'!N3</f>
        <v>46032</v>
      </c>
      <c r="D4" s="115">
        <f>'BAR BB| Open rates'!O3</f>
        <v>46033</v>
      </c>
      <c r="E4" s="115">
        <f>'BAR BB| Open rates'!P3</f>
        <v>46034</v>
      </c>
      <c r="F4" s="115">
        <f>'BAR BB| Open rates'!Q3</f>
        <v>46038</v>
      </c>
      <c r="G4" s="115">
        <f>'BAR BB| Open rates'!R3</f>
        <v>45675</v>
      </c>
      <c r="H4" s="115">
        <f>'BAR BB| Open rates'!S3</f>
        <v>46041</v>
      </c>
      <c r="I4" s="115">
        <f>'BAR BB| Open rates'!T3</f>
        <v>46045</v>
      </c>
      <c r="J4" s="115">
        <f>'BAR BB| Open rates'!U3</f>
        <v>46047</v>
      </c>
      <c r="K4" s="115">
        <f>'BAR BB| Open rates'!V3</f>
        <v>46049</v>
      </c>
      <c r="L4" s="115">
        <f>'BAR BB| Open rates'!W3</f>
        <v>46052</v>
      </c>
      <c r="M4" s="115">
        <f>'BAR BB| Open rates'!X3</f>
        <v>46054</v>
      </c>
      <c r="N4" s="115">
        <f>'BAR BB| Open rates'!Y3</f>
        <v>46056</v>
      </c>
      <c r="O4" s="115">
        <f>'BAR BB| Open rates'!Z3</f>
        <v>46058</v>
      </c>
      <c r="P4" s="115">
        <f>'BAR BB| Open rates'!AA3</f>
        <v>46059</v>
      </c>
      <c r="Q4" s="115">
        <f>'BAR BB| Open rates'!AB3</f>
        <v>46061</v>
      </c>
      <c r="R4" s="115">
        <f>'BAR BB| Open rates'!AC3</f>
        <v>46066</v>
      </c>
      <c r="S4" s="115">
        <f>'BAR BB| Open rates'!AD3</f>
        <v>46068</v>
      </c>
      <c r="T4" s="115">
        <f>'BAR BB| Open rates'!AE3</f>
        <v>46072</v>
      </c>
      <c r="U4" s="115">
        <f>'BAR BB| Open rates'!AF3</f>
        <v>46077</v>
      </c>
      <c r="V4" s="115">
        <f>'BAR BB| Open rates'!AG3</f>
        <v>46078</v>
      </c>
      <c r="W4" s="115">
        <f>'BAR BB| Open rates'!AH3</f>
        <v>46082</v>
      </c>
      <c r="X4" s="115">
        <f>'BAR BB| Open rates'!AI3</f>
        <v>46083</v>
      </c>
      <c r="Y4" s="115">
        <f>'BAR BB| Open rates'!AJ3</f>
        <v>46087</v>
      </c>
      <c r="Z4" s="115">
        <f>'BAR BB| Open rates'!AK3</f>
        <v>46091</v>
      </c>
      <c r="AA4" s="115">
        <f>'BAR BB| Open rates'!AL3</f>
        <v>46096</v>
      </c>
      <c r="AB4" s="115">
        <f>'BAR BB| Open rates'!AM3</f>
        <v>46098</v>
      </c>
      <c r="AC4" s="115">
        <f>'BAR BB| Open rates'!AN3</f>
        <v>46101</v>
      </c>
      <c r="AD4" s="115">
        <f>'BAR BB| Open rates'!AO3</f>
        <v>46103</v>
      </c>
      <c r="AE4" s="115">
        <f>'BAR BB| Open rates'!AP3</f>
        <v>46113</v>
      </c>
      <c r="AF4" s="115">
        <f>'BAR BB| Open rates'!AQ3</f>
        <v>46118</v>
      </c>
      <c r="AG4" s="115">
        <f>'BAR BB| Open rates'!AR3</f>
        <v>46124</v>
      </c>
    </row>
    <row r="5" spans="1:33" ht="21.75" customHeight="1" x14ac:dyDescent="0.2">
      <c r="A5" s="104"/>
      <c r="B5" s="115">
        <f>'BAR BB| Open rates'!M4</f>
        <v>46031</v>
      </c>
      <c r="C5" s="115">
        <f>'BAR BB| Open rates'!N4</f>
        <v>46032</v>
      </c>
      <c r="D5" s="115">
        <f>'BAR BB| Open rates'!O4</f>
        <v>46033</v>
      </c>
      <c r="E5" s="115">
        <f>'BAR BB| Open rates'!P4</f>
        <v>46037</v>
      </c>
      <c r="F5" s="115">
        <f>'BAR BB| Open rates'!Q4</f>
        <v>46039</v>
      </c>
      <c r="G5" s="115">
        <f>'BAR BB| Open rates'!R4</f>
        <v>45675</v>
      </c>
      <c r="H5" s="115">
        <f>'BAR BB| Open rates'!S4</f>
        <v>46044</v>
      </c>
      <c r="I5" s="115">
        <f>'BAR BB| Open rates'!T4</f>
        <v>46046</v>
      </c>
      <c r="J5" s="115">
        <f>'BAR BB| Open rates'!U4</f>
        <v>46048</v>
      </c>
      <c r="K5" s="115">
        <f>'BAR BB| Open rates'!V4</f>
        <v>46051</v>
      </c>
      <c r="L5" s="115">
        <f>'BAR BB| Open rates'!W4</f>
        <v>46053</v>
      </c>
      <c r="M5" s="115">
        <f>'BAR BB| Open rates'!X4</f>
        <v>46055</v>
      </c>
      <c r="N5" s="115">
        <f>'BAR BB| Open rates'!Y4</f>
        <v>46057</v>
      </c>
      <c r="O5" s="115">
        <f>'BAR BB| Open rates'!Z4</f>
        <v>46058</v>
      </c>
      <c r="P5" s="115">
        <f>'BAR BB| Open rates'!AA4</f>
        <v>46060</v>
      </c>
      <c r="Q5" s="115">
        <f>'BAR BB| Open rates'!AB4</f>
        <v>46065</v>
      </c>
      <c r="R5" s="115">
        <f>'BAR BB| Open rates'!AC4</f>
        <v>46067</v>
      </c>
      <c r="S5" s="115">
        <f>'BAR BB| Open rates'!AD4</f>
        <v>46071</v>
      </c>
      <c r="T5" s="115">
        <f>'BAR BB| Open rates'!AE4</f>
        <v>46076</v>
      </c>
      <c r="U5" s="115">
        <f>'BAR BB| Open rates'!AF4</f>
        <v>46077</v>
      </c>
      <c r="V5" s="115">
        <f>'BAR BB| Open rates'!AG4</f>
        <v>46081</v>
      </c>
      <c r="W5" s="115">
        <f>'BAR BB| Open rates'!AH4</f>
        <v>46082</v>
      </c>
      <c r="X5" s="115">
        <f>'BAR BB| Open rates'!AI4</f>
        <v>46086</v>
      </c>
      <c r="Y5" s="115">
        <f>'BAR BB| Open rates'!AJ4</f>
        <v>46090</v>
      </c>
      <c r="Z5" s="115">
        <f>'BAR BB| Open rates'!AK4</f>
        <v>46095</v>
      </c>
      <c r="AA5" s="115">
        <f>'BAR BB| Open rates'!AL4</f>
        <v>46097</v>
      </c>
      <c r="AB5" s="115">
        <f>'BAR BB| Open rates'!AM4</f>
        <v>46100</v>
      </c>
      <c r="AC5" s="115">
        <f>'BAR BB| Open rates'!AN4</f>
        <v>46102</v>
      </c>
      <c r="AD5" s="115">
        <f>'BAR BB| Open rates'!AO4</f>
        <v>46112</v>
      </c>
      <c r="AE5" s="115">
        <f>'BAR BB| Open rates'!AP4</f>
        <v>46117</v>
      </c>
      <c r="AF5" s="115">
        <f>'BAR BB| Open rates'!AQ4</f>
        <v>46123</v>
      </c>
      <c r="AG5" s="115">
        <f>'BAR BB| Open rates'!AR4</f>
        <v>46124</v>
      </c>
    </row>
    <row r="6" spans="1:33" x14ac:dyDescent="0.2">
      <c r="A6" s="163" t="s">
        <v>63</v>
      </c>
      <c r="B6" s="182"/>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c r="AE6" s="182"/>
      <c r="AF6" s="182"/>
      <c r="AG6" s="182"/>
    </row>
    <row r="7" spans="1:33" x14ac:dyDescent="0.2">
      <c r="A7" s="163">
        <v>1</v>
      </c>
      <c r="B7" s="181">
        <f>'BAR BB| Open rates'!M6*0.9*0.9</f>
        <v>56538</v>
      </c>
      <c r="C7" s="181">
        <f>'BAR BB| Open rates'!N6*0.9*0.9</f>
        <v>48438</v>
      </c>
      <c r="D7" s="181">
        <f>'BAR BB| Open rates'!O6*0.9*0.9</f>
        <v>24138</v>
      </c>
      <c r="E7" s="181">
        <f>'BAR BB| Open rates'!P6*0.9*0.9</f>
        <v>16848</v>
      </c>
      <c r="F7" s="181">
        <f>'BAR BB| Open rates'!Q6*0.9*0.9</f>
        <v>20898</v>
      </c>
      <c r="G7" s="181">
        <f>'BAR BB| Open rates'!R6*0.9*0.9</f>
        <v>18468</v>
      </c>
      <c r="H7" s="181">
        <f>'BAR BB| Open rates'!S6*0.9*0.9</f>
        <v>18468</v>
      </c>
      <c r="I7" s="181">
        <f>'BAR BB| Open rates'!T6*0.9*0.9</f>
        <v>20898</v>
      </c>
      <c r="J7" s="181">
        <f>'BAR BB| Open rates'!U6*0.9*0.9</f>
        <v>24138</v>
      </c>
      <c r="K7" s="181">
        <f>'BAR BB| Open rates'!V6*0.9*0.9</f>
        <v>24138</v>
      </c>
      <c r="L7" s="181">
        <f>'BAR BB| Open rates'!W6*0.9*0.9</f>
        <v>34506</v>
      </c>
      <c r="M7" s="181">
        <f>'BAR BB| Open rates'!X6*0.9*0.9</f>
        <v>34506</v>
      </c>
      <c r="N7" s="181">
        <f>'BAR BB| Open rates'!Y6*0.9*0.9</f>
        <v>34506</v>
      </c>
      <c r="O7" s="181">
        <f>'BAR BB| Open rates'!Z6*0.9*0.9</f>
        <v>34506</v>
      </c>
      <c r="P7" s="181">
        <f>'BAR BB| Open rates'!AA6*0.9*0.9</f>
        <v>37179</v>
      </c>
      <c r="Q7" s="181">
        <f>'BAR BB| Open rates'!AB6*0.9*0.9</f>
        <v>34506</v>
      </c>
      <c r="R7" s="181">
        <f>'BAR BB| Open rates'!AC6*0.9*0.9</f>
        <v>37179</v>
      </c>
      <c r="S7" s="181">
        <f>'BAR BB| Open rates'!AD6*0.9*0.9</f>
        <v>32319</v>
      </c>
      <c r="T7" s="181">
        <f>'BAR BB| Open rates'!AE6*0.9*0.9</f>
        <v>44712</v>
      </c>
      <c r="U7" s="181">
        <f>'BAR BB| Open rates'!AF6*0.9*0.9</f>
        <v>44712</v>
      </c>
      <c r="V7" s="181">
        <f>'BAR BB| Open rates'!AG6*0.9*0.9</f>
        <v>44712</v>
      </c>
      <c r="W7" s="181">
        <f>'BAR BB| Open rates'!AH6*0.9*0.9</f>
        <v>20898</v>
      </c>
      <c r="X7" s="181">
        <f>'BAR BB| Open rates'!AI6*0.9*0.9</f>
        <v>20898</v>
      </c>
      <c r="Y7" s="181">
        <f>'BAR BB| Open rates'!AJ6*0.9*0.9</f>
        <v>26082</v>
      </c>
      <c r="Z7" s="181">
        <f>'BAR BB| Open rates'!AK6*0.9*0.9</f>
        <v>18468</v>
      </c>
      <c r="AA7" s="181">
        <f>'BAR BB| Open rates'!AL6*0.9*0.9</f>
        <v>16848</v>
      </c>
      <c r="AB7" s="181">
        <f>'BAR BB| Open rates'!AM6*0.9*0.9</f>
        <v>15228</v>
      </c>
      <c r="AC7" s="181">
        <f>'BAR BB| Open rates'!AN6*0.9*0.9</f>
        <v>16848</v>
      </c>
      <c r="AD7" s="181">
        <f>'BAR BB| Open rates'!AO6*0.9*0.9</f>
        <v>15228</v>
      </c>
      <c r="AE7" s="181">
        <f>'BAR BB| Open rates'!AP6*0.9*0.9</f>
        <v>13446</v>
      </c>
      <c r="AF7" s="181">
        <f>'BAR BB| Open rates'!AQ6*0.9*0.9</f>
        <v>12069</v>
      </c>
      <c r="AG7" s="181">
        <f>'BAR BB| Open rates'!AR6*0.9*0.9</f>
        <v>10449</v>
      </c>
    </row>
    <row r="8" spans="1:33" x14ac:dyDescent="0.2">
      <c r="A8" s="163">
        <v>2</v>
      </c>
      <c r="B8" s="181">
        <f>'BAR BB| Open rates'!M7*0.9*0.9</f>
        <v>58968</v>
      </c>
      <c r="C8" s="181">
        <f>'BAR BB| Open rates'!N7*0.9*0.9</f>
        <v>50868</v>
      </c>
      <c r="D8" s="181">
        <f>'BAR BB| Open rates'!O7*0.9*0.9</f>
        <v>26568</v>
      </c>
      <c r="E8" s="181">
        <f>'BAR BB| Open rates'!P7*0.9*0.9</f>
        <v>19278</v>
      </c>
      <c r="F8" s="181">
        <f>'BAR BB| Open rates'!Q7*0.9*0.9</f>
        <v>23328</v>
      </c>
      <c r="G8" s="181">
        <f>'BAR BB| Open rates'!R7*0.9*0.9</f>
        <v>20898</v>
      </c>
      <c r="H8" s="181">
        <f>'BAR BB| Open rates'!S7*0.9*0.9</f>
        <v>20898</v>
      </c>
      <c r="I8" s="181">
        <f>'BAR BB| Open rates'!T7*0.9*0.9</f>
        <v>23328</v>
      </c>
      <c r="J8" s="181">
        <f>'BAR BB| Open rates'!U7*0.9*0.9</f>
        <v>26568</v>
      </c>
      <c r="K8" s="181">
        <f>'BAR BB| Open rates'!V7*0.9*0.9</f>
        <v>26568</v>
      </c>
      <c r="L8" s="181">
        <f>'BAR BB| Open rates'!W7*0.9*0.9</f>
        <v>36936</v>
      </c>
      <c r="M8" s="181">
        <f>'BAR BB| Open rates'!X7*0.9*0.9</f>
        <v>36936</v>
      </c>
      <c r="N8" s="181">
        <f>'BAR BB| Open rates'!Y7*0.9*0.9</f>
        <v>36936</v>
      </c>
      <c r="O8" s="181">
        <f>'BAR BB| Open rates'!Z7*0.9*0.9</f>
        <v>36936</v>
      </c>
      <c r="P8" s="181">
        <f>'BAR BB| Open rates'!AA7*0.9*0.9</f>
        <v>39609</v>
      </c>
      <c r="Q8" s="181">
        <f>'BAR BB| Open rates'!AB7*0.9*0.9</f>
        <v>36936</v>
      </c>
      <c r="R8" s="181">
        <f>'BAR BB| Open rates'!AC7*0.9*0.9</f>
        <v>39609</v>
      </c>
      <c r="S8" s="181">
        <f>'BAR BB| Open rates'!AD7*0.9*0.9</f>
        <v>34749</v>
      </c>
      <c r="T8" s="181">
        <f>'BAR BB| Open rates'!AE7*0.9*0.9</f>
        <v>47142</v>
      </c>
      <c r="U8" s="181">
        <f>'BAR BB| Open rates'!AF7*0.9*0.9</f>
        <v>47142</v>
      </c>
      <c r="V8" s="181">
        <f>'BAR BB| Open rates'!AG7*0.9*0.9</f>
        <v>47142</v>
      </c>
      <c r="W8" s="181">
        <f>'BAR BB| Open rates'!AH7*0.9*0.9</f>
        <v>23328</v>
      </c>
      <c r="X8" s="181">
        <f>'BAR BB| Open rates'!AI7*0.9*0.9</f>
        <v>23328</v>
      </c>
      <c r="Y8" s="181">
        <f>'BAR BB| Open rates'!AJ7*0.9*0.9</f>
        <v>28512</v>
      </c>
      <c r="Z8" s="181">
        <f>'BAR BB| Open rates'!AK7*0.9*0.9</f>
        <v>20898</v>
      </c>
      <c r="AA8" s="181">
        <f>'BAR BB| Open rates'!AL7*0.9*0.9</f>
        <v>19278</v>
      </c>
      <c r="AB8" s="181">
        <f>'BAR BB| Open rates'!AM7*0.9*0.9</f>
        <v>17658</v>
      </c>
      <c r="AC8" s="181">
        <f>'BAR BB| Open rates'!AN7*0.9*0.9</f>
        <v>19278</v>
      </c>
      <c r="AD8" s="181">
        <f>'BAR BB| Open rates'!AO7*0.9*0.9</f>
        <v>17658</v>
      </c>
      <c r="AE8" s="181">
        <f>'BAR BB| Open rates'!AP7*0.9*0.9</f>
        <v>15876</v>
      </c>
      <c r="AF8" s="181">
        <f>'BAR BB| Open rates'!AQ7*0.9*0.9</f>
        <v>14499</v>
      </c>
      <c r="AG8" s="181">
        <f>'BAR BB| Open rates'!AR7*0.9*0.9</f>
        <v>12879</v>
      </c>
    </row>
    <row r="9" spans="1:33" x14ac:dyDescent="0.2">
      <c r="A9" s="163" t="s">
        <v>175</v>
      </c>
      <c r="B9" s="181"/>
      <c r="C9" s="181"/>
      <c r="D9" s="181"/>
      <c r="E9" s="181"/>
      <c r="F9" s="181"/>
      <c r="G9" s="181"/>
      <c r="H9" s="181"/>
      <c r="I9" s="181"/>
      <c r="J9" s="181"/>
      <c r="K9" s="181"/>
      <c r="L9" s="181"/>
      <c r="M9" s="181"/>
      <c r="N9" s="181"/>
      <c r="O9" s="181"/>
      <c r="P9" s="181"/>
      <c r="Q9" s="181"/>
      <c r="R9" s="181"/>
      <c r="S9" s="181"/>
      <c r="T9" s="181"/>
      <c r="U9" s="181"/>
      <c r="V9" s="181"/>
      <c r="W9" s="181"/>
      <c r="X9" s="181"/>
      <c r="Y9" s="181"/>
      <c r="Z9" s="181"/>
      <c r="AA9" s="181"/>
      <c r="AB9" s="181"/>
      <c r="AC9" s="181"/>
      <c r="AD9" s="181"/>
      <c r="AE9" s="181"/>
      <c r="AF9" s="181"/>
      <c r="AG9" s="181"/>
    </row>
    <row r="10" spans="1:33" x14ac:dyDescent="0.2">
      <c r="A10" s="163">
        <v>1</v>
      </c>
      <c r="B10" s="181">
        <f>'BAR BB| Open rates'!M9*0.9*0.9</f>
        <v>58968</v>
      </c>
      <c r="C10" s="181">
        <f>'BAR BB| Open rates'!N9*0.9*0.9</f>
        <v>50868</v>
      </c>
      <c r="D10" s="181">
        <f>'BAR BB| Open rates'!O9*0.9*0.9</f>
        <v>26568</v>
      </c>
      <c r="E10" s="181">
        <f>'BAR BB| Open rates'!P9*0.9*0.9</f>
        <v>19278</v>
      </c>
      <c r="F10" s="181">
        <f>'BAR BB| Open rates'!Q9*0.9*0.9</f>
        <v>23328</v>
      </c>
      <c r="G10" s="181">
        <f>'BAR BB| Open rates'!R9*0.9*0.9</f>
        <v>20898</v>
      </c>
      <c r="H10" s="181">
        <f>'BAR BB| Open rates'!S9*0.9*0.9</f>
        <v>20898</v>
      </c>
      <c r="I10" s="181">
        <f>'BAR BB| Open rates'!T9*0.9*0.9</f>
        <v>23328</v>
      </c>
      <c r="J10" s="181">
        <f>'BAR BB| Open rates'!U9*0.9*0.9</f>
        <v>26568</v>
      </c>
      <c r="K10" s="181">
        <f>'BAR BB| Open rates'!V9*0.9*0.9</f>
        <v>26568</v>
      </c>
      <c r="L10" s="181">
        <f>'BAR BB| Open rates'!W9*0.9*0.9</f>
        <v>36936</v>
      </c>
      <c r="M10" s="181">
        <f>'BAR BB| Open rates'!X9*0.9*0.9</f>
        <v>36936</v>
      </c>
      <c r="N10" s="181">
        <f>'BAR BB| Open rates'!Y9*0.9*0.9</f>
        <v>36936</v>
      </c>
      <c r="O10" s="181">
        <f>'BAR BB| Open rates'!Z9*0.9*0.9</f>
        <v>36936</v>
      </c>
      <c r="P10" s="181">
        <f>'BAR BB| Open rates'!AA9*0.9*0.9</f>
        <v>39609</v>
      </c>
      <c r="Q10" s="181">
        <f>'BAR BB| Open rates'!AB9*0.9*0.9</f>
        <v>36936</v>
      </c>
      <c r="R10" s="181">
        <f>'BAR BB| Open rates'!AC9*0.9*0.9</f>
        <v>39609</v>
      </c>
      <c r="S10" s="181">
        <f>'BAR BB| Open rates'!AD9*0.9*0.9</f>
        <v>34749</v>
      </c>
      <c r="T10" s="181">
        <f>'BAR BB| Open rates'!AE9*0.9*0.9</f>
        <v>47142</v>
      </c>
      <c r="U10" s="181">
        <f>'BAR BB| Open rates'!AF9*0.9*0.9</f>
        <v>47142</v>
      </c>
      <c r="V10" s="181">
        <f>'BAR BB| Open rates'!AG9*0.9*0.9</f>
        <v>47142</v>
      </c>
      <c r="W10" s="181">
        <f>'BAR BB| Open rates'!AH9*0.9*0.9</f>
        <v>23328</v>
      </c>
      <c r="X10" s="181">
        <f>'BAR BB| Open rates'!AI9*0.9*0.9</f>
        <v>23328</v>
      </c>
      <c r="Y10" s="181">
        <f>'BAR BB| Open rates'!AJ9*0.9*0.9</f>
        <v>28512</v>
      </c>
      <c r="Z10" s="181">
        <f>'BAR BB| Open rates'!AK9*0.9*0.9</f>
        <v>20898</v>
      </c>
      <c r="AA10" s="181">
        <f>'BAR BB| Open rates'!AL9*0.9*0.9</f>
        <v>19278</v>
      </c>
      <c r="AB10" s="181">
        <f>'BAR BB| Open rates'!AM9*0.9*0.9</f>
        <v>17658</v>
      </c>
      <c r="AC10" s="181">
        <f>'BAR BB| Open rates'!AN9*0.9*0.9</f>
        <v>19278</v>
      </c>
      <c r="AD10" s="181">
        <f>'BAR BB| Open rates'!AO9*0.9*0.9</f>
        <v>17658</v>
      </c>
      <c r="AE10" s="181">
        <f>'BAR BB| Open rates'!AP9*0.9*0.9</f>
        <v>15876</v>
      </c>
      <c r="AF10" s="181">
        <f>'BAR BB| Open rates'!AQ9*0.9*0.9</f>
        <v>14499</v>
      </c>
      <c r="AG10" s="181">
        <f>'BAR BB| Open rates'!AR9*0.9*0.9</f>
        <v>12879</v>
      </c>
    </row>
    <row r="11" spans="1:33" x14ac:dyDescent="0.2">
      <c r="A11" s="163">
        <v>2</v>
      </c>
      <c r="B11" s="181">
        <f>'BAR BB| Open rates'!M10*0.9*0.9</f>
        <v>61398</v>
      </c>
      <c r="C11" s="181">
        <f>'BAR BB| Open rates'!N10*0.9*0.9</f>
        <v>53298</v>
      </c>
      <c r="D11" s="181">
        <f>'BAR BB| Open rates'!O10*0.9*0.9</f>
        <v>28998</v>
      </c>
      <c r="E11" s="181">
        <f>'BAR BB| Open rates'!P10*0.9*0.9</f>
        <v>21708</v>
      </c>
      <c r="F11" s="181">
        <f>'BAR BB| Open rates'!Q10*0.9*0.9</f>
        <v>25758</v>
      </c>
      <c r="G11" s="181">
        <f>'BAR BB| Open rates'!R10*0.9*0.9</f>
        <v>23328</v>
      </c>
      <c r="H11" s="181">
        <f>'BAR BB| Open rates'!S10*0.9*0.9</f>
        <v>23328</v>
      </c>
      <c r="I11" s="181">
        <f>'BAR BB| Open rates'!T10*0.9*0.9</f>
        <v>25758</v>
      </c>
      <c r="J11" s="181">
        <f>'BAR BB| Open rates'!U10*0.9*0.9</f>
        <v>28998</v>
      </c>
      <c r="K11" s="181">
        <f>'BAR BB| Open rates'!V10*0.9*0.9</f>
        <v>28998</v>
      </c>
      <c r="L11" s="181">
        <f>'BAR BB| Open rates'!W10*0.9*0.9</f>
        <v>39366</v>
      </c>
      <c r="M11" s="181">
        <f>'BAR BB| Open rates'!X10*0.9*0.9</f>
        <v>39366</v>
      </c>
      <c r="N11" s="181">
        <f>'BAR BB| Open rates'!Y10*0.9*0.9</f>
        <v>39366</v>
      </c>
      <c r="O11" s="181">
        <f>'BAR BB| Open rates'!Z10*0.9*0.9</f>
        <v>39366</v>
      </c>
      <c r="P11" s="181">
        <f>'BAR BB| Open rates'!AA10*0.9*0.9</f>
        <v>42039</v>
      </c>
      <c r="Q11" s="181">
        <f>'BAR BB| Open rates'!AB10*0.9*0.9</f>
        <v>39366</v>
      </c>
      <c r="R11" s="181">
        <f>'BAR BB| Open rates'!AC10*0.9*0.9</f>
        <v>42039</v>
      </c>
      <c r="S11" s="181">
        <f>'BAR BB| Open rates'!AD10*0.9*0.9</f>
        <v>37179</v>
      </c>
      <c r="T11" s="181">
        <f>'BAR BB| Open rates'!AE10*0.9*0.9</f>
        <v>49572</v>
      </c>
      <c r="U11" s="181">
        <f>'BAR BB| Open rates'!AF10*0.9*0.9</f>
        <v>49572</v>
      </c>
      <c r="V11" s="181">
        <f>'BAR BB| Open rates'!AG10*0.9*0.9</f>
        <v>49572</v>
      </c>
      <c r="W11" s="181">
        <f>'BAR BB| Open rates'!AH10*0.9*0.9</f>
        <v>25758</v>
      </c>
      <c r="X11" s="181">
        <f>'BAR BB| Open rates'!AI10*0.9*0.9</f>
        <v>25758</v>
      </c>
      <c r="Y11" s="181">
        <f>'BAR BB| Open rates'!AJ10*0.9*0.9</f>
        <v>30942</v>
      </c>
      <c r="Z11" s="181">
        <f>'BAR BB| Open rates'!AK10*0.9*0.9</f>
        <v>23328</v>
      </c>
      <c r="AA11" s="181">
        <f>'BAR BB| Open rates'!AL10*0.9*0.9</f>
        <v>21708</v>
      </c>
      <c r="AB11" s="181">
        <f>'BAR BB| Open rates'!AM10*0.9*0.9</f>
        <v>20088</v>
      </c>
      <c r="AC11" s="181">
        <f>'BAR BB| Open rates'!AN10*0.9*0.9</f>
        <v>21708</v>
      </c>
      <c r="AD11" s="181">
        <f>'BAR BB| Open rates'!AO10*0.9*0.9</f>
        <v>20088</v>
      </c>
      <c r="AE11" s="181">
        <f>'BAR BB| Open rates'!AP10*0.9*0.9</f>
        <v>18306</v>
      </c>
      <c r="AF11" s="181">
        <f>'BAR BB| Open rates'!AQ10*0.9*0.9</f>
        <v>16929</v>
      </c>
      <c r="AG11" s="181">
        <f>'BAR BB| Open rates'!AR10*0.9*0.9</f>
        <v>15309</v>
      </c>
    </row>
    <row r="12" spans="1:33" x14ac:dyDescent="0.2">
      <c r="A12" s="163" t="s">
        <v>176</v>
      </c>
      <c r="B12" s="181"/>
      <c r="C12" s="181"/>
      <c r="D12" s="181"/>
      <c r="E12" s="181"/>
      <c r="F12" s="181"/>
      <c r="G12" s="181"/>
      <c r="H12" s="181"/>
      <c r="I12" s="181"/>
      <c r="J12" s="181"/>
      <c r="K12" s="181"/>
      <c r="L12" s="181"/>
      <c r="M12" s="181"/>
      <c r="N12" s="181"/>
      <c r="O12" s="181"/>
      <c r="P12" s="181"/>
      <c r="Q12" s="181"/>
      <c r="R12" s="181"/>
      <c r="S12" s="181"/>
      <c r="T12" s="181"/>
      <c r="U12" s="181"/>
      <c r="V12" s="181"/>
      <c r="W12" s="181"/>
      <c r="X12" s="181"/>
      <c r="Y12" s="181"/>
      <c r="Z12" s="181"/>
      <c r="AA12" s="181"/>
      <c r="AB12" s="181"/>
      <c r="AC12" s="181"/>
      <c r="AD12" s="181"/>
      <c r="AE12" s="181"/>
      <c r="AF12" s="181"/>
      <c r="AG12" s="181"/>
    </row>
    <row r="13" spans="1:33" x14ac:dyDescent="0.2">
      <c r="A13" s="163">
        <v>1</v>
      </c>
      <c r="B13" s="181">
        <f>'BAR BB| Open rates'!M12*0.9*0.9</f>
        <v>63828</v>
      </c>
      <c r="C13" s="181">
        <f>'BAR BB| Open rates'!N12*0.9*0.9</f>
        <v>55728</v>
      </c>
      <c r="D13" s="181">
        <f>'BAR BB| Open rates'!O12*0.9*0.9</f>
        <v>31428</v>
      </c>
      <c r="E13" s="181">
        <f>'BAR BB| Open rates'!P12*0.9*0.9</f>
        <v>24138</v>
      </c>
      <c r="F13" s="181">
        <f>'BAR BB| Open rates'!Q12*0.9*0.9</f>
        <v>28188</v>
      </c>
      <c r="G13" s="181">
        <f>'BAR BB| Open rates'!R12*0.9*0.9</f>
        <v>25758</v>
      </c>
      <c r="H13" s="181">
        <f>'BAR BB| Open rates'!S12*0.9*0.9</f>
        <v>25758</v>
      </c>
      <c r="I13" s="181">
        <f>'BAR BB| Open rates'!T12*0.9*0.9</f>
        <v>28188</v>
      </c>
      <c r="J13" s="181">
        <f>'BAR BB| Open rates'!U12*0.9*0.9</f>
        <v>31428</v>
      </c>
      <c r="K13" s="181">
        <f>'BAR BB| Open rates'!V12*0.9*0.9</f>
        <v>31428</v>
      </c>
      <c r="L13" s="181">
        <f>'BAR BB| Open rates'!W12*0.9*0.9</f>
        <v>41796</v>
      </c>
      <c r="M13" s="181">
        <f>'BAR BB| Open rates'!X12*0.9*0.9</f>
        <v>41796</v>
      </c>
      <c r="N13" s="181">
        <f>'BAR BB| Open rates'!Y12*0.9*0.9</f>
        <v>42039</v>
      </c>
      <c r="O13" s="181">
        <f>'BAR BB| Open rates'!Z12*0.9*0.9</f>
        <v>42039</v>
      </c>
      <c r="P13" s="181">
        <f>'BAR BB| Open rates'!AA12*0.9*0.9</f>
        <v>44712</v>
      </c>
      <c r="Q13" s="181">
        <f>'BAR BB| Open rates'!AB12*0.9*0.9</f>
        <v>42039</v>
      </c>
      <c r="R13" s="181">
        <f>'BAR BB| Open rates'!AC12*0.9*0.9</f>
        <v>44712</v>
      </c>
      <c r="S13" s="181">
        <f>'BAR BB| Open rates'!AD12*0.9*0.9</f>
        <v>39852</v>
      </c>
      <c r="T13" s="181">
        <f>'BAR BB| Open rates'!AE12*0.9*0.9</f>
        <v>56862</v>
      </c>
      <c r="U13" s="181">
        <f>'BAR BB| Open rates'!AF12*0.9*0.9</f>
        <v>56862</v>
      </c>
      <c r="V13" s="181">
        <f>'BAR BB| Open rates'!AG12*0.9*0.9</f>
        <v>56862</v>
      </c>
      <c r="W13" s="181">
        <f>'BAR BB| Open rates'!AH12*0.9*0.9</f>
        <v>33048</v>
      </c>
      <c r="X13" s="181">
        <f>'BAR BB| Open rates'!AI12*0.9*0.9</f>
        <v>26487</v>
      </c>
      <c r="Y13" s="181">
        <f>'BAR BB| Open rates'!AJ12*0.9*0.9</f>
        <v>31671</v>
      </c>
      <c r="Z13" s="181">
        <f>'BAR BB| Open rates'!AK12*0.9*0.9</f>
        <v>24057</v>
      </c>
      <c r="AA13" s="181">
        <f>'BAR BB| Open rates'!AL12*0.9*0.9</f>
        <v>22437</v>
      </c>
      <c r="AB13" s="181">
        <f>'BAR BB| Open rates'!AM12*0.9*0.9</f>
        <v>20817</v>
      </c>
      <c r="AC13" s="181">
        <f>'BAR BB| Open rates'!AN12*0.9*0.9</f>
        <v>22437</v>
      </c>
      <c r="AD13" s="181">
        <f>'BAR BB| Open rates'!AO12*0.9*0.9</f>
        <v>20817</v>
      </c>
      <c r="AE13" s="181">
        <f>'BAR BB| Open rates'!AP12*0.9*0.9</f>
        <v>19035</v>
      </c>
      <c r="AF13" s="181">
        <f>'BAR BB| Open rates'!AQ12*0.9*0.9</f>
        <v>17658</v>
      </c>
      <c r="AG13" s="181">
        <f>'BAR BB| Open rates'!AR12*0.9*0.9</f>
        <v>16038</v>
      </c>
    </row>
    <row r="14" spans="1:33" x14ac:dyDescent="0.2">
      <c r="A14" s="163">
        <v>2</v>
      </c>
      <c r="B14" s="181">
        <f>'BAR BB| Open rates'!M13*0.9*0.9</f>
        <v>66258</v>
      </c>
      <c r="C14" s="181">
        <f>'BAR BB| Open rates'!N13*0.9*0.9</f>
        <v>58158</v>
      </c>
      <c r="D14" s="181">
        <f>'BAR BB| Open rates'!O13*0.9*0.9</f>
        <v>33858</v>
      </c>
      <c r="E14" s="181">
        <f>'BAR BB| Open rates'!P13*0.9*0.9</f>
        <v>26568</v>
      </c>
      <c r="F14" s="181">
        <f>'BAR BB| Open rates'!Q13*0.9*0.9</f>
        <v>30618</v>
      </c>
      <c r="G14" s="181">
        <f>'BAR BB| Open rates'!R13*0.9*0.9</f>
        <v>28188</v>
      </c>
      <c r="H14" s="181">
        <f>'BAR BB| Open rates'!S13*0.9*0.9</f>
        <v>28188</v>
      </c>
      <c r="I14" s="181">
        <f>'BAR BB| Open rates'!T13*0.9*0.9</f>
        <v>30618</v>
      </c>
      <c r="J14" s="181">
        <f>'BAR BB| Open rates'!U13*0.9*0.9</f>
        <v>33858</v>
      </c>
      <c r="K14" s="181">
        <f>'BAR BB| Open rates'!V13*0.9*0.9</f>
        <v>33858</v>
      </c>
      <c r="L14" s="181">
        <f>'BAR BB| Open rates'!W13*0.9*0.9</f>
        <v>44226</v>
      </c>
      <c r="M14" s="181">
        <f>'BAR BB| Open rates'!X13*0.9*0.9</f>
        <v>44226</v>
      </c>
      <c r="N14" s="181">
        <f>'BAR BB| Open rates'!Y13*0.9*0.9</f>
        <v>44469</v>
      </c>
      <c r="O14" s="181">
        <f>'BAR BB| Open rates'!Z13*0.9*0.9</f>
        <v>44469</v>
      </c>
      <c r="P14" s="181">
        <f>'BAR BB| Open rates'!AA13*0.9*0.9</f>
        <v>47142</v>
      </c>
      <c r="Q14" s="181">
        <f>'BAR BB| Open rates'!AB13*0.9*0.9</f>
        <v>44469</v>
      </c>
      <c r="R14" s="181">
        <f>'BAR BB| Open rates'!AC13*0.9*0.9</f>
        <v>47142</v>
      </c>
      <c r="S14" s="181">
        <f>'BAR BB| Open rates'!AD13*0.9*0.9</f>
        <v>42282</v>
      </c>
      <c r="T14" s="181">
        <f>'BAR BB| Open rates'!AE13*0.9*0.9</f>
        <v>59292</v>
      </c>
      <c r="U14" s="181">
        <f>'BAR BB| Open rates'!AF13*0.9*0.9</f>
        <v>59292</v>
      </c>
      <c r="V14" s="181">
        <f>'BAR BB| Open rates'!AG13*0.9*0.9</f>
        <v>59292</v>
      </c>
      <c r="W14" s="181">
        <f>'BAR BB| Open rates'!AH13*0.9*0.9</f>
        <v>35478</v>
      </c>
      <c r="X14" s="181">
        <f>'BAR BB| Open rates'!AI13*0.9*0.9</f>
        <v>28917</v>
      </c>
      <c r="Y14" s="181">
        <f>'BAR BB| Open rates'!AJ13*0.9*0.9</f>
        <v>34101</v>
      </c>
      <c r="Z14" s="181">
        <f>'BAR BB| Open rates'!AK13*0.9*0.9</f>
        <v>26487</v>
      </c>
      <c r="AA14" s="181">
        <f>'BAR BB| Open rates'!AL13*0.9*0.9</f>
        <v>24867</v>
      </c>
      <c r="AB14" s="181">
        <f>'BAR BB| Open rates'!AM13*0.9*0.9</f>
        <v>23247</v>
      </c>
      <c r="AC14" s="181">
        <f>'BAR BB| Open rates'!AN13*0.9*0.9</f>
        <v>24867</v>
      </c>
      <c r="AD14" s="181">
        <f>'BAR BB| Open rates'!AO13*0.9*0.9</f>
        <v>23247</v>
      </c>
      <c r="AE14" s="181">
        <f>'BAR BB| Open rates'!AP13*0.9*0.9</f>
        <v>21465</v>
      </c>
      <c r="AF14" s="181">
        <f>'BAR BB| Open rates'!AQ13*0.9*0.9</f>
        <v>20088</v>
      </c>
      <c r="AG14" s="181">
        <f>'BAR BB| Open rates'!AR13*0.9*0.9</f>
        <v>18468</v>
      </c>
    </row>
    <row r="15" spans="1:33" x14ac:dyDescent="0.2">
      <c r="A15" s="89"/>
    </row>
    <row r="16" spans="1:33" ht="12.75" customHeight="1" x14ac:dyDescent="0.2">
      <c r="A16" s="340" t="s">
        <v>172</v>
      </c>
    </row>
    <row r="17" spans="1:1" x14ac:dyDescent="0.2">
      <c r="A17" s="340"/>
    </row>
    <row r="18" spans="1:1" ht="13.5" thickBot="1" x14ac:dyDescent="0.25">
      <c r="A18" s="89"/>
    </row>
    <row r="19" spans="1:1" s="154" customFormat="1" ht="278.25" customHeight="1" thickBot="1" x14ac:dyDescent="0.25">
      <c r="A19" s="286" t="s">
        <v>420</v>
      </c>
    </row>
    <row r="20" spans="1:1" s="154" customFormat="1" ht="12.75" customHeight="1" x14ac:dyDescent="0.2"/>
    <row r="21" spans="1:1" x14ac:dyDescent="0.2">
      <c r="A21" s="190" t="s">
        <v>83</v>
      </c>
    </row>
    <row r="22" spans="1:1" s="154" customFormat="1" ht="34.5" customHeight="1" x14ac:dyDescent="0.2">
      <c r="A22" s="213" t="s">
        <v>419</v>
      </c>
    </row>
    <row r="23" spans="1:1" s="154" customFormat="1" ht="51.75" customHeight="1" x14ac:dyDescent="0.2">
      <c r="A23" s="213" t="s">
        <v>418</v>
      </c>
    </row>
    <row r="24" spans="1:1" x14ac:dyDescent="0.2">
      <c r="A24" s="33"/>
    </row>
    <row r="25" spans="1:1" x14ac:dyDescent="0.2">
      <c r="A25" s="174" t="s">
        <v>74</v>
      </c>
    </row>
    <row r="26" spans="1:1" x14ac:dyDescent="0.2">
      <c r="A26" s="178" t="s">
        <v>75</v>
      </c>
    </row>
    <row r="27" spans="1:1" ht="24" x14ac:dyDescent="0.2">
      <c r="A27" s="175" t="s">
        <v>76</v>
      </c>
    </row>
    <row r="28" spans="1:1" ht="24" x14ac:dyDescent="0.2">
      <c r="A28" s="175" t="s">
        <v>89</v>
      </c>
    </row>
    <row r="29" spans="1:1" x14ac:dyDescent="0.2">
      <c r="A29" s="175" t="s">
        <v>78</v>
      </c>
    </row>
    <row r="30" spans="1:1" ht="24" x14ac:dyDescent="0.2">
      <c r="A30" s="175" t="s">
        <v>79</v>
      </c>
    </row>
    <row r="31" spans="1:1" ht="24" x14ac:dyDescent="0.2">
      <c r="A31" s="175" t="s">
        <v>187</v>
      </c>
    </row>
    <row r="32" spans="1:1" x14ac:dyDescent="0.2">
      <c r="A32" s="175"/>
    </row>
    <row r="33" spans="1:1" x14ac:dyDescent="0.2">
      <c r="A33" s="191"/>
    </row>
    <row r="34" spans="1:1" ht="9.75" customHeight="1" x14ac:dyDescent="0.2">
      <c r="A34" s="191"/>
    </row>
    <row r="35" spans="1:1" ht="196.5" customHeight="1" x14ac:dyDescent="0.2">
      <c r="A35" s="192" t="s">
        <v>265</v>
      </c>
    </row>
    <row r="36" spans="1:1" ht="12.75" customHeight="1" x14ac:dyDescent="0.2">
      <c r="A36" s="192"/>
    </row>
    <row r="37" spans="1:1" ht="24" x14ac:dyDescent="0.2">
      <c r="A37" s="190" t="s">
        <v>95</v>
      </c>
    </row>
    <row r="38" spans="1:1" s="154" customFormat="1" ht="36" hidden="1" customHeight="1" x14ac:dyDescent="0.2">
      <c r="A38" s="219" t="s">
        <v>271</v>
      </c>
    </row>
    <row r="39" spans="1:1" s="154" customFormat="1" ht="24.75" customHeight="1" x14ac:dyDescent="0.2">
      <c r="A39" s="259" t="s">
        <v>426</v>
      </c>
    </row>
    <row r="40" spans="1:1" x14ac:dyDescent="0.2">
      <c r="A40" s="6"/>
    </row>
    <row r="41" spans="1:1" x14ac:dyDescent="0.2">
      <c r="A41" s="171" t="s">
        <v>81</v>
      </c>
    </row>
    <row r="42" spans="1:1" ht="87.75" customHeight="1" x14ac:dyDescent="0.2">
      <c r="A42" s="186" t="s">
        <v>339</v>
      </c>
    </row>
    <row r="43" spans="1:1" x14ac:dyDescent="0.2">
      <c r="A43" s="137"/>
    </row>
    <row r="44" spans="1:1" x14ac:dyDescent="0.2">
      <c r="A44" s="137"/>
    </row>
    <row r="45" spans="1:1" x14ac:dyDescent="0.2">
      <c r="A45" s="137"/>
    </row>
    <row r="46" spans="1:1" x14ac:dyDescent="0.2">
      <c r="A46" s="137"/>
    </row>
    <row r="47" spans="1:1" x14ac:dyDescent="0.2">
      <c r="A47" s="137"/>
    </row>
    <row r="48" spans="1:1" x14ac:dyDescent="0.2">
      <c r="A48" s="137"/>
    </row>
    <row r="49" spans="1:1" x14ac:dyDescent="0.2">
      <c r="A49" s="137"/>
    </row>
    <row r="50" spans="1:1" x14ac:dyDescent="0.2">
      <c r="A50" s="137"/>
    </row>
    <row r="51" spans="1:1" x14ac:dyDescent="0.2">
      <c r="A51" s="137"/>
    </row>
    <row r="52" spans="1:1" x14ac:dyDescent="0.2">
      <c r="A52" s="137"/>
    </row>
    <row r="53" spans="1:1" x14ac:dyDescent="0.2">
      <c r="A53" s="137"/>
    </row>
    <row r="54" spans="1:1" x14ac:dyDescent="0.2">
      <c r="A54" s="137"/>
    </row>
    <row r="55" spans="1:1" x14ac:dyDescent="0.2">
      <c r="A55" s="137"/>
    </row>
    <row r="56" spans="1:1" x14ac:dyDescent="0.2">
      <c r="A56" s="137"/>
    </row>
    <row r="57" spans="1:1" x14ac:dyDescent="0.2">
      <c r="A57" s="137"/>
    </row>
    <row r="58" spans="1:1" x14ac:dyDescent="0.2">
      <c r="A58" s="137"/>
    </row>
    <row r="59" spans="1:1" x14ac:dyDescent="0.2">
      <c r="A59" s="137"/>
    </row>
    <row r="60" spans="1:1" x14ac:dyDescent="0.2">
      <c r="A60" s="137"/>
    </row>
    <row r="61" spans="1:1" x14ac:dyDescent="0.2">
      <c r="A61" s="137"/>
    </row>
    <row r="62" spans="1:1" x14ac:dyDescent="0.2">
      <c r="A62" s="137"/>
    </row>
    <row r="63" spans="1:1" x14ac:dyDescent="0.2">
      <c r="A63" s="137"/>
    </row>
    <row r="64" spans="1:1" x14ac:dyDescent="0.2">
      <c r="A64" s="137"/>
    </row>
    <row r="65" spans="1:1" x14ac:dyDescent="0.2">
      <c r="A65" s="137"/>
    </row>
    <row r="66" spans="1:1" x14ac:dyDescent="0.2">
      <c r="A66" s="137"/>
    </row>
    <row r="67" spans="1:1" x14ac:dyDescent="0.2">
      <c r="A67" s="137"/>
    </row>
    <row r="68" spans="1:1" x14ac:dyDescent="0.2">
      <c r="A68" s="137"/>
    </row>
    <row r="69" spans="1:1" x14ac:dyDescent="0.2">
      <c r="A69" s="137"/>
    </row>
    <row r="70" spans="1:1" x14ac:dyDescent="0.2">
      <c r="A70" s="137"/>
    </row>
    <row r="71" spans="1:1" x14ac:dyDescent="0.2">
      <c r="A71" s="137"/>
    </row>
    <row r="72" spans="1:1" x14ac:dyDescent="0.2">
      <c r="A72" s="137"/>
    </row>
    <row r="73" spans="1:1" x14ac:dyDescent="0.2">
      <c r="A73" s="137"/>
    </row>
    <row r="74" spans="1:1" x14ac:dyDescent="0.2">
      <c r="A74" s="137"/>
    </row>
    <row r="75" spans="1:1" x14ac:dyDescent="0.2">
      <c r="A75" s="137"/>
    </row>
    <row r="76" spans="1:1" x14ac:dyDescent="0.2">
      <c r="A76" s="137"/>
    </row>
    <row r="77" spans="1:1" x14ac:dyDescent="0.2">
      <c r="A77" s="137"/>
    </row>
    <row r="78" spans="1:1" x14ac:dyDescent="0.2">
      <c r="A78" s="13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row r="141" spans="1:1" x14ac:dyDescent="0.2">
      <c r="A141" s="137"/>
    </row>
    <row r="142" spans="1:1" x14ac:dyDescent="0.2">
      <c r="A142" s="137"/>
    </row>
    <row r="143" spans="1:1" x14ac:dyDescent="0.2">
      <c r="A143" s="137"/>
    </row>
    <row r="144" spans="1:1" x14ac:dyDescent="0.2">
      <c r="A144" s="137"/>
    </row>
    <row r="145" spans="1:1" x14ac:dyDescent="0.2">
      <c r="A145" s="137"/>
    </row>
    <row r="146" spans="1:1" x14ac:dyDescent="0.2">
      <c r="A146" s="137"/>
    </row>
  </sheetData>
  <mergeCells count="1">
    <mergeCell ref="A16:A17"/>
  </mergeCells>
  <pageMargins left="0.7" right="0.7" top="0.75" bottom="0.75" header="0.3" footer="0.3"/>
  <pageSetup paperSize="9" orientation="portrait" horizontalDpi="4294967295" verticalDpi="4294967295"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
  <sheetViews>
    <sheetView workbookViewId="0"/>
  </sheetViews>
  <sheetFormatPr defaultRowHeight="12.75" x14ac:dyDescent="0.2"/>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CN77"/>
  <sheetViews>
    <sheetView showGridLines="0" zoomScaleNormal="100" workbookViewId="0">
      <pane xSplit="1" ySplit="4" topLeftCell="CC5" activePane="bottomRight" state="frozen"/>
      <selection pane="topRight" activeCell="B1" sqref="B1"/>
      <selection pane="bottomLeft" activeCell="A5" sqref="A5"/>
      <selection pane="bottomRight" activeCell="CO1" sqref="CO1:CR1048576"/>
    </sheetView>
  </sheetViews>
  <sheetFormatPr defaultColWidth="9.7109375" defaultRowHeight="12.75" x14ac:dyDescent="0.2"/>
  <cols>
    <col min="1" max="1" width="37.28515625" style="32" customWidth="1"/>
    <col min="2" max="16384" width="9.7109375" style="32"/>
  </cols>
  <sheetData>
    <row r="1" spans="1:92" ht="27" customHeight="1" x14ac:dyDescent="0.2">
      <c r="A1" s="180" t="str">
        <f>'BAR BB| Open rates'!A1</f>
        <v>Сочи Марриотт Красная Поляна 5*/ Sochi Marriott Krasnaya Polyana 5*</v>
      </c>
    </row>
    <row r="2" spans="1:92" x14ac:dyDescent="0.2">
      <c r="A2" s="11" t="s">
        <v>186</v>
      </c>
    </row>
    <row r="3" spans="1:92" s="33" customFormat="1" ht="26.25" customHeight="1" x14ac:dyDescent="0.2">
      <c r="A3" s="64" t="s">
        <v>62</v>
      </c>
      <c r="B3" s="108">
        <f>'BAR BB| Open rates'!B3</f>
        <v>46017</v>
      </c>
      <c r="C3" s="108">
        <f>'BAR BB| Open rates'!C3</f>
        <v>46018</v>
      </c>
      <c r="D3" s="108">
        <f>'BAR BB| Open rates'!D3</f>
        <v>46019</v>
      </c>
      <c r="E3" s="108">
        <f>'BAR BB| Open rates'!E3</f>
        <v>46020</v>
      </c>
      <c r="F3" s="108">
        <f>'BAR BB| Open rates'!F3</f>
        <v>46021</v>
      </c>
      <c r="G3" s="108">
        <f>'BAR BB| Open rates'!G3</f>
        <v>46022</v>
      </c>
      <c r="H3" s="108">
        <f>'BAR BB| Open rates'!H3</f>
        <v>46023</v>
      </c>
      <c r="I3" s="108">
        <f>'BAR BB| Open rates'!I3</f>
        <v>46024</v>
      </c>
      <c r="J3" s="108">
        <f>'BAR BB| Open rates'!J3</f>
        <v>46027</v>
      </c>
      <c r="K3" s="108">
        <f>'BAR BB| Open rates'!K3</f>
        <v>46028</v>
      </c>
      <c r="L3" s="108">
        <f>'BAR BB| Open rates'!L3</f>
        <v>46030</v>
      </c>
      <c r="M3" s="108">
        <f>'BAR BB| Open rates'!M3</f>
        <v>46031</v>
      </c>
      <c r="N3" s="108">
        <f>'BAR BB| Open rates'!N3</f>
        <v>46032</v>
      </c>
      <c r="O3" s="108">
        <f>'BAR BB| Open rates'!O3</f>
        <v>46033</v>
      </c>
      <c r="P3" s="108">
        <f>'BAR BB| Open rates'!P3</f>
        <v>46034</v>
      </c>
      <c r="Q3" s="108">
        <f>'BAR BB| Open rates'!Q3</f>
        <v>46038</v>
      </c>
      <c r="R3" s="108">
        <f>'BAR BB| Open rates'!R3</f>
        <v>45675</v>
      </c>
      <c r="S3" s="108">
        <f>'BAR BB| Open rates'!S3</f>
        <v>46041</v>
      </c>
      <c r="T3" s="108">
        <f>'BAR BB| Open rates'!T3</f>
        <v>46045</v>
      </c>
      <c r="U3" s="108">
        <f>'BAR BB| Open rates'!U3</f>
        <v>46047</v>
      </c>
      <c r="V3" s="108">
        <f>'BAR BB| Open rates'!V3</f>
        <v>46049</v>
      </c>
      <c r="W3" s="108">
        <f>'BAR BB| Open rates'!W3</f>
        <v>46052</v>
      </c>
      <c r="X3" s="108">
        <f>'BAR BB| Open rates'!X3</f>
        <v>46054</v>
      </c>
      <c r="Y3" s="108">
        <f>'BAR BB| Open rates'!Y3</f>
        <v>46056</v>
      </c>
      <c r="Z3" s="108">
        <f>'BAR BB| Open rates'!Z3</f>
        <v>46058</v>
      </c>
      <c r="AA3" s="108">
        <f>'BAR BB| Open rates'!AA3</f>
        <v>46059</v>
      </c>
      <c r="AB3" s="108">
        <f>'BAR BB| Open rates'!AB3</f>
        <v>46061</v>
      </c>
      <c r="AC3" s="108">
        <f>'BAR BB| Open rates'!AC3</f>
        <v>46066</v>
      </c>
      <c r="AD3" s="108">
        <f>'BAR BB| Open rates'!AD3</f>
        <v>46068</v>
      </c>
      <c r="AE3" s="108">
        <f>'BAR BB| Open rates'!AE3</f>
        <v>46072</v>
      </c>
      <c r="AF3" s="108">
        <f>'BAR BB| Open rates'!AF3</f>
        <v>46077</v>
      </c>
      <c r="AG3" s="108">
        <f>'BAR BB| Open rates'!AG3</f>
        <v>46078</v>
      </c>
      <c r="AH3" s="108">
        <f>'BAR BB| Open rates'!AH3</f>
        <v>46082</v>
      </c>
      <c r="AI3" s="108">
        <f>'BAR BB| Open rates'!AI3</f>
        <v>46083</v>
      </c>
      <c r="AJ3" s="108">
        <f>'BAR BB| Open rates'!AJ3</f>
        <v>46087</v>
      </c>
      <c r="AK3" s="108">
        <f>'BAR BB| Open rates'!AK3</f>
        <v>46091</v>
      </c>
      <c r="AL3" s="108">
        <f>'BAR BB| Open rates'!AL3</f>
        <v>46096</v>
      </c>
      <c r="AM3" s="108">
        <f>'BAR BB| Open rates'!AM3</f>
        <v>46098</v>
      </c>
      <c r="AN3" s="108">
        <f>'BAR BB| Open rates'!AN3</f>
        <v>46101</v>
      </c>
      <c r="AO3" s="108">
        <f>'BAR BB| Open rates'!AO3</f>
        <v>46103</v>
      </c>
      <c r="AP3" s="108">
        <f>'BAR BB| Open rates'!AP3</f>
        <v>46113</v>
      </c>
      <c r="AQ3" s="108">
        <f>'BAR BB| Open rates'!AQ3</f>
        <v>46118</v>
      </c>
      <c r="AR3" s="108">
        <f>'BAR BB| Open rates'!AR3</f>
        <v>46124</v>
      </c>
      <c r="AS3" s="108">
        <f>'BAR BB| Open rates'!AS3</f>
        <v>46125</v>
      </c>
      <c r="AT3" s="108">
        <f>'BAR BB| Open rates'!AT3</f>
        <v>46131</v>
      </c>
      <c r="AU3" s="108">
        <f>'BAR BB| Open rates'!AU3</f>
        <v>46136</v>
      </c>
      <c r="AV3" s="108">
        <f>'BAR BB| Open rates'!AV3</f>
        <v>46138</v>
      </c>
      <c r="AW3" s="108">
        <f>'BAR BB| Open rates'!AW3</f>
        <v>46142</v>
      </c>
      <c r="AX3" s="108">
        <f>'BAR BB| Open rates'!AX3</f>
        <v>46143</v>
      </c>
      <c r="AY3" s="108">
        <f>'BAR BB| Open rates'!AY3</f>
        <v>46146</v>
      </c>
      <c r="AZ3" s="108">
        <f>'BAR BB| Open rates'!AZ3</f>
        <v>46150</v>
      </c>
      <c r="BA3" s="108">
        <f>'BAR BB| Open rates'!BA3</f>
        <v>46153</v>
      </c>
      <c r="BB3" s="108">
        <f>'BAR BB| Open rates'!BB3</f>
        <v>46154</v>
      </c>
      <c r="BC3" s="108">
        <f>'BAR BB| Open rates'!BC3</f>
        <v>46157</v>
      </c>
      <c r="BD3" s="108">
        <f>'BAR BB| Open rates'!BD3</f>
        <v>46159</v>
      </c>
      <c r="BE3" s="108">
        <f>'BAR BB| Open rates'!BE3</f>
        <v>46164</v>
      </c>
      <c r="BF3" s="108">
        <f>'BAR BB| Open rates'!BF3</f>
        <v>46166</v>
      </c>
      <c r="BG3" s="108">
        <f>'BAR BB| Open rates'!BG3</f>
        <v>46171</v>
      </c>
      <c r="BH3" s="108">
        <f>'BAR BB| Open rates'!BH3</f>
        <v>46174</v>
      </c>
      <c r="BI3" s="108">
        <f>'BAR BB| Open rates'!BI3</f>
        <v>46178</v>
      </c>
      <c r="BJ3" s="108">
        <f>'BAR BB| Open rates'!BJ3</f>
        <v>46188</v>
      </c>
      <c r="BK3" s="108">
        <f>'BAR BB| Open rates'!BK3</f>
        <v>46194</v>
      </c>
      <c r="BL3" s="108">
        <f>'BAR BB| Open rates'!BL3</f>
        <v>46199</v>
      </c>
      <c r="BM3" s="108">
        <f>'BAR BB| Open rates'!BM3</f>
        <v>46201</v>
      </c>
      <c r="BN3" s="108">
        <f>'BAR BB| Open rates'!BN3</f>
        <v>46204</v>
      </c>
      <c r="BO3" s="108">
        <f>'BAR BB| Open rates'!BO3</f>
        <v>46206</v>
      </c>
      <c r="BP3" s="108">
        <f>'BAR BB| Open rates'!BP3</f>
        <v>46208</v>
      </c>
      <c r="BQ3" s="108">
        <f>'BAR BB| Open rates'!BQ3</f>
        <v>46213</v>
      </c>
      <c r="BR3" s="108">
        <f>'BAR BB| Open rates'!BR3</f>
        <v>46215</v>
      </c>
      <c r="BS3" s="108">
        <f>'BAR BB| Open rates'!BS3</f>
        <v>46220</v>
      </c>
      <c r="BT3" s="108">
        <f>'BAR BB| Open rates'!BT3</f>
        <v>46222</v>
      </c>
      <c r="BU3" s="108">
        <f>'BAR BB| Open rates'!BU3</f>
        <v>46227</v>
      </c>
      <c r="BV3" s="108">
        <f>'BAR BB| Open rates'!BV3</f>
        <v>46229</v>
      </c>
      <c r="BW3" s="108">
        <f>'BAR BB| Open rates'!BW3</f>
        <v>46234</v>
      </c>
      <c r="BX3" s="108">
        <f>'BAR BB| Open rates'!BX3</f>
        <v>46236</v>
      </c>
      <c r="BY3" s="108">
        <f>'BAR BB| Open rates'!BY3</f>
        <v>46241</v>
      </c>
      <c r="BZ3" s="108">
        <f>'BAR BB| Open rates'!BZ3</f>
        <v>46243</v>
      </c>
      <c r="CA3" s="108">
        <f>'BAR BB| Open rates'!CA3</f>
        <v>46248</v>
      </c>
      <c r="CB3" s="108">
        <f>'BAR BB| Open rates'!CB3</f>
        <v>46250</v>
      </c>
      <c r="CC3" s="108">
        <f>'BAR BB| Open rates'!CC3</f>
        <v>46255</v>
      </c>
      <c r="CD3" s="108">
        <f>'BAR BB| Open rates'!CD3</f>
        <v>46257</v>
      </c>
      <c r="CE3" s="108">
        <f>'BAR BB| Open rates'!CE3</f>
        <v>46262</v>
      </c>
      <c r="CF3" s="108">
        <f>'BAR BB| Open rates'!CF3</f>
        <v>46264</v>
      </c>
      <c r="CG3" s="108">
        <f>'BAR BB| Open rates'!CG3</f>
        <v>46269</v>
      </c>
      <c r="CH3" s="108">
        <f>'BAR BB| Open rates'!CH3</f>
        <v>46271</v>
      </c>
      <c r="CI3" s="108">
        <f>'BAR BB| Open rates'!CI3</f>
        <v>46276</v>
      </c>
      <c r="CJ3" s="108">
        <f>'BAR BB| Open rates'!CJ3</f>
        <v>46278</v>
      </c>
      <c r="CK3" s="108">
        <f>'BAR BB| Open rates'!CK3</f>
        <v>46283</v>
      </c>
      <c r="CL3" s="108">
        <f>'BAR BB| Open rates'!CL3</f>
        <v>46285</v>
      </c>
      <c r="CM3" s="108">
        <f>'BAR BB| Open rates'!CM3</f>
        <v>46290</v>
      </c>
      <c r="CN3" s="108">
        <f>'BAR BB| Open rates'!CN3</f>
        <v>46292</v>
      </c>
    </row>
    <row r="4" spans="1:92" s="33" customFormat="1" ht="26.25" customHeight="1" x14ac:dyDescent="0.2">
      <c r="A4" s="49"/>
      <c r="B4" s="108">
        <f>'BAR BB| Open rates'!B4</f>
        <v>46017</v>
      </c>
      <c r="C4" s="108">
        <f>'BAR BB| Open rates'!C4</f>
        <v>46018</v>
      </c>
      <c r="D4" s="108">
        <f>'BAR BB| Open rates'!D4</f>
        <v>46019</v>
      </c>
      <c r="E4" s="108">
        <f>'BAR BB| Open rates'!E4</f>
        <v>46020</v>
      </c>
      <c r="F4" s="108">
        <f>'BAR BB| Open rates'!F4</f>
        <v>46021</v>
      </c>
      <c r="G4" s="108">
        <f>'BAR BB| Open rates'!G4</f>
        <v>46022</v>
      </c>
      <c r="H4" s="108">
        <f>'BAR BB| Open rates'!H4</f>
        <v>46023</v>
      </c>
      <c r="I4" s="108">
        <f>'BAR BB| Open rates'!I4</f>
        <v>46026</v>
      </c>
      <c r="J4" s="108">
        <f>'BAR BB| Open rates'!J4</f>
        <v>46027</v>
      </c>
      <c r="K4" s="108">
        <f>'BAR BB| Open rates'!K4</f>
        <v>46029</v>
      </c>
      <c r="L4" s="108">
        <f>'BAR BB| Open rates'!L4</f>
        <v>46030</v>
      </c>
      <c r="M4" s="108">
        <f>'BAR BB| Open rates'!M4</f>
        <v>46031</v>
      </c>
      <c r="N4" s="108">
        <f>'BAR BB| Open rates'!N4</f>
        <v>46032</v>
      </c>
      <c r="O4" s="108">
        <f>'BAR BB| Open rates'!O4</f>
        <v>46033</v>
      </c>
      <c r="P4" s="108">
        <f>'BAR BB| Open rates'!P4</f>
        <v>46037</v>
      </c>
      <c r="Q4" s="108">
        <f>'BAR BB| Open rates'!Q4</f>
        <v>46039</v>
      </c>
      <c r="R4" s="108">
        <f>'BAR BB| Open rates'!R4</f>
        <v>45675</v>
      </c>
      <c r="S4" s="108">
        <f>'BAR BB| Open rates'!S4</f>
        <v>46044</v>
      </c>
      <c r="T4" s="108">
        <f>'BAR BB| Open rates'!T4</f>
        <v>46046</v>
      </c>
      <c r="U4" s="108">
        <f>'BAR BB| Open rates'!U4</f>
        <v>46048</v>
      </c>
      <c r="V4" s="108">
        <f>'BAR BB| Open rates'!V4</f>
        <v>46051</v>
      </c>
      <c r="W4" s="108">
        <f>'BAR BB| Open rates'!W4</f>
        <v>46053</v>
      </c>
      <c r="X4" s="108">
        <f>'BAR BB| Open rates'!X4</f>
        <v>46055</v>
      </c>
      <c r="Y4" s="108">
        <f>'BAR BB| Open rates'!Y4</f>
        <v>46057</v>
      </c>
      <c r="Z4" s="108">
        <f>'BAR BB| Open rates'!Z4</f>
        <v>46058</v>
      </c>
      <c r="AA4" s="108">
        <f>'BAR BB| Open rates'!AA4</f>
        <v>46060</v>
      </c>
      <c r="AB4" s="108">
        <f>'BAR BB| Open rates'!AB4</f>
        <v>46065</v>
      </c>
      <c r="AC4" s="108">
        <f>'BAR BB| Open rates'!AC4</f>
        <v>46067</v>
      </c>
      <c r="AD4" s="108">
        <f>'BAR BB| Open rates'!AD4</f>
        <v>46071</v>
      </c>
      <c r="AE4" s="108">
        <f>'BAR BB| Open rates'!AE4</f>
        <v>46076</v>
      </c>
      <c r="AF4" s="108">
        <f>'BAR BB| Open rates'!AF4</f>
        <v>46077</v>
      </c>
      <c r="AG4" s="108">
        <f>'BAR BB| Open rates'!AG4</f>
        <v>46081</v>
      </c>
      <c r="AH4" s="108">
        <f>'BAR BB| Open rates'!AH4</f>
        <v>46082</v>
      </c>
      <c r="AI4" s="108">
        <f>'BAR BB| Open rates'!AI4</f>
        <v>46086</v>
      </c>
      <c r="AJ4" s="108">
        <f>'BAR BB| Open rates'!AJ4</f>
        <v>46090</v>
      </c>
      <c r="AK4" s="108">
        <f>'BAR BB| Open rates'!AK4</f>
        <v>46095</v>
      </c>
      <c r="AL4" s="108">
        <f>'BAR BB| Open rates'!AL4</f>
        <v>46097</v>
      </c>
      <c r="AM4" s="108">
        <f>'BAR BB| Open rates'!AM4</f>
        <v>46100</v>
      </c>
      <c r="AN4" s="108">
        <f>'BAR BB| Open rates'!AN4</f>
        <v>46102</v>
      </c>
      <c r="AO4" s="108">
        <f>'BAR BB| Open rates'!AO4</f>
        <v>46112</v>
      </c>
      <c r="AP4" s="108">
        <f>'BAR BB| Open rates'!AP4</f>
        <v>46117</v>
      </c>
      <c r="AQ4" s="108">
        <f>'BAR BB| Open rates'!AQ4</f>
        <v>46123</v>
      </c>
      <c r="AR4" s="108">
        <f>'BAR BB| Open rates'!AR4</f>
        <v>46124</v>
      </c>
      <c r="AS4" s="108">
        <f>'BAR BB| Open rates'!AS4</f>
        <v>46130</v>
      </c>
      <c r="AT4" s="108">
        <f>'BAR BB| Open rates'!AT4</f>
        <v>46135</v>
      </c>
      <c r="AU4" s="108">
        <f>'BAR BB| Open rates'!AU4</f>
        <v>46137</v>
      </c>
      <c r="AV4" s="108">
        <f>'BAR BB| Open rates'!AV4</f>
        <v>46141</v>
      </c>
      <c r="AW4" s="108">
        <f>'BAR BB| Open rates'!AW4</f>
        <v>46142</v>
      </c>
      <c r="AX4" s="108">
        <f>'BAR BB| Open rates'!AX4</f>
        <v>46145</v>
      </c>
      <c r="AY4" s="108">
        <f>'BAR BB| Open rates'!AY4</f>
        <v>46149</v>
      </c>
      <c r="AZ4" s="108">
        <f>'BAR BB| Open rates'!AZ4</f>
        <v>46152</v>
      </c>
      <c r="BA4" s="108">
        <f>'BAR BB| Open rates'!BA4</f>
        <v>46153</v>
      </c>
      <c r="BB4" s="108">
        <f>'BAR BB| Open rates'!BB4</f>
        <v>46156</v>
      </c>
      <c r="BC4" s="108">
        <f>'BAR BB| Open rates'!BC4</f>
        <v>46158</v>
      </c>
      <c r="BD4" s="108">
        <f>'BAR BB| Open rates'!BD4</f>
        <v>46163</v>
      </c>
      <c r="BE4" s="108">
        <f>'BAR BB| Open rates'!BE4</f>
        <v>46165</v>
      </c>
      <c r="BF4" s="108">
        <f>'BAR BB| Open rates'!BF4</f>
        <v>46170</v>
      </c>
      <c r="BG4" s="108">
        <f>'BAR BB| Open rates'!BG4</f>
        <v>46173</v>
      </c>
      <c r="BH4" s="108">
        <f>'BAR BB| Open rates'!BH4</f>
        <v>46177</v>
      </c>
      <c r="BI4" s="108">
        <f>'BAR BB| Open rates'!BI4</f>
        <v>46187</v>
      </c>
      <c r="BJ4" s="108">
        <f>'BAR BB| Open rates'!BJ4</f>
        <v>46193</v>
      </c>
      <c r="BK4" s="108">
        <f>'BAR BB| Open rates'!BK4</f>
        <v>46198</v>
      </c>
      <c r="BL4" s="108">
        <f>'BAR BB| Open rates'!BL4</f>
        <v>46200</v>
      </c>
      <c r="BM4" s="108">
        <f>'BAR BB| Open rates'!BM4</f>
        <v>46203</v>
      </c>
      <c r="BN4" s="108">
        <f>'BAR BB| Open rates'!BN4</f>
        <v>46205</v>
      </c>
      <c r="BO4" s="108">
        <f>'BAR BB| Open rates'!BO4</f>
        <v>46207</v>
      </c>
      <c r="BP4" s="108">
        <f>'BAR BB| Open rates'!BP4</f>
        <v>46212</v>
      </c>
      <c r="BQ4" s="108">
        <f>'BAR BB| Open rates'!BQ4</f>
        <v>46214</v>
      </c>
      <c r="BR4" s="108">
        <f>'BAR BB| Open rates'!BR4</f>
        <v>46219</v>
      </c>
      <c r="BS4" s="108">
        <f>'BAR BB| Open rates'!BS4</f>
        <v>46221</v>
      </c>
      <c r="BT4" s="108">
        <f>'BAR BB| Open rates'!BT4</f>
        <v>46226</v>
      </c>
      <c r="BU4" s="108">
        <f>'BAR BB| Open rates'!BU4</f>
        <v>46228</v>
      </c>
      <c r="BV4" s="108">
        <f>'BAR BB| Open rates'!BV4</f>
        <v>46233</v>
      </c>
      <c r="BW4" s="108">
        <f>'BAR BB| Open rates'!BW4</f>
        <v>46235</v>
      </c>
      <c r="BX4" s="108">
        <f>'BAR BB| Open rates'!BX4</f>
        <v>46240</v>
      </c>
      <c r="BY4" s="108">
        <f>'BAR BB| Open rates'!BY4</f>
        <v>46242</v>
      </c>
      <c r="BZ4" s="108">
        <f>'BAR BB| Open rates'!BZ4</f>
        <v>46247</v>
      </c>
      <c r="CA4" s="108">
        <f>'BAR BB| Open rates'!CA4</f>
        <v>46249</v>
      </c>
      <c r="CB4" s="108">
        <f>'BAR BB| Open rates'!CB4</f>
        <v>46254</v>
      </c>
      <c r="CC4" s="108">
        <f>'BAR BB| Open rates'!CC4</f>
        <v>46256</v>
      </c>
      <c r="CD4" s="108">
        <f>'BAR BB| Open rates'!CD4</f>
        <v>46261</v>
      </c>
      <c r="CE4" s="108">
        <f>'BAR BB| Open rates'!CE4</f>
        <v>46263</v>
      </c>
      <c r="CF4" s="108">
        <f>'BAR BB| Open rates'!CF4</f>
        <v>46268</v>
      </c>
      <c r="CG4" s="108">
        <f>'BAR BB| Open rates'!CG4</f>
        <v>46270</v>
      </c>
      <c r="CH4" s="108">
        <f>'BAR BB| Open rates'!CH4</f>
        <v>46275</v>
      </c>
      <c r="CI4" s="108">
        <f>'BAR BB| Open rates'!CI4</f>
        <v>46277</v>
      </c>
      <c r="CJ4" s="108">
        <f>'BAR BB| Open rates'!CJ4</f>
        <v>46282</v>
      </c>
      <c r="CK4" s="108">
        <f>'BAR BB| Open rates'!CK4</f>
        <v>46284</v>
      </c>
      <c r="CL4" s="108">
        <f>'BAR BB| Open rates'!CL4</f>
        <v>46289</v>
      </c>
      <c r="CM4" s="108">
        <f>'BAR BB| Open rates'!CM4</f>
        <v>46291</v>
      </c>
      <c r="CN4" s="108">
        <f>'BAR BB| Open rates'!CN4</f>
        <v>46295</v>
      </c>
    </row>
    <row r="5" spans="1:92" s="36" customFormat="1" ht="12" customHeight="1" x14ac:dyDescent="0.2">
      <c r="A5" s="184" t="s">
        <v>63</v>
      </c>
    </row>
    <row r="6" spans="1:92" s="36" customFormat="1" ht="12" customHeight="1" x14ac:dyDescent="0.2">
      <c r="A6" s="183">
        <v>1</v>
      </c>
      <c r="B6" s="43">
        <f>'BAR BB| Open rates'!B6*0.8</f>
        <v>19040</v>
      </c>
      <c r="C6" s="43">
        <f>'BAR BB| Open rates'!C6*0.8</f>
        <v>23840</v>
      </c>
      <c r="D6" s="43">
        <f>'BAR BB| Open rates'!D6*0.8</f>
        <v>20640</v>
      </c>
      <c r="E6" s="43">
        <f>'BAR BB| Open rates'!E6*0.8</f>
        <v>20640</v>
      </c>
      <c r="F6" s="43">
        <f>'BAR BB| Open rates'!F6*0.8</f>
        <v>50240</v>
      </c>
      <c r="G6" s="43">
        <f>'BAR BB| Open rates'!G6*0.8</f>
        <v>55840</v>
      </c>
      <c r="H6" s="43">
        <f>'BAR BB| Open rates'!H6*0.8</f>
        <v>63840</v>
      </c>
      <c r="I6" s="43">
        <f>'BAR BB| Open rates'!I6*0.8</f>
        <v>71920</v>
      </c>
      <c r="J6" s="43">
        <f>'BAR BB| Open rates'!J6*0.8</f>
        <v>71920</v>
      </c>
      <c r="K6" s="43">
        <f>'BAR BB| Open rates'!K6*0.8</f>
        <v>71920</v>
      </c>
      <c r="L6" s="43">
        <f>'BAR BB| Open rates'!L6*0.8</f>
        <v>65520</v>
      </c>
      <c r="M6" s="43">
        <f>'BAR BB| Open rates'!M6*0.8</f>
        <v>55840</v>
      </c>
      <c r="N6" s="43">
        <f>'BAR BB| Open rates'!N6*0.8</f>
        <v>47840</v>
      </c>
      <c r="O6" s="43">
        <f>'BAR BB| Open rates'!O6*0.8</f>
        <v>23840</v>
      </c>
      <c r="P6" s="43">
        <f>'BAR BB| Open rates'!P6*0.8</f>
        <v>16640</v>
      </c>
      <c r="Q6" s="43">
        <f>'BAR BB| Open rates'!Q6*0.8</f>
        <v>20640</v>
      </c>
      <c r="R6" s="43">
        <f>'BAR BB| Open rates'!R6*0.8</f>
        <v>18240</v>
      </c>
      <c r="S6" s="43">
        <f>'BAR BB| Open rates'!S6*0.8</f>
        <v>18240</v>
      </c>
      <c r="T6" s="43">
        <f>'BAR BB| Open rates'!T6*0.8</f>
        <v>20640</v>
      </c>
      <c r="U6" s="43">
        <f>'BAR BB| Open rates'!U6*0.8</f>
        <v>23840</v>
      </c>
      <c r="V6" s="43">
        <f>'BAR BB| Open rates'!V6*0.8</f>
        <v>23840</v>
      </c>
      <c r="W6" s="43">
        <f>'BAR BB| Open rates'!W6*0.8</f>
        <v>34080</v>
      </c>
      <c r="X6" s="43">
        <f>'BAR BB| Open rates'!X6*0.8</f>
        <v>34080</v>
      </c>
      <c r="Y6" s="43">
        <f>'BAR BB| Open rates'!Y6*0.8</f>
        <v>34080</v>
      </c>
      <c r="Z6" s="43">
        <f>'BAR BB| Open rates'!Z6*0.8</f>
        <v>34080</v>
      </c>
      <c r="AA6" s="43">
        <f>'BAR BB| Open rates'!AA6*0.8</f>
        <v>36720</v>
      </c>
      <c r="AB6" s="43">
        <f>'BAR BB| Open rates'!AB6*0.8</f>
        <v>34080</v>
      </c>
      <c r="AC6" s="43">
        <f>'BAR BB| Open rates'!AC6*0.8</f>
        <v>36720</v>
      </c>
      <c r="AD6" s="43">
        <f>'BAR BB| Open rates'!AD6*0.8</f>
        <v>31920</v>
      </c>
      <c r="AE6" s="43">
        <f>'BAR BB| Open rates'!AE6*0.8</f>
        <v>44160</v>
      </c>
      <c r="AF6" s="43">
        <f>'BAR BB| Open rates'!AF6*0.8</f>
        <v>44160</v>
      </c>
      <c r="AG6" s="43">
        <f>'BAR BB| Open rates'!AG6*0.8</f>
        <v>44160</v>
      </c>
      <c r="AH6" s="43">
        <f>'BAR BB| Open rates'!AH6*0.8</f>
        <v>20640</v>
      </c>
      <c r="AI6" s="43">
        <f>'BAR BB| Open rates'!AI6*0.8</f>
        <v>20640</v>
      </c>
      <c r="AJ6" s="43">
        <f>'BAR BB| Open rates'!AJ6*0.8</f>
        <v>25760</v>
      </c>
      <c r="AK6" s="43">
        <f>'BAR BB| Open rates'!AK6*0.8</f>
        <v>18240</v>
      </c>
      <c r="AL6" s="43">
        <f>'BAR BB| Open rates'!AL6*0.8</f>
        <v>16640</v>
      </c>
      <c r="AM6" s="43">
        <f>'BAR BB| Open rates'!AM6*0.8</f>
        <v>15040</v>
      </c>
      <c r="AN6" s="43">
        <f>'BAR BB| Open rates'!AN6*0.8</f>
        <v>16640</v>
      </c>
      <c r="AO6" s="43">
        <f>'BAR BB| Open rates'!AO6*0.8</f>
        <v>15040</v>
      </c>
      <c r="AP6" s="43">
        <f>'BAR BB| Open rates'!AP6*0.8</f>
        <v>13280</v>
      </c>
      <c r="AQ6" s="43">
        <f>'BAR BB| Open rates'!AQ6*0.8</f>
        <v>11920</v>
      </c>
      <c r="AR6" s="43">
        <f>'BAR BB| Open rates'!AR6*0.8</f>
        <v>10320</v>
      </c>
      <c r="AS6" s="43">
        <f>'BAR BB| Open rates'!AS6*0.8</f>
        <v>10320</v>
      </c>
      <c r="AT6" s="43">
        <f>'BAR BB| Open rates'!AT6*0.8</f>
        <v>9520</v>
      </c>
      <c r="AU6" s="43">
        <f>'BAR BB| Open rates'!AU6*0.8</f>
        <v>10320</v>
      </c>
      <c r="AV6" s="43">
        <f>'BAR BB| Open rates'!AV6*0.8</f>
        <v>9520</v>
      </c>
      <c r="AW6" s="43">
        <f>'BAR BB| Open rates'!AW6*0.8</f>
        <v>10320</v>
      </c>
      <c r="AX6" s="43">
        <f>'BAR BB| Open rates'!AX6*0.8</f>
        <v>17440</v>
      </c>
      <c r="AY6" s="43">
        <f>'BAR BB| Open rates'!AY6*0.8</f>
        <v>13280</v>
      </c>
      <c r="AZ6" s="43">
        <f>'BAR BB| Open rates'!AZ6*0.8</f>
        <v>17440</v>
      </c>
      <c r="BA6" s="43">
        <f>'BAR BB| Open rates'!BA6*0.8</f>
        <v>15040</v>
      </c>
      <c r="BB6" s="43">
        <f>'BAR BB| Open rates'!BB6*0.8</f>
        <v>11920</v>
      </c>
      <c r="BC6" s="43">
        <f>'BAR BB| Open rates'!BC6*0.8</f>
        <v>13280</v>
      </c>
      <c r="BD6" s="43">
        <f>'BAR BB| Open rates'!BD6*0.8</f>
        <v>11920</v>
      </c>
      <c r="BE6" s="43">
        <f>'BAR BB| Open rates'!BE6*0.8</f>
        <v>13280</v>
      </c>
      <c r="BF6" s="43">
        <f>'BAR BB| Open rates'!BF6*0.8</f>
        <v>11920</v>
      </c>
      <c r="BG6" s="43">
        <f>'BAR BB| Open rates'!BG6*0.8</f>
        <v>13280</v>
      </c>
      <c r="BH6" s="43">
        <f>'BAR BB| Open rates'!BH6*0.8</f>
        <v>13280</v>
      </c>
      <c r="BI6" s="43">
        <f>'BAR BB| Open rates'!BI6*0.8</f>
        <v>16640</v>
      </c>
      <c r="BJ6" s="43">
        <f>'BAR BB| Open rates'!BJ6*0.8</f>
        <v>31920</v>
      </c>
      <c r="BK6" s="43">
        <f>'BAR BB| Open rates'!BK6*0.8</f>
        <v>13280</v>
      </c>
      <c r="BL6" s="43">
        <f>'BAR BB| Open rates'!BL6*0.8</f>
        <v>15040</v>
      </c>
      <c r="BM6" s="43">
        <f>'BAR BB| Open rates'!BM6*0.8</f>
        <v>13280</v>
      </c>
      <c r="BN6" s="43">
        <f>'BAR BB| Open rates'!BN6*0.8</f>
        <v>16640</v>
      </c>
      <c r="BO6" s="43">
        <f>'BAR BB| Open rates'!BO6*0.8</f>
        <v>18240</v>
      </c>
      <c r="BP6" s="43">
        <f>'BAR BB| Open rates'!BP6*0.8</f>
        <v>16640</v>
      </c>
      <c r="BQ6" s="43">
        <f>'BAR BB| Open rates'!BQ6*0.8</f>
        <v>18240</v>
      </c>
      <c r="BR6" s="43">
        <f>'BAR BB| Open rates'!BR6*0.8</f>
        <v>16640</v>
      </c>
      <c r="BS6" s="43">
        <f>'BAR BB| Open rates'!BS6*0.8</f>
        <v>18240</v>
      </c>
      <c r="BT6" s="43">
        <f>'BAR BB| Open rates'!BT6*0.8</f>
        <v>16640</v>
      </c>
      <c r="BU6" s="43">
        <f>'BAR BB| Open rates'!BU6*0.8</f>
        <v>18240</v>
      </c>
      <c r="BV6" s="43">
        <f>'BAR BB| Open rates'!BV6*0.8</f>
        <v>16640</v>
      </c>
      <c r="BW6" s="43">
        <f>'BAR BB| Open rates'!BW6*0.8</f>
        <v>18240</v>
      </c>
      <c r="BX6" s="43">
        <f>'BAR BB| Open rates'!BX6*0.8</f>
        <v>16640</v>
      </c>
      <c r="BY6" s="43">
        <f>'BAR BB| Open rates'!BY6*0.8</f>
        <v>18240</v>
      </c>
      <c r="BZ6" s="43">
        <f>'BAR BB| Open rates'!BZ6*0.8</f>
        <v>16640</v>
      </c>
      <c r="CA6" s="43">
        <f>'BAR BB| Open rates'!CA6*0.8</f>
        <v>18240</v>
      </c>
      <c r="CB6" s="43">
        <f>'BAR BB| Open rates'!CB6*0.8</f>
        <v>16640</v>
      </c>
      <c r="CC6" s="43">
        <f>'BAR BB| Open rates'!CC6*0.8</f>
        <v>18240</v>
      </c>
      <c r="CD6" s="43">
        <f>'BAR BB| Open rates'!CD6*0.8</f>
        <v>13280</v>
      </c>
      <c r="CE6" s="43">
        <f>'BAR BB| Open rates'!CE6*0.8</f>
        <v>15040</v>
      </c>
      <c r="CF6" s="43">
        <f>'BAR BB| Open rates'!CF6*0.8</f>
        <v>13280</v>
      </c>
      <c r="CG6" s="43">
        <f>'BAR BB| Open rates'!CG6*0.8</f>
        <v>15040</v>
      </c>
      <c r="CH6" s="43">
        <f>'BAR BB| Open rates'!CH6*0.8</f>
        <v>13280</v>
      </c>
      <c r="CI6" s="43">
        <f>'BAR BB| Open rates'!CI6*0.8</f>
        <v>15040</v>
      </c>
      <c r="CJ6" s="43">
        <f>'BAR BB| Open rates'!CJ6*0.8</f>
        <v>13280</v>
      </c>
      <c r="CK6" s="43">
        <f>'BAR BB| Open rates'!CK6*0.8</f>
        <v>15040</v>
      </c>
      <c r="CL6" s="43">
        <f>'BAR BB| Open rates'!CL6*0.8</f>
        <v>13280</v>
      </c>
      <c r="CM6" s="43">
        <f>'BAR BB| Open rates'!CM6*0.8</f>
        <v>15040</v>
      </c>
      <c r="CN6" s="43">
        <f>'BAR BB| Open rates'!CN6*0.8</f>
        <v>13280</v>
      </c>
    </row>
    <row r="7" spans="1:92" s="36" customFormat="1" ht="12" customHeight="1" x14ac:dyDescent="0.2">
      <c r="A7" s="183">
        <v>2</v>
      </c>
      <c r="B7" s="43">
        <f>'BAR BB| Open rates'!B7*0.8</f>
        <v>21040</v>
      </c>
      <c r="C7" s="43">
        <f>'BAR BB| Open rates'!C7*0.8</f>
        <v>25840</v>
      </c>
      <c r="D7" s="43">
        <f>'BAR BB| Open rates'!D7*0.8</f>
        <v>23040</v>
      </c>
      <c r="E7" s="43">
        <f>'BAR BB| Open rates'!E7*0.8</f>
        <v>23040</v>
      </c>
      <c r="F7" s="43">
        <f>'BAR BB| Open rates'!F7*0.8</f>
        <v>52640</v>
      </c>
      <c r="G7" s="43">
        <f>'BAR BB| Open rates'!G7*0.8</f>
        <v>58240</v>
      </c>
      <c r="H7" s="43">
        <f>'BAR BB| Open rates'!H7*0.8</f>
        <v>66240</v>
      </c>
      <c r="I7" s="43">
        <f>'BAR BB| Open rates'!I7*0.8</f>
        <v>74320</v>
      </c>
      <c r="J7" s="43">
        <f>'BAR BB| Open rates'!J7*0.8</f>
        <v>74320</v>
      </c>
      <c r="K7" s="43">
        <f>'BAR BB| Open rates'!K7*0.8</f>
        <v>74320</v>
      </c>
      <c r="L7" s="43">
        <f>'BAR BB| Open rates'!L7*0.8</f>
        <v>67920</v>
      </c>
      <c r="M7" s="43">
        <f>'BAR BB| Open rates'!M7*0.8</f>
        <v>58240</v>
      </c>
      <c r="N7" s="43">
        <f>'BAR BB| Open rates'!N7*0.8</f>
        <v>50240</v>
      </c>
      <c r="O7" s="43">
        <f>'BAR BB| Open rates'!O7*0.8</f>
        <v>26240</v>
      </c>
      <c r="P7" s="43">
        <f>'BAR BB| Open rates'!P7*0.8</f>
        <v>19040</v>
      </c>
      <c r="Q7" s="43">
        <f>'BAR BB| Open rates'!Q7*0.8</f>
        <v>23040</v>
      </c>
      <c r="R7" s="43">
        <f>'BAR BB| Open rates'!R7*0.8</f>
        <v>20640</v>
      </c>
      <c r="S7" s="43">
        <f>'BAR BB| Open rates'!S7*0.8</f>
        <v>20640</v>
      </c>
      <c r="T7" s="43">
        <f>'BAR BB| Open rates'!T7*0.8</f>
        <v>23040</v>
      </c>
      <c r="U7" s="43">
        <f>'BAR BB| Open rates'!U7*0.8</f>
        <v>26240</v>
      </c>
      <c r="V7" s="43">
        <f>'BAR BB| Open rates'!V7*0.8</f>
        <v>26240</v>
      </c>
      <c r="W7" s="43">
        <f>'BAR BB| Open rates'!W7*0.8</f>
        <v>36480</v>
      </c>
      <c r="X7" s="43">
        <f>'BAR BB| Open rates'!X7*0.8</f>
        <v>36480</v>
      </c>
      <c r="Y7" s="43">
        <f>'BAR BB| Open rates'!Y7*0.8</f>
        <v>36480</v>
      </c>
      <c r="Z7" s="43">
        <f>'BAR BB| Open rates'!Z7*0.8</f>
        <v>36480</v>
      </c>
      <c r="AA7" s="43">
        <f>'BAR BB| Open rates'!AA7*0.8</f>
        <v>39120</v>
      </c>
      <c r="AB7" s="43">
        <f>'BAR BB| Open rates'!AB7*0.8</f>
        <v>36480</v>
      </c>
      <c r="AC7" s="43">
        <f>'BAR BB| Open rates'!AC7*0.8</f>
        <v>39120</v>
      </c>
      <c r="AD7" s="43">
        <f>'BAR BB| Open rates'!AD7*0.8</f>
        <v>34320</v>
      </c>
      <c r="AE7" s="43">
        <f>'BAR BB| Open rates'!AE7*0.8</f>
        <v>46560</v>
      </c>
      <c r="AF7" s="43">
        <f>'BAR BB| Open rates'!AF7*0.8</f>
        <v>46560</v>
      </c>
      <c r="AG7" s="43">
        <f>'BAR BB| Open rates'!AG7*0.8</f>
        <v>46560</v>
      </c>
      <c r="AH7" s="43">
        <f>'BAR BB| Open rates'!AH7*0.8</f>
        <v>23040</v>
      </c>
      <c r="AI7" s="43">
        <f>'BAR BB| Open rates'!AI7*0.8</f>
        <v>23040</v>
      </c>
      <c r="AJ7" s="43">
        <f>'BAR BB| Open rates'!AJ7*0.8</f>
        <v>28160</v>
      </c>
      <c r="AK7" s="43">
        <f>'BAR BB| Open rates'!AK7*0.8</f>
        <v>20640</v>
      </c>
      <c r="AL7" s="43">
        <f>'BAR BB| Open rates'!AL7*0.8</f>
        <v>19040</v>
      </c>
      <c r="AM7" s="43">
        <f>'BAR BB| Open rates'!AM7*0.8</f>
        <v>17440</v>
      </c>
      <c r="AN7" s="43">
        <f>'BAR BB| Open rates'!AN7*0.8</f>
        <v>19040</v>
      </c>
      <c r="AO7" s="43">
        <f>'BAR BB| Open rates'!AO7*0.8</f>
        <v>17440</v>
      </c>
      <c r="AP7" s="43">
        <f>'BAR BB| Open rates'!AP7*0.8</f>
        <v>15680</v>
      </c>
      <c r="AQ7" s="43">
        <f>'BAR BB| Open rates'!AQ7*0.8</f>
        <v>14320</v>
      </c>
      <c r="AR7" s="43">
        <f>'BAR BB| Open rates'!AR7*0.8</f>
        <v>12720</v>
      </c>
      <c r="AS7" s="43">
        <f>'BAR BB| Open rates'!AS7*0.8</f>
        <v>12720</v>
      </c>
      <c r="AT7" s="43">
        <f>'BAR BB| Open rates'!AT7*0.8</f>
        <v>11920</v>
      </c>
      <c r="AU7" s="43">
        <f>'BAR BB| Open rates'!AU7*0.8</f>
        <v>12720</v>
      </c>
      <c r="AV7" s="43">
        <f>'BAR BB| Open rates'!AV7*0.8</f>
        <v>11920</v>
      </c>
      <c r="AW7" s="43">
        <f>'BAR BB| Open rates'!AW7*0.8</f>
        <v>12720</v>
      </c>
      <c r="AX7" s="43">
        <f>'BAR BB| Open rates'!AX7*0.8</f>
        <v>19840</v>
      </c>
      <c r="AY7" s="43">
        <f>'BAR BB| Open rates'!AY7*0.8</f>
        <v>15680</v>
      </c>
      <c r="AZ7" s="43">
        <f>'BAR BB| Open rates'!AZ7*0.8</f>
        <v>19840</v>
      </c>
      <c r="BA7" s="43">
        <f>'BAR BB| Open rates'!BA7*0.8</f>
        <v>17440</v>
      </c>
      <c r="BB7" s="43">
        <f>'BAR BB| Open rates'!BB7*0.8</f>
        <v>14320</v>
      </c>
      <c r="BC7" s="43">
        <f>'BAR BB| Open rates'!BC7*0.8</f>
        <v>15680</v>
      </c>
      <c r="BD7" s="43">
        <f>'BAR BB| Open rates'!BD7*0.8</f>
        <v>14320</v>
      </c>
      <c r="BE7" s="43">
        <f>'BAR BB| Open rates'!BE7*0.8</f>
        <v>15680</v>
      </c>
      <c r="BF7" s="43">
        <f>'BAR BB| Open rates'!BF7*0.8</f>
        <v>14320</v>
      </c>
      <c r="BG7" s="43">
        <f>'BAR BB| Open rates'!BG7*0.8</f>
        <v>15680</v>
      </c>
      <c r="BH7" s="43">
        <f>'BAR BB| Open rates'!BH7*0.8</f>
        <v>15680</v>
      </c>
      <c r="BI7" s="43">
        <f>'BAR BB| Open rates'!BI7*0.8</f>
        <v>19040</v>
      </c>
      <c r="BJ7" s="43">
        <f>'BAR BB| Open rates'!BJ7*0.8</f>
        <v>34320</v>
      </c>
      <c r="BK7" s="43">
        <f>'BAR BB| Open rates'!BK7*0.8</f>
        <v>15680</v>
      </c>
      <c r="BL7" s="43">
        <f>'BAR BB| Open rates'!BL7*0.8</f>
        <v>17440</v>
      </c>
      <c r="BM7" s="43">
        <f>'BAR BB| Open rates'!BM7*0.8</f>
        <v>15680</v>
      </c>
      <c r="BN7" s="43">
        <f>'BAR BB| Open rates'!BN7*0.8</f>
        <v>19040</v>
      </c>
      <c r="BO7" s="43">
        <f>'BAR BB| Open rates'!BO7*0.8</f>
        <v>20640</v>
      </c>
      <c r="BP7" s="43">
        <f>'BAR BB| Open rates'!BP7*0.8</f>
        <v>19040</v>
      </c>
      <c r="BQ7" s="43">
        <f>'BAR BB| Open rates'!BQ7*0.8</f>
        <v>20640</v>
      </c>
      <c r="BR7" s="43">
        <f>'BAR BB| Open rates'!BR7*0.8</f>
        <v>19040</v>
      </c>
      <c r="BS7" s="43">
        <f>'BAR BB| Open rates'!BS7*0.8</f>
        <v>20640</v>
      </c>
      <c r="BT7" s="43">
        <f>'BAR BB| Open rates'!BT7*0.8</f>
        <v>19040</v>
      </c>
      <c r="BU7" s="43">
        <f>'BAR BB| Open rates'!BU7*0.8</f>
        <v>20640</v>
      </c>
      <c r="BV7" s="43">
        <f>'BAR BB| Open rates'!BV7*0.8</f>
        <v>19040</v>
      </c>
      <c r="BW7" s="43">
        <f>'BAR BB| Open rates'!BW7*0.8</f>
        <v>20640</v>
      </c>
      <c r="BX7" s="43">
        <f>'BAR BB| Open rates'!BX7*0.8</f>
        <v>19040</v>
      </c>
      <c r="BY7" s="43">
        <f>'BAR BB| Open rates'!BY7*0.8</f>
        <v>20640</v>
      </c>
      <c r="BZ7" s="43">
        <f>'BAR BB| Open rates'!BZ7*0.8</f>
        <v>19040</v>
      </c>
      <c r="CA7" s="43">
        <f>'BAR BB| Open rates'!CA7*0.8</f>
        <v>20640</v>
      </c>
      <c r="CB7" s="43">
        <f>'BAR BB| Open rates'!CB7*0.8</f>
        <v>19040</v>
      </c>
      <c r="CC7" s="43">
        <f>'BAR BB| Open rates'!CC7*0.8</f>
        <v>20640</v>
      </c>
      <c r="CD7" s="43">
        <f>'BAR BB| Open rates'!CD7*0.8</f>
        <v>15680</v>
      </c>
      <c r="CE7" s="43">
        <f>'BAR BB| Open rates'!CE7*0.8</f>
        <v>17440</v>
      </c>
      <c r="CF7" s="43">
        <f>'BAR BB| Open rates'!CF7*0.8</f>
        <v>15680</v>
      </c>
      <c r="CG7" s="43">
        <f>'BAR BB| Open rates'!CG7*0.8</f>
        <v>17440</v>
      </c>
      <c r="CH7" s="43">
        <f>'BAR BB| Open rates'!CH7*0.8</f>
        <v>15680</v>
      </c>
      <c r="CI7" s="43">
        <f>'BAR BB| Open rates'!CI7*0.8</f>
        <v>17440</v>
      </c>
      <c r="CJ7" s="43">
        <f>'BAR BB| Open rates'!CJ7*0.8</f>
        <v>15680</v>
      </c>
      <c r="CK7" s="43">
        <f>'BAR BB| Open rates'!CK7*0.8</f>
        <v>17440</v>
      </c>
      <c r="CL7" s="43">
        <f>'BAR BB| Open rates'!CL7*0.8</f>
        <v>15680</v>
      </c>
      <c r="CM7" s="43">
        <f>'BAR BB| Open rates'!CM7*0.8</f>
        <v>17440</v>
      </c>
      <c r="CN7" s="43">
        <f>'BAR BB| Open rates'!CN7*0.8</f>
        <v>15680</v>
      </c>
    </row>
    <row r="8" spans="1:92" s="36" customFormat="1" ht="12" customHeight="1" x14ac:dyDescent="0.2">
      <c r="A8" s="236" t="s">
        <v>175</v>
      </c>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row>
    <row r="9" spans="1:92" s="36" customFormat="1" ht="12" customHeight="1" x14ac:dyDescent="0.2">
      <c r="A9" s="237">
        <v>1</v>
      </c>
      <c r="B9" s="43">
        <f>'BAR BB| Open rates'!B9*0.8</f>
        <v>21440</v>
      </c>
      <c r="C9" s="43">
        <f>'BAR BB| Open rates'!C9*0.8</f>
        <v>26240</v>
      </c>
      <c r="D9" s="43">
        <f>'BAR BB| Open rates'!D9*0.8</f>
        <v>23040</v>
      </c>
      <c r="E9" s="43">
        <f>'BAR BB| Open rates'!E9*0.8</f>
        <v>28640</v>
      </c>
      <c r="F9" s="43">
        <f>'BAR BB| Open rates'!F9*0.8</f>
        <v>58240</v>
      </c>
      <c r="G9" s="43">
        <f>'BAR BB| Open rates'!G9*0.8</f>
        <v>63840</v>
      </c>
      <c r="H9" s="43">
        <f>'BAR BB| Open rates'!H9*0.8</f>
        <v>71840</v>
      </c>
      <c r="I9" s="43">
        <f>'BAR BB| Open rates'!I9*0.8</f>
        <v>79920</v>
      </c>
      <c r="J9" s="43">
        <f>'BAR BB| Open rates'!J9*0.8</f>
        <v>79920</v>
      </c>
      <c r="K9" s="43">
        <f>'BAR BB| Open rates'!K9*0.8</f>
        <v>79920</v>
      </c>
      <c r="L9" s="43">
        <f>'BAR BB| Open rates'!L9*0.8</f>
        <v>73520</v>
      </c>
      <c r="M9" s="43">
        <f>'BAR BB| Open rates'!M9*0.8</f>
        <v>58240</v>
      </c>
      <c r="N9" s="43">
        <f>'BAR BB| Open rates'!N9*0.8</f>
        <v>50240</v>
      </c>
      <c r="O9" s="43">
        <f>'BAR BB| Open rates'!O9*0.8</f>
        <v>26240</v>
      </c>
      <c r="P9" s="43">
        <f>'BAR BB| Open rates'!P9*0.8</f>
        <v>19040</v>
      </c>
      <c r="Q9" s="43">
        <f>'BAR BB| Open rates'!Q9*0.8</f>
        <v>23040</v>
      </c>
      <c r="R9" s="43">
        <f>'BAR BB| Open rates'!R9*0.8</f>
        <v>20640</v>
      </c>
      <c r="S9" s="43">
        <f>'BAR BB| Open rates'!S9*0.8</f>
        <v>20640</v>
      </c>
      <c r="T9" s="43">
        <f>'BAR BB| Open rates'!T9*0.8</f>
        <v>23040</v>
      </c>
      <c r="U9" s="43">
        <f>'BAR BB| Open rates'!U9*0.8</f>
        <v>26240</v>
      </c>
      <c r="V9" s="43">
        <f>'BAR BB| Open rates'!V9*0.8</f>
        <v>26240</v>
      </c>
      <c r="W9" s="43">
        <f>'BAR BB| Open rates'!W9*0.8</f>
        <v>36480</v>
      </c>
      <c r="X9" s="43">
        <f>'BAR BB| Open rates'!X9*0.8</f>
        <v>36480</v>
      </c>
      <c r="Y9" s="43">
        <f>'BAR BB| Open rates'!Y9*0.8</f>
        <v>36480</v>
      </c>
      <c r="Z9" s="43">
        <f>'BAR BB| Open rates'!Z9*0.8</f>
        <v>36480</v>
      </c>
      <c r="AA9" s="43">
        <f>'BAR BB| Open rates'!AA9*0.8</f>
        <v>39120</v>
      </c>
      <c r="AB9" s="43">
        <f>'BAR BB| Open rates'!AB9*0.8</f>
        <v>36480</v>
      </c>
      <c r="AC9" s="43">
        <f>'BAR BB| Open rates'!AC9*0.8</f>
        <v>39120</v>
      </c>
      <c r="AD9" s="43">
        <f>'BAR BB| Open rates'!AD9*0.8</f>
        <v>34320</v>
      </c>
      <c r="AE9" s="43">
        <f>'BAR BB| Open rates'!AE9*0.8</f>
        <v>46560</v>
      </c>
      <c r="AF9" s="43">
        <f>'BAR BB| Open rates'!AF9*0.8</f>
        <v>46560</v>
      </c>
      <c r="AG9" s="43">
        <f>'BAR BB| Open rates'!AG9*0.8</f>
        <v>46560</v>
      </c>
      <c r="AH9" s="43">
        <f>'BAR BB| Open rates'!AH9*0.8</f>
        <v>23040</v>
      </c>
      <c r="AI9" s="43">
        <f>'BAR BB| Open rates'!AI9*0.8</f>
        <v>23040</v>
      </c>
      <c r="AJ9" s="43">
        <f>'BAR BB| Open rates'!AJ9*0.8</f>
        <v>28160</v>
      </c>
      <c r="AK9" s="43">
        <f>'BAR BB| Open rates'!AK9*0.8</f>
        <v>20640</v>
      </c>
      <c r="AL9" s="43">
        <f>'BAR BB| Open rates'!AL9*0.8</f>
        <v>19040</v>
      </c>
      <c r="AM9" s="43">
        <f>'BAR BB| Open rates'!AM9*0.8</f>
        <v>17440</v>
      </c>
      <c r="AN9" s="43">
        <f>'BAR BB| Open rates'!AN9*0.8</f>
        <v>19040</v>
      </c>
      <c r="AO9" s="43">
        <f>'BAR BB| Open rates'!AO9*0.8</f>
        <v>17440</v>
      </c>
      <c r="AP9" s="43">
        <f>'BAR BB| Open rates'!AP9*0.8</f>
        <v>15680</v>
      </c>
      <c r="AQ9" s="43">
        <f>'BAR BB| Open rates'!AQ9*0.8</f>
        <v>14320</v>
      </c>
      <c r="AR9" s="43">
        <f>'BAR BB| Open rates'!AR9*0.8</f>
        <v>12720</v>
      </c>
      <c r="AS9" s="43">
        <f>'BAR BB| Open rates'!AS9*0.8</f>
        <v>12720</v>
      </c>
      <c r="AT9" s="43">
        <f>'BAR BB| Open rates'!AT9*0.8</f>
        <v>11920</v>
      </c>
      <c r="AU9" s="43">
        <f>'BAR BB| Open rates'!AU9*0.8</f>
        <v>12720</v>
      </c>
      <c r="AV9" s="43">
        <f>'BAR BB| Open rates'!AV9*0.8</f>
        <v>11920</v>
      </c>
      <c r="AW9" s="43">
        <f>'BAR BB| Open rates'!AW9*0.8</f>
        <v>12720</v>
      </c>
      <c r="AX9" s="43">
        <f>'BAR BB| Open rates'!AX9*0.8</f>
        <v>19840</v>
      </c>
      <c r="AY9" s="43">
        <f>'BAR BB| Open rates'!AY9*0.8</f>
        <v>15680</v>
      </c>
      <c r="AZ9" s="43">
        <f>'BAR BB| Open rates'!AZ9*0.8</f>
        <v>19840</v>
      </c>
      <c r="BA9" s="43">
        <f>'BAR BB| Open rates'!BA9*0.8</f>
        <v>17440</v>
      </c>
      <c r="BB9" s="43">
        <f>'BAR BB| Open rates'!BB9*0.8</f>
        <v>14320</v>
      </c>
      <c r="BC9" s="43">
        <f>'BAR BB| Open rates'!BC9*0.8</f>
        <v>15680</v>
      </c>
      <c r="BD9" s="43">
        <f>'BAR BB| Open rates'!BD9*0.8</f>
        <v>14320</v>
      </c>
      <c r="BE9" s="43">
        <f>'BAR BB| Open rates'!BE9*0.8</f>
        <v>15680</v>
      </c>
      <c r="BF9" s="43">
        <f>'BAR BB| Open rates'!BF9*0.8</f>
        <v>14320</v>
      </c>
      <c r="BG9" s="43">
        <f>'BAR BB| Open rates'!BG9*0.8</f>
        <v>15680</v>
      </c>
      <c r="BH9" s="43">
        <f>'BAR BB| Open rates'!BH9*0.8</f>
        <v>15680</v>
      </c>
      <c r="BI9" s="43">
        <f>'BAR BB| Open rates'!BI9*0.8</f>
        <v>19040</v>
      </c>
      <c r="BJ9" s="43">
        <f>'BAR BB| Open rates'!BJ9*0.8</f>
        <v>34320</v>
      </c>
      <c r="BK9" s="43">
        <f>'BAR BB| Open rates'!BK9*0.8</f>
        <v>15680</v>
      </c>
      <c r="BL9" s="43">
        <f>'BAR BB| Open rates'!BL9*0.8</f>
        <v>17440</v>
      </c>
      <c r="BM9" s="43">
        <f>'BAR BB| Open rates'!BM9*0.8</f>
        <v>15680</v>
      </c>
      <c r="BN9" s="43">
        <f>'BAR BB| Open rates'!BN9*0.8</f>
        <v>19040</v>
      </c>
      <c r="BO9" s="43">
        <f>'BAR BB| Open rates'!BO9*0.8</f>
        <v>20640</v>
      </c>
      <c r="BP9" s="43">
        <f>'BAR BB| Open rates'!BP9*0.8</f>
        <v>19040</v>
      </c>
      <c r="BQ9" s="43">
        <f>'BAR BB| Open rates'!BQ9*0.8</f>
        <v>20640</v>
      </c>
      <c r="BR9" s="43">
        <f>'BAR BB| Open rates'!BR9*0.8</f>
        <v>19040</v>
      </c>
      <c r="BS9" s="43">
        <f>'BAR BB| Open rates'!BS9*0.8</f>
        <v>20640</v>
      </c>
      <c r="BT9" s="43">
        <f>'BAR BB| Open rates'!BT9*0.8</f>
        <v>19040</v>
      </c>
      <c r="BU9" s="43">
        <f>'BAR BB| Open rates'!BU9*0.8</f>
        <v>20640</v>
      </c>
      <c r="BV9" s="43">
        <f>'BAR BB| Open rates'!BV9*0.8</f>
        <v>19040</v>
      </c>
      <c r="BW9" s="43">
        <f>'BAR BB| Open rates'!BW9*0.8</f>
        <v>20640</v>
      </c>
      <c r="BX9" s="43">
        <f>'BAR BB| Open rates'!BX9*0.8</f>
        <v>19040</v>
      </c>
      <c r="BY9" s="43">
        <f>'BAR BB| Open rates'!BY9*0.8</f>
        <v>20640</v>
      </c>
      <c r="BZ9" s="43">
        <f>'BAR BB| Open rates'!BZ9*0.8</f>
        <v>19040</v>
      </c>
      <c r="CA9" s="43">
        <f>'BAR BB| Open rates'!CA9*0.8</f>
        <v>20640</v>
      </c>
      <c r="CB9" s="43">
        <f>'BAR BB| Open rates'!CB9*0.8</f>
        <v>19040</v>
      </c>
      <c r="CC9" s="43">
        <f>'BAR BB| Open rates'!CC9*0.8</f>
        <v>20640</v>
      </c>
      <c r="CD9" s="43">
        <f>'BAR BB| Open rates'!CD9*0.8</f>
        <v>15680</v>
      </c>
      <c r="CE9" s="43">
        <f>'BAR BB| Open rates'!CE9*0.8</f>
        <v>17440</v>
      </c>
      <c r="CF9" s="43">
        <f>'BAR BB| Open rates'!CF9*0.8</f>
        <v>15680</v>
      </c>
      <c r="CG9" s="43">
        <f>'BAR BB| Open rates'!CG9*0.8</f>
        <v>17440</v>
      </c>
      <c r="CH9" s="43">
        <f>'BAR BB| Open rates'!CH9*0.8</f>
        <v>15680</v>
      </c>
      <c r="CI9" s="43">
        <f>'BAR BB| Open rates'!CI9*0.8</f>
        <v>17440</v>
      </c>
      <c r="CJ9" s="43">
        <f>'BAR BB| Open rates'!CJ9*0.8</f>
        <v>15680</v>
      </c>
      <c r="CK9" s="43">
        <f>'BAR BB| Open rates'!CK9*0.8</f>
        <v>17440</v>
      </c>
      <c r="CL9" s="43">
        <f>'BAR BB| Open rates'!CL9*0.8</f>
        <v>15680</v>
      </c>
      <c r="CM9" s="43">
        <f>'BAR BB| Open rates'!CM9*0.8</f>
        <v>17440</v>
      </c>
      <c r="CN9" s="43">
        <f>'BAR BB| Open rates'!CN9*0.8</f>
        <v>15680</v>
      </c>
    </row>
    <row r="10" spans="1:92" s="36" customFormat="1" ht="12" customHeight="1" x14ac:dyDescent="0.2">
      <c r="A10" s="237">
        <v>2</v>
      </c>
      <c r="B10" s="43">
        <f>'BAR BB| Open rates'!B10*0.8</f>
        <v>23440</v>
      </c>
      <c r="C10" s="43">
        <f>'BAR BB| Open rates'!C10*0.8</f>
        <v>28240</v>
      </c>
      <c r="D10" s="43">
        <f>'BAR BB| Open rates'!D10*0.8</f>
        <v>25040</v>
      </c>
      <c r="E10" s="43">
        <f>'BAR BB| Open rates'!E10*0.8</f>
        <v>31040</v>
      </c>
      <c r="F10" s="43">
        <f>'BAR BB| Open rates'!F10*0.8</f>
        <v>60640</v>
      </c>
      <c r="G10" s="43">
        <f>'BAR BB| Open rates'!G10*0.8</f>
        <v>66240</v>
      </c>
      <c r="H10" s="43">
        <f>'BAR BB| Open rates'!H10*0.8</f>
        <v>74240</v>
      </c>
      <c r="I10" s="43">
        <f>'BAR BB| Open rates'!I10*0.8</f>
        <v>82320</v>
      </c>
      <c r="J10" s="43">
        <f>'BAR BB| Open rates'!J10*0.8</f>
        <v>82320</v>
      </c>
      <c r="K10" s="43">
        <f>'BAR BB| Open rates'!K10*0.8</f>
        <v>82320</v>
      </c>
      <c r="L10" s="43">
        <f>'BAR BB| Open rates'!L10*0.8</f>
        <v>75920</v>
      </c>
      <c r="M10" s="43">
        <f>'BAR BB| Open rates'!M10*0.8</f>
        <v>60640</v>
      </c>
      <c r="N10" s="43">
        <f>'BAR BB| Open rates'!N10*0.8</f>
        <v>52640</v>
      </c>
      <c r="O10" s="43">
        <f>'BAR BB| Open rates'!O10*0.8</f>
        <v>28640</v>
      </c>
      <c r="P10" s="43">
        <f>'BAR BB| Open rates'!P10*0.8</f>
        <v>21440</v>
      </c>
      <c r="Q10" s="43">
        <f>'BAR BB| Open rates'!Q10*0.8</f>
        <v>25440</v>
      </c>
      <c r="R10" s="43">
        <f>'BAR BB| Open rates'!R10*0.8</f>
        <v>23040</v>
      </c>
      <c r="S10" s="43">
        <f>'BAR BB| Open rates'!S10*0.8</f>
        <v>23040</v>
      </c>
      <c r="T10" s="43">
        <f>'BAR BB| Open rates'!T10*0.8</f>
        <v>25440</v>
      </c>
      <c r="U10" s="43">
        <f>'BAR BB| Open rates'!U10*0.8</f>
        <v>28640</v>
      </c>
      <c r="V10" s="43">
        <f>'BAR BB| Open rates'!V10*0.8</f>
        <v>28640</v>
      </c>
      <c r="W10" s="43">
        <f>'BAR BB| Open rates'!W10*0.8</f>
        <v>38880</v>
      </c>
      <c r="X10" s="43">
        <f>'BAR BB| Open rates'!X10*0.8</f>
        <v>38880</v>
      </c>
      <c r="Y10" s="43">
        <f>'BAR BB| Open rates'!Y10*0.8</f>
        <v>38880</v>
      </c>
      <c r="Z10" s="43">
        <f>'BAR BB| Open rates'!Z10*0.8</f>
        <v>38880</v>
      </c>
      <c r="AA10" s="43">
        <f>'BAR BB| Open rates'!AA10*0.8</f>
        <v>41520</v>
      </c>
      <c r="AB10" s="43">
        <f>'BAR BB| Open rates'!AB10*0.8</f>
        <v>38880</v>
      </c>
      <c r="AC10" s="43">
        <f>'BAR BB| Open rates'!AC10*0.8</f>
        <v>41520</v>
      </c>
      <c r="AD10" s="43">
        <f>'BAR BB| Open rates'!AD10*0.8</f>
        <v>36720</v>
      </c>
      <c r="AE10" s="43">
        <f>'BAR BB| Open rates'!AE10*0.8</f>
        <v>48960</v>
      </c>
      <c r="AF10" s="43">
        <f>'BAR BB| Open rates'!AF10*0.8</f>
        <v>48960</v>
      </c>
      <c r="AG10" s="43">
        <f>'BAR BB| Open rates'!AG10*0.8</f>
        <v>48960</v>
      </c>
      <c r="AH10" s="43">
        <f>'BAR BB| Open rates'!AH10*0.8</f>
        <v>25440</v>
      </c>
      <c r="AI10" s="43">
        <f>'BAR BB| Open rates'!AI10*0.8</f>
        <v>25440</v>
      </c>
      <c r="AJ10" s="43">
        <f>'BAR BB| Open rates'!AJ10*0.8</f>
        <v>30560</v>
      </c>
      <c r="AK10" s="43">
        <f>'BAR BB| Open rates'!AK10*0.8</f>
        <v>23040</v>
      </c>
      <c r="AL10" s="43">
        <f>'BAR BB| Open rates'!AL10*0.8</f>
        <v>21440</v>
      </c>
      <c r="AM10" s="43">
        <f>'BAR BB| Open rates'!AM10*0.8</f>
        <v>19840</v>
      </c>
      <c r="AN10" s="43">
        <f>'BAR BB| Open rates'!AN10*0.8</f>
        <v>21440</v>
      </c>
      <c r="AO10" s="43">
        <f>'BAR BB| Open rates'!AO10*0.8</f>
        <v>19840</v>
      </c>
      <c r="AP10" s="43">
        <f>'BAR BB| Open rates'!AP10*0.8</f>
        <v>18080</v>
      </c>
      <c r="AQ10" s="43">
        <f>'BAR BB| Open rates'!AQ10*0.8</f>
        <v>16720</v>
      </c>
      <c r="AR10" s="43">
        <f>'BAR BB| Open rates'!AR10*0.8</f>
        <v>15120</v>
      </c>
      <c r="AS10" s="43">
        <f>'BAR BB| Open rates'!AS10*0.8</f>
        <v>15120</v>
      </c>
      <c r="AT10" s="43">
        <f>'BAR BB| Open rates'!AT10*0.8</f>
        <v>14320</v>
      </c>
      <c r="AU10" s="43">
        <f>'BAR BB| Open rates'!AU10*0.8</f>
        <v>15120</v>
      </c>
      <c r="AV10" s="43">
        <f>'BAR BB| Open rates'!AV10*0.8</f>
        <v>14320</v>
      </c>
      <c r="AW10" s="43">
        <f>'BAR BB| Open rates'!AW10*0.8</f>
        <v>15120</v>
      </c>
      <c r="AX10" s="43">
        <f>'BAR BB| Open rates'!AX10*0.8</f>
        <v>22240</v>
      </c>
      <c r="AY10" s="43">
        <f>'BAR BB| Open rates'!AY10*0.8</f>
        <v>18080</v>
      </c>
      <c r="AZ10" s="43">
        <f>'BAR BB| Open rates'!AZ10*0.8</f>
        <v>22240</v>
      </c>
      <c r="BA10" s="43">
        <f>'BAR BB| Open rates'!BA10*0.8</f>
        <v>19840</v>
      </c>
      <c r="BB10" s="43">
        <f>'BAR BB| Open rates'!BB10*0.8</f>
        <v>16720</v>
      </c>
      <c r="BC10" s="43">
        <f>'BAR BB| Open rates'!BC10*0.8</f>
        <v>18080</v>
      </c>
      <c r="BD10" s="43">
        <f>'BAR BB| Open rates'!BD10*0.8</f>
        <v>16720</v>
      </c>
      <c r="BE10" s="43">
        <f>'BAR BB| Open rates'!BE10*0.8</f>
        <v>18080</v>
      </c>
      <c r="BF10" s="43">
        <f>'BAR BB| Open rates'!BF10*0.8</f>
        <v>16720</v>
      </c>
      <c r="BG10" s="43">
        <f>'BAR BB| Open rates'!BG10*0.8</f>
        <v>18080</v>
      </c>
      <c r="BH10" s="43">
        <f>'BAR BB| Open rates'!BH10*0.8</f>
        <v>18080</v>
      </c>
      <c r="BI10" s="43">
        <f>'BAR BB| Open rates'!BI10*0.8</f>
        <v>21440</v>
      </c>
      <c r="BJ10" s="43">
        <f>'BAR BB| Open rates'!BJ10*0.8</f>
        <v>36720</v>
      </c>
      <c r="BK10" s="43">
        <f>'BAR BB| Open rates'!BK10*0.8</f>
        <v>18080</v>
      </c>
      <c r="BL10" s="43">
        <f>'BAR BB| Open rates'!BL10*0.8</f>
        <v>19840</v>
      </c>
      <c r="BM10" s="43">
        <f>'BAR BB| Open rates'!BM10*0.8</f>
        <v>18080</v>
      </c>
      <c r="BN10" s="43">
        <f>'BAR BB| Open rates'!BN10*0.8</f>
        <v>21440</v>
      </c>
      <c r="BO10" s="43">
        <f>'BAR BB| Open rates'!BO10*0.8</f>
        <v>23040</v>
      </c>
      <c r="BP10" s="43">
        <f>'BAR BB| Open rates'!BP10*0.8</f>
        <v>21440</v>
      </c>
      <c r="BQ10" s="43">
        <f>'BAR BB| Open rates'!BQ10*0.8</f>
        <v>23040</v>
      </c>
      <c r="BR10" s="43">
        <f>'BAR BB| Open rates'!BR10*0.8</f>
        <v>21440</v>
      </c>
      <c r="BS10" s="43">
        <f>'BAR BB| Open rates'!BS10*0.8</f>
        <v>23040</v>
      </c>
      <c r="BT10" s="43">
        <f>'BAR BB| Open rates'!BT10*0.8</f>
        <v>21440</v>
      </c>
      <c r="BU10" s="43">
        <f>'BAR BB| Open rates'!BU10*0.8</f>
        <v>23040</v>
      </c>
      <c r="BV10" s="43">
        <f>'BAR BB| Open rates'!BV10*0.8</f>
        <v>21440</v>
      </c>
      <c r="BW10" s="43">
        <f>'BAR BB| Open rates'!BW10*0.8</f>
        <v>23040</v>
      </c>
      <c r="BX10" s="43">
        <f>'BAR BB| Open rates'!BX10*0.8</f>
        <v>21440</v>
      </c>
      <c r="BY10" s="43">
        <f>'BAR BB| Open rates'!BY10*0.8</f>
        <v>23040</v>
      </c>
      <c r="BZ10" s="43">
        <f>'BAR BB| Open rates'!BZ10*0.8</f>
        <v>21440</v>
      </c>
      <c r="CA10" s="43">
        <f>'BAR BB| Open rates'!CA10*0.8</f>
        <v>23040</v>
      </c>
      <c r="CB10" s="43">
        <f>'BAR BB| Open rates'!CB10*0.8</f>
        <v>21440</v>
      </c>
      <c r="CC10" s="43">
        <f>'BAR BB| Open rates'!CC10*0.8</f>
        <v>23040</v>
      </c>
      <c r="CD10" s="43">
        <f>'BAR BB| Open rates'!CD10*0.8</f>
        <v>18080</v>
      </c>
      <c r="CE10" s="43">
        <f>'BAR BB| Open rates'!CE10*0.8</f>
        <v>19840</v>
      </c>
      <c r="CF10" s="43">
        <f>'BAR BB| Open rates'!CF10*0.8</f>
        <v>18080</v>
      </c>
      <c r="CG10" s="43">
        <f>'BAR BB| Open rates'!CG10*0.8</f>
        <v>19840</v>
      </c>
      <c r="CH10" s="43">
        <f>'BAR BB| Open rates'!CH10*0.8</f>
        <v>18080</v>
      </c>
      <c r="CI10" s="43">
        <f>'BAR BB| Open rates'!CI10*0.8</f>
        <v>19840</v>
      </c>
      <c r="CJ10" s="43">
        <f>'BAR BB| Open rates'!CJ10*0.8</f>
        <v>18080</v>
      </c>
      <c r="CK10" s="43">
        <f>'BAR BB| Open rates'!CK10*0.8</f>
        <v>19840</v>
      </c>
      <c r="CL10" s="43">
        <f>'BAR BB| Open rates'!CL10*0.8</f>
        <v>18080</v>
      </c>
      <c r="CM10" s="43">
        <f>'BAR BB| Open rates'!CM10*0.8</f>
        <v>19840</v>
      </c>
      <c r="CN10" s="43">
        <f>'BAR BB| Open rates'!CN10*0.8</f>
        <v>18080</v>
      </c>
    </row>
    <row r="11" spans="1:92" s="36" customFormat="1" ht="12" customHeight="1" x14ac:dyDescent="0.2">
      <c r="A11" s="236" t="s">
        <v>176</v>
      </c>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c r="BT11" s="43"/>
      <c r="BU11" s="43"/>
      <c r="BV11" s="43"/>
      <c r="BW11" s="43"/>
      <c r="BX11" s="43"/>
      <c r="BY11" s="43"/>
      <c r="BZ11" s="43"/>
      <c r="CA11" s="43"/>
      <c r="CB11" s="43"/>
      <c r="CC11" s="43"/>
      <c r="CD11" s="43"/>
      <c r="CE11" s="43"/>
      <c r="CF11" s="43"/>
      <c r="CG11" s="43"/>
      <c r="CH11" s="43"/>
      <c r="CI11" s="43"/>
      <c r="CJ11" s="43"/>
      <c r="CK11" s="43"/>
      <c r="CL11" s="43"/>
      <c r="CM11" s="43"/>
      <c r="CN11" s="43"/>
    </row>
    <row r="12" spans="1:92" s="36" customFormat="1" ht="12" customHeight="1" x14ac:dyDescent="0.2">
      <c r="A12" s="237">
        <v>1</v>
      </c>
      <c r="B12" s="43">
        <f>'BAR BB| Open rates'!B12*0.8</f>
        <v>24560</v>
      </c>
      <c r="C12" s="43">
        <f>'BAR BB| Open rates'!C12*0.8</f>
        <v>29360</v>
      </c>
      <c r="D12" s="43">
        <f>'BAR BB| Open rates'!D12*0.8</f>
        <v>26160</v>
      </c>
      <c r="E12" s="43">
        <f>'BAR BB| Open rates'!E12*0.8</f>
        <v>52640</v>
      </c>
      <c r="F12" s="43">
        <f>'BAR BB| Open rates'!F12*0.8</f>
        <v>82240</v>
      </c>
      <c r="G12" s="43">
        <f>'BAR BB| Open rates'!G12*0.8</f>
        <v>87840</v>
      </c>
      <c r="H12" s="43">
        <f>'BAR BB| Open rates'!H12*0.8</f>
        <v>95840</v>
      </c>
      <c r="I12" s="43">
        <f>'BAR BB| Open rates'!I12*0.8</f>
        <v>103920</v>
      </c>
      <c r="J12" s="43">
        <f>'BAR BB| Open rates'!J12*0.8</f>
        <v>103920</v>
      </c>
      <c r="K12" s="43">
        <f>'BAR BB| Open rates'!K12*0.8</f>
        <v>103920</v>
      </c>
      <c r="L12" s="43">
        <f>'BAR BB| Open rates'!L12*0.8</f>
        <v>97520</v>
      </c>
      <c r="M12" s="43">
        <f>'BAR BB| Open rates'!M12*0.8</f>
        <v>63040</v>
      </c>
      <c r="N12" s="43">
        <f>'BAR BB| Open rates'!N12*0.8</f>
        <v>55040</v>
      </c>
      <c r="O12" s="43">
        <f>'BAR BB| Open rates'!O12*0.8</f>
        <v>31040</v>
      </c>
      <c r="P12" s="43">
        <f>'BAR BB| Open rates'!P12*0.8</f>
        <v>23840</v>
      </c>
      <c r="Q12" s="43">
        <f>'BAR BB| Open rates'!Q12*0.8</f>
        <v>27840</v>
      </c>
      <c r="R12" s="43">
        <f>'BAR BB| Open rates'!R12*0.8</f>
        <v>25440</v>
      </c>
      <c r="S12" s="43">
        <f>'BAR BB| Open rates'!S12*0.8</f>
        <v>25440</v>
      </c>
      <c r="T12" s="43">
        <f>'BAR BB| Open rates'!T12*0.8</f>
        <v>27840</v>
      </c>
      <c r="U12" s="43">
        <f>'BAR BB| Open rates'!U12*0.8</f>
        <v>31040</v>
      </c>
      <c r="V12" s="43">
        <f>'BAR BB| Open rates'!V12*0.8</f>
        <v>31040</v>
      </c>
      <c r="W12" s="43">
        <f>'BAR BB| Open rates'!W12*0.8</f>
        <v>41280</v>
      </c>
      <c r="X12" s="43">
        <f>'BAR BB| Open rates'!X12*0.8</f>
        <v>41280</v>
      </c>
      <c r="Y12" s="43">
        <f>'BAR BB| Open rates'!Y12*0.8</f>
        <v>41520</v>
      </c>
      <c r="Z12" s="43">
        <f>'BAR BB| Open rates'!Z12*0.8</f>
        <v>41520</v>
      </c>
      <c r="AA12" s="43">
        <f>'BAR BB| Open rates'!AA12*0.8</f>
        <v>44160</v>
      </c>
      <c r="AB12" s="43">
        <f>'BAR BB| Open rates'!AB12*0.8</f>
        <v>41520</v>
      </c>
      <c r="AC12" s="43">
        <f>'BAR BB| Open rates'!AC12*0.8</f>
        <v>44160</v>
      </c>
      <c r="AD12" s="43">
        <f>'BAR BB| Open rates'!AD12*0.8</f>
        <v>39360</v>
      </c>
      <c r="AE12" s="43">
        <f>'BAR BB| Open rates'!AE12*0.8</f>
        <v>56160</v>
      </c>
      <c r="AF12" s="43">
        <f>'BAR BB| Open rates'!AF12*0.8</f>
        <v>56160</v>
      </c>
      <c r="AG12" s="43">
        <f>'BAR BB| Open rates'!AG12*0.8</f>
        <v>56160</v>
      </c>
      <c r="AH12" s="43">
        <f>'BAR BB| Open rates'!AH12*0.8</f>
        <v>32640</v>
      </c>
      <c r="AI12" s="43">
        <f>'BAR BB| Open rates'!AI12*0.8</f>
        <v>26160</v>
      </c>
      <c r="AJ12" s="43">
        <f>'BAR BB| Open rates'!AJ12*0.8</f>
        <v>31280</v>
      </c>
      <c r="AK12" s="43">
        <f>'BAR BB| Open rates'!AK12*0.8</f>
        <v>23760</v>
      </c>
      <c r="AL12" s="43">
        <f>'BAR BB| Open rates'!AL12*0.8</f>
        <v>22160</v>
      </c>
      <c r="AM12" s="43">
        <f>'BAR BB| Open rates'!AM12*0.8</f>
        <v>20560</v>
      </c>
      <c r="AN12" s="43">
        <f>'BAR BB| Open rates'!AN12*0.8</f>
        <v>22160</v>
      </c>
      <c r="AO12" s="43">
        <f>'BAR BB| Open rates'!AO12*0.8</f>
        <v>20560</v>
      </c>
      <c r="AP12" s="43">
        <f>'BAR BB| Open rates'!AP12*0.8</f>
        <v>18800</v>
      </c>
      <c r="AQ12" s="43">
        <f>'BAR BB| Open rates'!AQ12*0.8</f>
        <v>17440</v>
      </c>
      <c r="AR12" s="43">
        <f>'BAR BB| Open rates'!AR12*0.8</f>
        <v>15840</v>
      </c>
      <c r="AS12" s="43">
        <f>'BAR BB| Open rates'!AS12*0.8</f>
        <v>15840</v>
      </c>
      <c r="AT12" s="43">
        <f>'BAR BB| Open rates'!AT12*0.8</f>
        <v>15040</v>
      </c>
      <c r="AU12" s="43">
        <f>'BAR BB| Open rates'!AU12*0.8</f>
        <v>15840</v>
      </c>
      <c r="AV12" s="43">
        <f>'BAR BB| Open rates'!AV12*0.8</f>
        <v>15040</v>
      </c>
      <c r="AW12" s="43">
        <f>'BAR BB| Open rates'!AW12*0.8</f>
        <v>15840</v>
      </c>
      <c r="AX12" s="43">
        <f>'BAR BB| Open rates'!AX12*0.8</f>
        <v>22960</v>
      </c>
      <c r="AY12" s="43">
        <f>'BAR BB| Open rates'!AY12*0.8</f>
        <v>18800</v>
      </c>
      <c r="AZ12" s="43">
        <f>'BAR BB| Open rates'!AZ12*0.8</f>
        <v>22960</v>
      </c>
      <c r="BA12" s="43">
        <f>'BAR BB| Open rates'!BA12*0.8</f>
        <v>20560</v>
      </c>
      <c r="BB12" s="43">
        <f>'BAR BB| Open rates'!BB12*0.8</f>
        <v>17440</v>
      </c>
      <c r="BC12" s="43">
        <f>'BAR BB| Open rates'!BC12*0.8</f>
        <v>18800</v>
      </c>
      <c r="BD12" s="43">
        <f>'BAR BB| Open rates'!BD12*0.8</f>
        <v>17440</v>
      </c>
      <c r="BE12" s="43">
        <f>'BAR BB| Open rates'!BE12*0.8</f>
        <v>18800</v>
      </c>
      <c r="BF12" s="43">
        <f>'BAR BB| Open rates'!BF12*0.8</f>
        <v>17440</v>
      </c>
      <c r="BG12" s="43">
        <f>'BAR BB| Open rates'!BG12*0.8</f>
        <v>18800</v>
      </c>
      <c r="BH12" s="43">
        <f>'BAR BB| Open rates'!BH12*0.8</f>
        <v>18800</v>
      </c>
      <c r="BI12" s="43">
        <f>'BAR BB| Open rates'!BI12*0.8</f>
        <v>22160</v>
      </c>
      <c r="BJ12" s="43">
        <f>'BAR BB| Open rates'!BJ12*0.8</f>
        <v>37440</v>
      </c>
      <c r="BK12" s="43">
        <f>'BAR BB| Open rates'!BK12*0.8</f>
        <v>18800</v>
      </c>
      <c r="BL12" s="43">
        <f>'BAR BB| Open rates'!BL12*0.8</f>
        <v>20560</v>
      </c>
      <c r="BM12" s="43">
        <f>'BAR BB| Open rates'!BM12*0.8</f>
        <v>18800</v>
      </c>
      <c r="BN12" s="43">
        <f>'BAR BB| Open rates'!BN12*0.8</f>
        <v>22160</v>
      </c>
      <c r="BO12" s="43">
        <f>'BAR BB| Open rates'!BO12*0.8</f>
        <v>23760</v>
      </c>
      <c r="BP12" s="43">
        <f>'BAR BB| Open rates'!BP12*0.8</f>
        <v>22160</v>
      </c>
      <c r="BQ12" s="43">
        <f>'BAR BB| Open rates'!BQ12*0.8</f>
        <v>23760</v>
      </c>
      <c r="BR12" s="43">
        <f>'BAR BB| Open rates'!BR12*0.8</f>
        <v>22160</v>
      </c>
      <c r="BS12" s="43">
        <f>'BAR BB| Open rates'!BS12*0.8</f>
        <v>23760</v>
      </c>
      <c r="BT12" s="43">
        <f>'BAR BB| Open rates'!BT12*0.8</f>
        <v>22160</v>
      </c>
      <c r="BU12" s="43">
        <f>'BAR BB| Open rates'!BU12*0.8</f>
        <v>23760</v>
      </c>
      <c r="BV12" s="43">
        <f>'BAR BB| Open rates'!BV12*0.8</f>
        <v>22160</v>
      </c>
      <c r="BW12" s="43">
        <f>'BAR BB| Open rates'!BW12*0.8</f>
        <v>23760</v>
      </c>
      <c r="BX12" s="43">
        <f>'BAR BB| Open rates'!BX12*0.8</f>
        <v>22160</v>
      </c>
      <c r="BY12" s="43">
        <f>'BAR BB| Open rates'!BY12*0.8</f>
        <v>23760</v>
      </c>
      <c r="BZ12" s="43">
        <f>'BAR BB| Open rates'!BZ12*0.8</f>
        <v>22160</v>
      </c>
      <c r="CA12" s="43">
        <f>'BAR BB| Open rates'!CA12*0.8</f>
        <v>23760</v>
      </c>
      <c r="CB12" s="43">
        <f>'BAR BB| Open rates'!CB12*0.8</f>
        <v>22160</v>
      </c>
      <c r="CC12" s="43">
        <f>'BAR BB| Open rates'!CC12*0.8</f>
        <v>23760</v>
      </c>
      <c r="CD12" s="43">
        <f>'BAR BB| Open rates'!CD12*0.8</f>
        <v>18800</v>
      </c>
      <c r="CE12" s="43">
        <f>'BAR BB| Open rates'!CE12*0.8</f>
        <v>20560</v>
      </c>
      <c r="CF12" s="43">
        <f>'BAR BB| Open rates'!CF12*0.8</f>
        <v>18800</v>
      </c>
      <c r="CG12" s="43">
        <f>'BAR BB| Open rates'!CG12*0.8</f>
        <v>20560</v>
      </c>
      <c r="CH12" s="43">
        <f>'BAR BB| Open rates'!CH12*0.8</f>
        <v>18800</v>
      </c>
      <c r="CI12" s="43">
        <f>'BAR BB| Open rates'!CI12*0.8</f>
        <v>20560</v>
      </c>
      <c r="CJ12" s="43">
        <f>'BAR BB| Open rates'!CJ12*0.8</f>
        <v>18800</v>
      </c>
      <c r="CK12" s="43">
        <f>'BAR BB| Open rates'!CK12*0.8</f>
        <v>20560</v>
      </c>
      <c r="CL12" s="43">
        <f>'BAR BB| Open rates'!CL12*0.8</f>
        <v>18800</v>
      </c>
      <c r="CM12" s="43">
        <f>'BAR BB| Open rates'!CM12*0.8</f>
        <v>20560</v>
      </c>
      <c r="CN12" s="43">
        <f>'BAR BB| Open rates'!CN12*0.8</f>
        <v>18800</v>
      </c>
    </row>
    <row r="13" spans="1:92" s="36" customFormat="1" ht="12" customHeight="1" x14ac:dyDescent="0.2">
      <c r="A13" s="237">
        <v>2</v>
      </c>
      <c r="B13" s="43">
        <f>'BAR BB| Open rates'!B13*0.8</f>
        <v>26560</v>
      </c>
      <c r="C13" s="43">
        <f>'BAR BB| Open rates'!C13*0.8</f>
        <v>31360</v>
      </c>
      <c r="D13" s="43">
        <f>'BAR BB| Open rates'!D13*0.8</f>
        <v>28160</v>
      </c>
      <c r="E13" s="43">
        <f>'BAR BB| Open rates'!E13*0.8</f>
        <v>55040</v>
      </c>
      <c r="F13" s="43">
        <f>'BAR BB| Open rates'!F13*0.8</f>
        <v>84640</v>
      </c>
      <c r="G13" s="43">
        <f>'BAR BB| Open rates'!G13*0.8</f>
        <v>90240</v>
      </c>
      <c r="H13" s="43">
        <f>'BAR BB| Open rates'!H13*0.8</f>
        <v>98240</v>
      </c>
      <c r="I13" s="43">
        <f>'BAR BB| Open rates'!I13*0.8</f>
        <v>106320</v>
      </c>
      <c r="J13" s="43">
        <f>'BAR BB| Open rates'!J13*0.8</f>
        <v>106320</v>
      </c>
      <c r="K13" s="43">
        <f>'BAR BB| Open rates'!K13*0.8</f>
        <v>106320</v>
      </c>
      <c r="L13" s="43">
        <f>'BAR BB| Open rates'!L13*0.8</f>
        <v>99920</v>
      </c>
      <c r="M13" s="43">
        <f>'BAR BB| Open rates'!M13*0.8</f>
        <v>65440</v>
      </c>
      <c r="N13" s="43">
        <f>'BAR BB| Open rates'!N13*0.8</f>
        <v>57440</v>
      </c>
      <c r="O13" s="43">
        <f>'BAR BB| Open rates'!O13*0.8</f>
        <v>33440</v>
      </c>
      <c r="P13" s="43">
        <f>'BAR BB| Open rates'!P13*0.8</f>
        <v>26240</v>
      </c>
      <c r="Q13" s="43">
        <f>'BAR BB| Open rates'!Q13*0.8</f>
        <v>30240</v>
      </c>
      <c r="R13" s="43">
        <f>'BAR BB| Open rates'!R13*0.8</f>
        <v>27840</v>
      </c>
      <c r="S13" s="43">
        <f>'BAR BB| Open rates'!S13*0.8</f>
        <v>27840</v>
      </c>
      <c r="T13" s="43">
        <f>'BAR BB| Open rates'!T13*0.8</f>
        <v>30240</v>
      </c>
      <c r="U13" s="43">
        <f>'BAR BB| Open rates'!U13*0.8</f>
        <v>33440</v>
      </c>
      <c r="V13" s="43">
        <f>'BAR BB| Open rates'!V13*0.8</f>
        <v>33440</v>
      </c>
      <c r="W13" s="43">
        <f>'BAR BB| Open rates'!W13*0.8</f>
        <v>43680</v>
      </c>
      <c r="X13" s="43">
        <f>'BAR BB| Open rates'!X13*0.8</f>
        <v>43680</v>
      </c>
      <c r="Y13" s="43">
        <f>'BAR BB| Open rates'!Y13*0.8</f>
        <v>43920</v>
      </c>
      <c r="Z13" s="43">
        <f>'BAR BB| Open rates'!Z13*0.8</f>
        <v>43920</v>
      </c>
      <c r="AA13" s="43">
        <f>'BAR BB| Open rates'!AA13*0.8</f>
        <v>46560</v>
      </c>
      <c r="AB13" s="43">
        <f>'BAR BB| Open rates'!AB13*0.8</f>
        <v>43920</v>
      </c>
      <c r="AC13" s="43">
        <f>'BAR BB| Open rates'!AC13*0.8</f>
        <v>46560</v>
      </c>
      <c r="AD13" s="43">
        <f>'BAR BB| Open rates'!AD13*0.8</f>
        <v>41760</v>
      </c>
      <c r="AE13" s="43">
        <f>'BAR BB| Open rates'!AE13*0.8</f>
        <v>58560</v>
      </c>
      <c r="AF13" s="43">
        <f>'BAR BB| Open rates'!AF13*0.8</f>
        <v>58560</v>
      </c>
      <c r="AG13" s="43">
        <f>'BAR BB| Open rates'!AG13*0.8</f>
        <v>58560</v>
      </c>
      <c r="AH13" s="43">
        <f>'BAR BB| Open rates'!AH13*0.8</f>
        <v>35040</v>
      </c>
      <c r="AI13" s="43">
        <f>'BAR BB| Open rates'!AI13*0.8</f>
        <v>28560</v>
      </c>
      <c r="AJ13" s="43">
        <f>'BAR BB| Open rates'!AJ13*0.8</f>
        <v>33680</v>
      </c>
      <c r="AK13" s="43">
        <f>'BAR BB| Open rates'!AK13*0.8</f>
        <v>26160</v>
      </c>
      <c r="AL13" s="43">
        <f>'BAR BB| Open rates'!AL13*0.8</f>
        <v>24560</v>
      </c>
      <c r="AM13" s="43">
        <f>'BAR BB| Open rates'!AM13*0.8</f>
        <v>22960</v>
      </c>
      <c r="AN13" s="43">
        <f>'BAR BB| Open rates'!AN13*0.8</f>
        <v>24560</v>
      </c>
      <c r="AO13" s="43">
        <f>'BAR BB| Open rates'!AO13*0.8</f>
        <v>22960</v>
      </c>
      <c r="AP13" s="43">
        <f>'BAR BB| Open rates'!AP13*0.8</f>
        <v>21200</v>
      </c>
      <c r="AQ13" s="43">
        <f>'BAR BB| Open rates'!AQ13*0.8</f>
        <v>19840</v>
      </c>
      <c r="AR13" s="43">
        <f>'BAR BB| Open rates'!AR13*0.8</f>
        <v>18240</v>
      </c>
      <c r="AS13" s="43">
        <f>'BAR BB| Open rates'!AS13*0.8</f>
        <v>18240</v>
      </c>
      <c r="AT13" s="43">
        <f>'BAR BB| Open rates'!AT13*0.8</f>
        <v>17440</v>
      </c>
      <c r="AU13" s="43">
        <f>'BAR BB| Open rates'!AU13*0.8</f>
        <v>18240</v>
      </c>
      <c r="AV13" s="43">
        <f>'BAR BB| Open rates'!AV13*0.8</f>
        <v>17440</v>
      </c>
      <c r="AW13" s="43">
        <f>'BAR BB| Open rates'!AW13*0.8</f>
        <v>18240</v>
      </c>
      <c r="AX13" s="43">
        <f>'BAR BB| Open rates'!AX13*0.8</f>
        <v>25360</v>
      </c>
      <c r="AY13" s="43">
        <f>'BAR BB| Open rates'!AY13*0.8</f>
        <v>21200</v>
      </c>
      <c r="AZ13" s="43">
        <f>'BAR BB| Open rates'!AZ13*0.8</f>
        <v>25360</v>
      </c>
      <c r="BA13" s="43">
        <f>'BAR BB| Open rates'!BA13*0.8</f>
        <v>22960</v>
      </c>
      <c r="BB13" s="43">
        <f>'BAR BB| Open rates'!BB13*0.8</f>
        <v>19840</v>
      </c>
      <c r="BC13" s="43">
        <f>'BAR BB| Open rates'!BC13*0.8</f>
        <v>21200</v>
      </c>
      <c r="BD13" s="43">
        <f>'BAR BB| Open rates'!BD13*0.8</f>
        <v>19840</v>
      </c>
      <c r="BE13" s="43">
        <f>'BAR BB| Open rates'!BE13*0.8</f>
        <v>21200</v>
      </c>
      <c r="BF13" s="43">
        <f>'BAR BB| Open rates'!BF13*0.8</f>
        <v>19840</v>
      </c>
      <c r="BG13" s="43">
        <f>'BAR BB| Open rates'!BG13*0.8</f>
        <v>21200</v>
      </c>
      <c r="BH13" s="43">
        <f>'BAR BB| Open rates'!BH13*0.8</f>
        <v>21200</v>
      </c>
      <c r="BI13" s="43">
        <f>'BAR BB| Open rates'!BI13*0.8</f>
        <v>24560</v>
      </c>
      <c r="BJ13" s="43">
        <f>'BAR BB| Open rates'!BJ13*0.8</f>
        <v>39840</v>
      </c>
      <c r="BK13" s="43">
        <f>'BAR BB| Open rates'!BK13*0.8</f>
        <v>21200</v>
      </c>
      <c r="BL13" s="43">
        <f>'BAR BB| Open rates'!BL13*0.8</f>
        <v>22960</v>
      </c>
      <c r="BM13" s="43">
        <f>'BAR BB| Open rates'!BM13*0.8</f>
        <v>21200</v>
      </c>
      <c r="BN13" s="43">
        <f>'BAR BB| Open rates'!BN13*0.8</f>
        <v>24560</v>
      </c>
      <c r="BO13" s="43">
        <f>'BAR BB| Open rates'!BO13*0.8</f>
        <v>26160</v>
      </c>
      <c r="BP13" s="43">
        <f>'BAR BB| Open rates'!BP13*0.8</f>
        <v>24560</v>
      </c>
      <c r="BQ13" s="43">
        <f>'BAR BB| Open rates'!BQ13*0.8</f>
        <v>26160</v>
      </c>
      <c r="BR13" s="43">
        <f>'BAR BB| Open rates'!BR13*0.8</f>
        <v>24560</v>
      </c>
      <c r="BS13" s="43">
        <f>'BAR BB| Open rates'!BS13*0.8</f>
        <v>26160</v>
      </c>
      <c r="BT13" s="43">
        <f>'BAR BB| Open rates'!BT13*0.8</f>
        <v>24560</v>
      </c>
      <c r="BU13" s="43">
        <f>'BAR BB| Open rates'!BU13*0.8</f>
        <v>26160</v>
      </c>
      <c r="BV13" s="43">
        <f>'BAR BB| Open rates'!BV13*0.8</f>
        <v>24560</v>
      </c>
      <c r="BW13" s="43">
        <f>'BAR BB| Open rates'!BW13*0.8</f>
        <v>26160</v>
      </c>
      <c r="BX13" s="43">
        <f>'BAR BB| Open rates'!BX13*0.8</f>
        <v>24560</v>
      </c>
      <c r="BY13" s="43">
        <f>'BAR BB| Open rates'!BY13*0.8</f>
        <v>26160</v>
      </c>
      <c r="BZ13" s="43">
        <f>'BAR BB| Open rates'!BZ13*0.8</f>
        <v>24560</v>
      </c>
      <c r="CA13" s="43">
        <f>'BAR BB| Open rates'!CA13*0.8</f>
        <v>26160</v>
      </c>
      <c r="CB13" s="43">
        <f>'BAR BB| Open rates'!CB13*0.8</f>
        <v>24560</v>
      </c>
      <c r="CC13" s="43">
        <f>'BAR BB| Open rates'!CC13*0.8</f>
        <v>26160</v>
      </c>
      <c r="CD13" s="43">
        <f>'BAR BB| Open rates'!CD13*0.8</f>
        <v>21200</v>
      </c>
      <c r="CE13" s="43">
        <f>'BAR BB| Open rates'!CE13*0.8</f>
        <v>22960</v>
      </c>
      <c r="CF13" s="43">
        <f>'BAR BB| Open rates'!CF13*0.8</f>
        <v>21200</v>
      </c>
      <c r="CG13" s="43">
        <f>'BAR BB| Open rates'!CG13*0.8</f>
        <v>22960</v>
      </c>
      <c r="CH13" s="43">
        <f>'BAR BB| Open rates'!CH13*0.8</f>
        <v>21200</v>
      </c>
      <c r="CI13" s="43">
        <f>'BAR BB| Open rates'!CI13*0.8</f>
        <v>22960</v>
      </c>
      <c r="CJ13" s="43">
        <f>'BAR BB| Open rates'!CJ13*0.8</f>
        <v>21200</v>
      </c>
      <c r="CK13" s="43">
        <f>'BAR BB| Open rates'!CK13*0.8</f>
        <v>22960</v>
      </c>
      <c r="CL13" s="43">
        <f>'BAR BB| Open rates'!CL13*0.8</f>
        <v>21200</v>
      </c>
      <c r="CM13" s="43">
        <f>'BAR BB| Open rates'!CM13*0.8</f>
        <v>22960</v>
      </c>
      <c r="CN13" s="43">
        <f>'BAR BB| Open rates'!CN13*0.8</f>
        <v>21200</v>
      </c>
    </row>
    <row r="14" spans="1:92" s="36" customFormat="1" ht="12" customHeight="1" x14ac:dyDescent="0.2">
      <c r="A14" s="236" t="s">
        <v>177</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c r="BO14" s="43"/>
      <c r="BP14" s="43"/>
      <c r="BQ14" s="43"/>
      <c r="BR14" s="43"/>
      <c r="BS14" s="43"/>
      <c r="BT14" s="43"/>
      <c r="BU14" s="43"/>
      <c r="BV14" s="43"/>
      <c r="BW14" s="43"/>
      <c r="BX14" s="43"/>
      <c r="BY14" s="43"/>
      <c r="BZ14" s="43"/>
      <c r="CA14" s="43"/>
      <c r="CB14" s="43"/>
      <c r="CC14" s="43"/>
      <c r="CD14" s="43"/>
      <c r="CE14" s="43"/>
      <c r="CF14" s="43"/>
      <c r="CG14" s="43"/>
      <c r="CH14" s="43"/>
      <c r="CI14" s="43"/>
      <c r="CJ14" s="43"/>
      <c r="CK14" s="43"/>
      <c r="CL14" s="43"/>
      <c r="CM14" s="43"/>
      <c r="CN14" s="43"/>
    </row>
    <row r="15" spans="1:92" s="36" customFormat="1" ht="12" customHeight="1" x14ac:dyDescent="0.2">
      <c r="A15" s="237">
        <v>1</v>
      </c>
      <c r="B15" s="43">
        <f>'BAR BB| Open rates'!B15*0.8</f>
        <v>30160</v>
      </c>
      <c r="C15" s="43">
        <f>'BAR BB| Open rates'!C15*0.8</f>
        <v>34960</v>
      </c>
      <c r="D15" s="43">
        <f>'BAR BB| Open rates'!D15*0.8</f>
        <v>31760</v>
      </c>
      <c r="E15" s="43">
        <f>'BAR BB| Open rates'!E15*0.8</f>
        <v>76640</v>
      </c>
      <c r="F15" s="43">
        <f>'BAR BB| Open rates'!F15*0.8</f>
        <v>106240</v>
      </c>
      <c r="G15" s="43">
        <f>'BAR BB| Open rates'!G15*0.8</f>
        <v>111840</v>
      </c>
      <c r="H15" s="43">
        <f>'BAR BB| Open rates'!H15*0.8</f>
        <v>119840</v>
      </c>
      <c r="I15" s="43">
        <f>'BAR BB| Open rates'!I15*0.8</f>
        <v>127920</v>
      </c>
      <c r="J15" s="43">
        <f>'BAR BB| Open rates'!J15*0.8</f>
        <v>127920</v>
      </c>
      <c r="K15" s="43">
        <f>'BAR BB| Open rates'!K15*0.8</f>
        <v>127920</v>
      </c>
      <c r="L15" s="43">
        <f>'BAR BB| Open rates'!L15*0.8</f>
        <v>121520</v>
      </c>
      <c r="M15" s="43">
        <f>'BAR BB| Open rates'!M15*0.8</f>
        <v>66960</v>
      </c>
      <c r="N15" s="43">
        <f>'BAR BB| Open rates'!N15*0.8</f>
        <v>58960</v>
      </c>
      <c r="O15" s="43">
        <f>'BAR BB| Open rates'!O15*0.8</f>
        <v>34960</v>
      </c>
      <c r="P15" s="43">
        <f>'BAR BB| Open rates'!P15*0.8</f>
        <v>27760</v>
      </c>
      <c r="Q15" s="43">
        <f>'BAR BB| Open rates'!Q15*0.8</f>
        <v>31760</v>
      </c>
      <c r="R15" s="43">
        <f>'BAR BB| Open rates'!R15*0.8</f>
        <v>29360</v>
      </c>
      <c r="S15" s="43">
        <f>'BAR BB| Open rates'!S15*0.8</f>
        <v>29360</v>
      </c>
      <c r="T15" s="43">
        <f>'BAR BB| Open rates'!T15*0.8</f>
        <v>31760</v>
      </c>
      <c r="U15" s="43">
        <f>'BAR BB| Open rates'!U15*0.8</f>
        <v>34960</v>
      </c>
      <c r="V15" s="43">
        <f>'BAR BB| Open rates'!V15*0.8</f>
        <v>34960</v>
      </c>
      <c r="W15" s="43">
        <f>'BAR BB| Open rates'!W15*0.8</f>
        <v>45200</v>
      </c>
      <c r="X15" s="43">
        <f>'BAR BB| Open rates'!X15*0.8</f>
        <v>45200</v>
      </c>
      <c r="Y15" s="43">
        <f>'BAR BB| Open rates'!Y15*0.8</f>
        <v>50320</v>
      </c>
      <c r="Z15" s="43">
        <f>'BAR BB| Open rates'!Z15*0.8</f>
        <v>50320</v>
      </c>
      <c r="AA15" s="43">
        <f>'BAR BB| Open rates'!AA15*0.8</f>
        <v>52960</v>
      </c>
      <c r="AB15" s="43">
        <f>'BAR BB| Open rates'!AB15*0.8</f>
        <v>50320</v>
      </c>
      <c r="AC15" s="43">
        <f>'BAR BB| Open rates'!AC15*0.8</f>
        <v>52960</v>
      </c>
      <c r="AD15" s="43">
        <f>'BAR BB| Open rates'!AD15*0.8</f>
        <v>48160</v>
      </c>
      <c r="AE15" s="43">
        <f>'BAR BB| Open rates'!AE15*0.8</f>
        <v>60400</v>
      </c>
      <c r="AF15" s="43">
        <f>'BAR BB| Open rates'!AF15*0.8</f>
        <v>60400</v>
      </c>
      <c r="AG15" s="43">
        <f>'BAR BB| Open rates'!AG15*0.8</f>
        <v>60400</v>
      </c>
      <c r="AH15" s="43">
        <f>'BAR BB| Open rates'!AH15*0.8</f>
        <v>36880</v>
      </c>
      <c r="AI15" s="43">
        <f>'BAR BB| Open rates'!AI15*0.8</f>
        <v>31760</v>
      </c>
      <c r="AJ15" s="43">
        <f>'BAR BB| Open rates'!AJ15*0.8</f>
        <v>36880</v>
      </c>
      <c r="AK15" s="43">
        <f>'BAR BB| Open rates'!AK15*0.8</f>
        <v>29360</v>
      </c>
      <c r="AL15" s="43">
        <f>'BAR BB| Open rates'!AL15*0.8</f>
        <v>27760</v>
      </c>
      <c r="AM15" s="43">
        <f>'BAR BB| Open rates'!AM15*0.8</f>
        <v>26160</v>
      </c>
      <c r="AN15" s="43">
        <f>'BAR BB| Open rates'!AN15*0.8</f>
        <v>27760</v>
      </c>
      <c r="AO15" s="43">
        <f>'BAR BB| Open rates'!AO15*0.8</f>
        <v>26160</v>
      </c>
      <c r="AP15" s="43">
        <f>'BAR BB| Open rates'!AP15*0.8</f>
        <v>24400</v>
      </c>
      <c r="AQ15" s="43">
        <f>'BAR BB| Open rates'!AQ15*0.8</f>
        <v>23040</v>
      </c>
      <c r="AR15" s="43">
        <f>'BAR BB| Open rates'!AR15*0.8</f>
        <v>21440</v>
      </c>
      <c r="AS15" s="43">
        <f>'BAR BB| Open rates'!AS15*0.8</f>
        <v>21440</v>
      </c>
      <c r="AT15" s="43">
        <f>'BAR BB| Open rates'!AT15*0.8</f>
        <v>20640</v>
      </c>
      <c r="AU15" s="43">
        <f>'BAR BB| Open rates'!AU15*0.8</f>
        <v>21440</v>
      </c>
      <c r="AV15" s="43">
        <f>'BAR BB| Open rates'!AV15*0.8</f>
        <v>20640</v>
      </c>
      <c r="AW15" s="43">
        <f>'BAR BB| Open rates'!AW15*0.8</f>
        <v>21440</v>
      </c>
      <c r="AX15" s="43">
        <f>'BAR BB| Open rates'!AX15*0.8</f>
        <v>28560</v>
      </c>
      <c r="AY15" s="43">
        <f>'BAR BB| Open rates'!AY15*0.8</f>
        <v>24400</v>
      </c>
      <c r="AZ15" s="43">
        <f>'BAR BB| Open rates'!AZ15*0.8</f>
        <v>28560</v>
      </c>
      <c r="BA15" s="43">
        <f>'BAR BB| Open rates'!BA15*0.8</f>
        <v>26160</v>
      </c>
      <c r="BB15" s="43">
        <f>'BAR BB| Open rates'!BB15*0.8</f>
        <v>23040</v>
      </c>
      <c r="BC15" s="43">
        <f>'BAR BB| Open rates'!BC15*0.8</f>
        <v>24400</v>
      </c>
      <c r="BD15" s="43">
        <f>'BAR BB| Open rates'!BD15*0.8</f>
        <v>23040</v>
      </c>
      <c r="BE15" s="43">
        <f>'BAR BB| Open rates'!BE15*0.8</f>
        <v>24400</v>
      </c>
      <c r="BF15" s="43">
        <f>'BAR BB| Open rates'!BF15*0.8</f>
        <v>23040</v>
      </c>
      <c r="BG15" s="43">
        <f>'BAR BB| Open rates'!BG15*0.8</f>
        <v>24400</v>
      </c>
      <c r="BH15" s="43">
        <f>'BAR BB| Open rates'!BH15*0.8</f>
        <v>27600</v>
      </c>
      <c r="BI15" s="43">
        <f>'BAR BB| Open rates'!BI15*0.8</f>
        <v>30960</v>
      </c>
      <c r="BJ15" s="43">
        <f>'BAR BB| Open rates'!BJ15*0.8</f>
        <v>46240</v>
      </c>
      <c r="BK15" s="43">
        <f>'BAR BB| Open rates'!BK15*0.8</f>
        <v>27600</v>
      </c>
      <c r="BL15" s="43">
        <f>'BAR BB| Open rates'!BL15*0.8</f>
        <v>29360</v>
      </c>
      <c r="BM15" s="43">
        <f>'BAR BB| Open rates'!BM15*0.8</f>
        <v>27600</v>
      </c>
      <c r="BN15" s="43">
        <f>'BAR BB| Open rates'!BN15*0.8</f>
        <v>30960</v>
      </c>
      <c r="BO15" s="43">
        <f>'BAR BB| Open rates'!BO15*0.8</f>
        <v>32560</v>
      </c>
      <c r="BP15" s="43">
        <f>'BAR BB| Open rates'!BP15*0.8</f>
        <v>30960</v>
      </c>
      <c r="BQ15" s="43">
        <f>'BAR BB| Open rates'!BQ15*0.8</f>
        <v>32560</v>
      </c>
      <c r="BR15" s="43">
        <f>'BAR BB| Open rates'!BR15*0.8</f>
        <v>30960</v>
      </c>
      <c r="BS15" s="43">
        <f>'BAR BB| Open rates'!BS15*0.8</f>
        <v>32560</v>
      </c>
      <c r="BT15" s="43">
        <f>'BAR BB| Open rates'!BT15*0.8</f>
        <v>30960</v>
      </c>
      <c r="BU15" s="43">
        <f>'BAR BB| Open rates'!BU15*0.8</f>
        <v>32560</v>
      </c>
      <c r="BV15" s="43">
        <f>'BAR BB| Open rates'!BV15*0.8</f>
        <v>30960</v>
      </c>
      <c r="BW15" s="43">
        <f>'BAR BB| Open rates'!BW15*0.8</f>
        <v>32560</v>
      </c>
      <c r="BX15" s="43">
        <f>'BAR BB| Open rates'!BX15*0.8</f>
        <v>30960</v>
      </c>
      <c r="BY15" s="43">
        <f>'BAR BB| Open rates'!BY15*0.8</f>
        <v>32560</v>
      </c>
      <c r="BZ15" s="43">
        <f>'BAR BB| Open rates'!BZ15*0.8</f>
        <v>30960</v>
      </c>
      <c r="CA15" s="43">
        <f>'BAR BB| Open rates'!CA15*0.8</f>
        <v>32560</v>
      </c>
      <c r="CB15" s="43">
        <f>'BAR BB| Open rates'!CB15*0.8</f>
        <v>30960</v>
      </c>
      <c r="CC15" s="43">
        <f>'BAR BB| Open rates'!CC15*0.8</f>
        <v>32560</v>
      </c>
      <c r="CD15" s="43">
        <f>'BAR BB| Open rates'!CD15*0.8</f>
        <v>27600</v>
      </c>
      <c r="CE15" s="43">
        <f>'BAR BB| Open rates'!CE15*0.8</f>
        <v>29360</v>
      </c>
      <c r="CF15" s="43">
        <f>'BAR BB| Open rates'!CF15*0.8</f>
        <v>27600</v>
      </c>
      <c r="CG15" s="43">
        <f>'BAR BB| Open rates'!CG15*0.8</f>
        <v>29360</v>
      </c>
      <c r="CH15" s="43">
        <f>'BAR BB| Open rates'!CH15*0.8</f>
        <v>27600</v>
      </c>
      <c r="CI15" s="43">
        <f>'BAR BB| Open rates'!CI15*0.8</f>
        <v>29360</v>
      </c>
      <c r="CJ15" s="43">
        <f>'BAR BB| Open rates'!CJ15*0.8</f>
        <v>27600</v>
      </c>
      <c r="CK15" s="43">
        <f>'BAR BB| Open rates'!CK15*0.8</f>
        <v>29360</v>
      </c>
      <c r="CL15" s="43">
        <f>'BAR BB| Open rates'!CL15*0.8</f>
        <v>27600</v>
      </c>
      <c r="CM15" s="43">
        <f>'BAR BB| Open rates'!CM15*0.8</f>
        <v>29360</v>
      </c>
      <c r="CN15" s="43">
        <f>'BAR BB| Open rates'!CN15*0.8</f>
        <v>27600</v>
      </c>
    </row>
    <row r="16" spans="1:92" s="36" customFormat="1" ht="12" customHeight="1" x14ac:dyDescent="0.2">
      <c r="A16" s="237">
        <v>2</v>
      </c>
      <c r="B16" s="43">
        <f>'BAR BB| Open rates'!B16*0.8</f>
        <v>32160</v>
      </c>
      <c r="C16" s="43">
        <f>'BAR BB| Open rates'!C16*0.8</f>
        <v>36960</v>
      </c>
      <c r="D16" s="43">
        <f>'BAR BB| Open rates'!D16*0.8</f>
        <v>33760</v>
      </c>
      <c r="E16" s="43">
        <f>'BAR BB| Open rates'!E16*0.8</f>
        <v>79040</v>
      </c>
      <c r="F16" s="43">
        <f>'BAR BB| Open rates'!F16*0.8</f>
        <v>108640</v>
      </c>
      <c r="G16" s="43">
        <f>'BAR BB| Open rates'!G16*0.8</f>
        <v>114240</v>
      </c>
      <c r="H16" s="43">
        <f>'BAR BB| Open rates'!H16*0.8</f>
        <v>122240</v>
      </c>
      <c r="I16" s="43">
        <f>'BAR BB| Open rates'!I16*0.8</f>
        <v>130320</v>
      </c>
      <c r="J16" s="43">
        <f>'BAR BB| Open rates'!J16*0.8</f>
        <v>130320</v>
      </c>
      <c r="K16" s="43">
        <f>'BAR BB| Open rates'!K16*0.8</f>
        <v>130320</v>
      </c>
      <c r="L16" s="43">
        <f>'BAR BB| Open rates'!L16*0.8</f>
        <v>123920</v>
      </c>
      <c r="M16" s="43">
        <f>'BAR BB| Open rates'!M16*0.8</f>
        <v>69360</v>
      </c>
      <c r="N16" s="43">
        <f>'BAR BB| Open rates'!N16*0.8</f>
        <v>61360</v>
      </c>
      <c r="O16" s="43">
        <f>'BAR BB| Open rates'!O16*0.8</f>
        <v>37360</v>
      </c>
      <c r="P16" s="43">
        <f>'BAR BB| Open rates'!P16*0.8</f>
        <v>30160</v>
      </c>
      <c r="Q16" s="43">
        <f>'BAR BB| Open rates'!Q16*0.8</f>
        <v>34160</v>
      </c>
      <c r="R16" s="43">
        <f>'BAR BB| Open rates'!R16*0.8</f>
        <v>31760</v>
      </c>
      <c r="S16" s="43">
        <f>'BAR BB| Open rates'!S16*0.8</f>
        <v>31760</v>
      </c>
      <c r="T16" s="43">
        <f>'BAR BB| Open rates'!T16*0.8</f>
        <v>34160</v>
      </c>
      <c r="U16" s="43">
        <f>'BAR BB| Open rates'!U16*0.8</f>
        <v>37360</v>
      </c>
      <c r="V16" s="43">
        <f>'BAR BB| Open rates'!V16*0.8</f>
        <v>37360</v>
      </c>
      <c r="W16" s="43">
        <f>'BAR BB| Open rates'!W16*0.8</f>
        <v>47600</v>
      </c>
      <c r="X16" s="43">
        <f>'BAR BB| Open rates'!X16*0.8</f>
        <v>47600</v>
      </c>
      <c r="Y16" s="43">
        <f>'BAR BB| Open rates'!Y16*0.8</f>
        <v>52720</v>
      </c>
      <c r="Z16" s="43">
        <f>'BAR BB| Open rates'!Z16*0.8</f>
        <v>52720</v>
      </c>
      <c r="AA16" s="43">
        <f>'BAR BB| Open rates'!AA16*0.8</f>
        <v>55360</v>
      </c>
      <c r="AB16" s="43">
        <f>'BAR BB| Open rates'!AB16*0.8</f>
        <v>52720</v>
      </c>
      <c r="AC16" s="43">
        <f>'BAR BB| Open rates'!AC16*0.8</f>
        <v>55360</v>
      </c>
      <c r="AD16" s="43">
        <f>'BAR BB| Open rates'!AD16*0.8</f>
        <v>50560</v>
      </c>
      <c r="AE16" s="43">
        <f>'BAR BB| Open rates'!AE16*0.8</f>
        <v>62800</v>
      </c>
      <c r="AF16" s="43">
        <f>'BAR BB| Open rates'!AF16*0.8</f>
        <v>62800</v>
      </c>
      <c r="AG16" s="43">
        <f>'BAR BB| Open rates'!AG16*0.8</f>
        <v>62800</v>
      </c>
      <c r="AH16" s="43">
        <f>'BAR BB| Open rates'!AH16*0.8</f>
        <v>39280</v>
      </c>
      <c r="AI16" s="43">
        <f>'BAR BB| Open rates'!AI16*0.8</f>
        <v>34160</v>
      </c>
      <c r="AJ16" s="43">
        <f>'BAR BB| Open rates'!AJ16*0.8</f>
        <v>39280</v>
      </c>
      <c r="AK16" s="43">
        <f>'BAR BB| Open rates'!AK16*0.8</f>
        <v>31760</v>
      </c>
      <c r="AL16" s="43">
        <f>'BAR BB| Open rates'!AL16*0.8</f>
        <v>30160</v>
      </c>
      <c r="AM16" s="43">
        <f>'BAR BB| Open rates'!AM16*0.8</f>
        <v>28560</v>
      </c>
      <c r="AN16" s="43">
        <f>'BAR BB| Open rates'!AN16*0.8</f>
        <v>30160</v>
      </c>
      <c r="AO16" s="43">
        <f>'BAR BB| Open rates'!AO16*0.8</f>
        <v>28560</v>
      </c>
      <c r="AP16" s="43">
        <f>'BAR BB| Open rates'!AP16*0.8</f>
        <v>26800</v>
      </c>
      <c r="AQ16" s="43">
        <f>'BAR BB| Open rates'!AQ16*0.8</f>
        <v>25440</v>
      </c>
      <c r="AR16" s="43">
        <f>'BAR BB| Open rates'!AR16*0.8</f>
        <v>23840</v>
      </c>
      <c r="AS16" s="43">
        <f>'BAR BB| Open rates'!AS16*0.8</f>
        <v>23840</v>
      </c>
      <c r="AT16" s="43">
        <f>'BAR BB| Open rates'!AT16*0.8</f>
        <v>23040</v>
      </c>
      <c r="AU16" s="43">
        <f>'BAR BB| Open rates'!AU16*0.8</f>
        <v>23840</v>
      </c>
      <c r="AV16" s="43">
        <f>'BAR BB| Open rates'!AV16*0.8</f>
        <v>23040</v>
      </c>
      <c r="AW16" s="43">
        <f>'BAR BB| Open rates'!AW16*0.8</f>
        <v>23840</v>
      </c>
      <c r="AX16" s="43">
        <f>'BAR BB| Open rates'!AX16*0.8</f>
        <v>30960</v>
      </c>
      <c r="AY16" s="43">
        <f>'BAR BB| Open rates'!AY16*0.8</f>
        <v>26800</v>
      </c>
      <c r="AZ16" s="43">
        <f>'BAR BB| Open rates'!AZ16*0.8</f>
        <v>30960</v>
      </c>
      <c r="BA16" s="43">
        <f>'BAR BB| Open rates'!BA16*0.8</f>
        <v>28560</v>
      </c>
      <c r="BB16" s="43">
        <f>'BAR BB| Open rates'!BB16*0.8</f>
        <v>25440</v>
      </c>
      <c r="BC16" s="43">
        <f>'BAR BB| Open rates'!BC16*0.8</f>
        <v>26800</v>
      </c>
      <c r="BD16" s="43">
        <f>'BAR BB| Open rates'!BD16*0.8</f>
        <v>25440</v>
      </c>
      <c r="BE16" s="43">
        <f>'BAR BB| Open rates'!BE16*0.8</f>
        <v>26800</v>
      </c>
      <c r="BF16" s="43">
        <f>'BAR BB| Open rates'!BF16*0.8</f>
        <v>25440</v>
      </c>
      <c r="BG16" s="43">
        <f>'BAR BB| Open rates'!BG16*0.8</f>
        <v>26800</v>
      </c>
      <c r="BH16" s="43">
        <f>'BAR BB| Open rates'!BH16*0.8</f>
        <v>30000</v>
      </c>
      <c r="BI16" s="43">
        <f>'BAR BB| Open rates'!BI16*0.8</f>
        <v>33360</v>
      </c>
      <c r="BJ16" s="43">
        <f>'BAR BB| Open rates'!BJ16*0.8</f>
        <v>48640</v>
      </c>
      <c r="BK16" s="43">
        <f>'BAR BB| Open rates'!BK16*0.8</f>
        <v>30000</v>
      </c>
      <c r="BL16" s="43">
        <f>'BAR BB| Open rates'!BL16*0.8</f>
        <v>31760</v>
      </c>
      <c r="BM16" s="43">
        <f>'BAR BB| Open rates'!BM16*0.8</f>
        <v>30000</v>
      </c>
      <c r="BN16" s="43">
        <f>'BAR BB| Open rates'!BN16*0.8</f>
        <v>33360</v>
      </c>
      <c r="BO16" s="43">
        <f>'BAR BB| Open rates'!BO16*0.8</f>
        <v>34960</v>
      </c>
      <c r="BP16" s="43">
        <f>'BAR BB| Open rates'!BP16*0.8</f>
        <v>33360</v>
      </c>
      <c r="BQ16" s="43">
        <f>'BAR BB| Open rates'!BQ16*0.8</f>
        <v>34960</v>
      </c>
      <c r="BR16" s="43">
        <f>'BAR BB| Open rates'!BR16*0.8</f>
        <v>33360</v>
      </c>
      <c r="BS16" s="43">
        <f>'BAR BB| Open rates'!BS16*0.8</f>
        <v>34960</v>
      </c>
      <c r="BT16" s="43">
        <f>'BAR BB| Open rates'!BT16*0.8</f>
        <v>33360</v>
      </c>
      <c r="BU16" s="43">
        <f>'BAR BB| Open rates'!BU16*0.8</f>
        <v>34960</v>
      </c>
      <c r="BV16" s="43">
        <f>'BAR BB| Open rates'!BV16*0.8</f>
        <v>33360</v>
      </c>
      <c r="BW16" s="43">
        <f>'BAR BB| Open rates'!BW16*0.8</f>
        <v>34960</v>
      </c>
      <c r="BX16" s="43">
        <f>'BAR BB| Open rates'!BX16*0.8</f>
        <v>33360</v>
      </c>
      <c r="BY16" s="43">
        <f>'BAR BB| Open rates'!BY16*0.8</f>
        <v>34960</v>
      </c>
      <c r="BZ16" s="43">
        <f>'BAR BB| Open rates'!BZ16*0.8</f>
        <v>33360</v>
      </c>
      <c r="CA16" s="43">
        <f>'BAR BB| Open rates'!CA16*0.8</f>
        <v>34960</v>
      </c>
      <c r="CB16" s="43">
        <f>'BAR BB| Open rates'!CB16*0.8</f>
        <v>33360</v>
      </c>
      <c r="CC16" s="43">
        <f>'BAR BB| Open rates'!CC16*0.8</f>
        <v>34960</v>
      </c>
      <c r="CD16" s="43">
        <f>'BAR BB| Open rates'!CD16*0.8</f>
        <v>30000</v>
      </c>
      <c r="CE16" s="43">
        <f>'BAR BB| Open rates'!CE16*0.8</f>
        <v>31760</v>
      </c>
      <c r="CF16" s="43">
        <f>'BAR BB| Open rates'!CF16*0.8</f>
        <v>30000</v>
      </c>
      <c r="CG16" s="43">
        <f>'BAR BB| Open rates'!CG16*0.8</f>
        <v>31760</v>
      </c>
      <c r="CH16" s="43">
        <f>'BAR BB| Open rates'!CH16*0.8</f>
        <v>30000</v>
      </c>
      <c r="CI16" s="43">
        <f>'BAR BB| Open rates'!CI16*0.8</f>
        <v>31760</v>
      </c>
      <c r="CJ16" s="43">
        <f>'BAR BB| Open rates'!CJ16*0.8</f>
        <v>30000</v>
      </c>
      <c r="CK16" s="43">
        <f>'BAR BB| Open rates'!CK16*0.8</f>
        <v>31760</v>
      </c>
      <c r="CL16" s="43">
        <f>'BAR BB| Open rates'!CL16*0.8</f>
        <v>30000</v>
      </c>
      <c r="CM16" s="43">
        <f>'BAR BB| Open rates'!CM16*0.8</f>
        <v>31760</v>
      </c>
      <c r="CN16" s="43">
        <f>'BAR BB| Open rates'!CN16*0.8</f>
        <v>30000</v>
      </c>
    </row>
    <row r="17" spans="1:92" s="36" customFormat="1" ht="12" customHeight="1" x14ac:dyDescent="0.2">
      <c r="A17" s="236" t="s">
        <v>178</v>
      </c>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c r="BM17" s="43"/>
      <c r="BN17" s="43"/>
      <c r="BO17" s="43"/>
      <c r="BP17" s="43"/>
      <c r="BQ17" s="43"/>
      <c r="BR17" s="43"/>
      <c r="BS17" s="43"/>
      <c r="BT17" s="43"/>
      <c r="BU17" s="43"/>
      <c r="BV17" s="43"/>
      <c r="BW17" s="43"/>
      <c r="BX17" s="43"/>
      <c r="BY17" s="43"/>
      <c r="BZ17" s="43"/>
      <c r="CA17" s="43"/>
      <c r="CB17" s="43"/>
      <c r="CC17" s="43"/>
      <c r="CD17" s="43"/>
      <c r="CE17" s="43"/>
      <c r="CF17" s="43"/>
      <c r="CG17" s="43"/>
      <c r="CH17" s="43"/>
      <c r="CI17" s="43"/>
      <c r="CJ17" s="43"/>
      <c r="CK17" s="43"/>
      <c r="CL17" s="43"/>
      <c r="CM17" s="43"/>
      <c r="CN17" s="43"/>
    </row>
    <row r="18" spans="1:92" s="36" customFormat="1" ht="12" customHeight="1" x14ac:dyDescent="0.2">
      <c r="A18" s="237">
        <v>1</v>
      </c>
      <c r="B18" s="43">
        <f>'BAR BB| Open rates'!B18*0.8</f>
        <v>27040</v>
      </c>
      <c r="C18" s="43">
        <f>'BAR BB| Open rates'!C18*0.8</f>
        <v>31840</v>
      </c>
      <c r="D18" s="43">
        <f>'BAR BB| Open rates'!D18*0.8</f>
        <v>28640</v>
      </c>
      <c r="E18" s="43">
        <f>'BAR BB| Open rates'!E18*0.8</f>
        <v>77440</v>
      </c>
      <c r="F18" s="43">
        <f>'BAR BB| Open rates'!F18*0.8</f>
        <v>107040</v>
      </c>
      <c r="G18" s="43">
        <f>'BAR BB| Open rates'!G18*0.8</f>
        <v>112640</v>
      </c>
      <c r="H18" s="43">
        <f>'BAR BB| Open rates'!H18*0.8</f>
        <v>120640</v>
      </c>
      <c r="I18" s="43">
        <f>'BAR BB| Open rates'!I18*0.8</f>
        <v>128720</v>
      </c>
      <c r="J18" s="43">
        <f>'BAR BB| Open rates'!J18*0.8</f>
        <v>128720</v>
      </c>
      <c r="K18" s="43">
        <f>'BAR BB| Open rates'!K18*0.8</f>
        <v>128720</v>
      </c>
      <c r="L18" s="43">
        <f>'BAR BB| Open rates'!L18*0.8</f>
        <v>122320</v>
      </c>
      <c r="M18" s="43">
        <f>'BAR BB| Open rates'!M18*0.8</f>
        <v>67040</v>
      </c>
      <c r="N18" s="43">
        <f>'BAR BB| Open rates'!N18*0.8</f>
        <v>59040</v>
      </c>
      <c r="O18" s="43">
        <f>'BAR BB| Open rates'!O18*0.8</f>
        <v>35040</v>
      </c>
      <c r="P18" s="43">
        <f>'BAR BB| Open rates'!P18*0.8</f>
        <v>27840</v>
      </c>
      <c r="Q18" s="43">
        <f>'BAR BB| Open rates'!Q18*0.8</f>
        <v>31840</v>
      </c>
      <c r="R18" s="43">
        <f>'BAR BB| Open rates'!R18*0.8</f>
        <v>29440</v>
      </c>
      <c r="S18" s="43">
        <f>'BAR BB| Open rates'!S18*0.8</f>
        <v>29440</v>
      </c>
      <c r="T18" s="43">
        <f>'BAR BB| Open rates'!T18*0.8</f>
        <v>31840</v>
      </c>
      <c r="U18" s="43">
        <f>'BAR BB| Open rates'!U18*0.8</f>
        <v>35040</v>
      </c>
      <c r="V18" s="43">
        <f>'BAR BB| Open rates'!V18*0.8</f>
        <v>35040</v>
      </c>
      <c r="W18" s="43">
        <f>'BAR BB| Open rates'!W18*0.8</f>
        <v>45280</v>
      </c>
      <c r="X18" s="43">
        <f>'BAR BB| Open rates'!X18*0.8</f>
        <v>45280</v>
      </c>
      <c r="Y18" s="43">
        <f>'BAR BB| Open rates'!Y18*0.8</f>
        <v>50480</v>
      </c>
      <c r="Z18" s="43">
        <f>'BAR BB| Open rates'!Z18*0.8</f>
        <v>50480</v>
      </c>
      <c r="AA18" s="43">
        <f>'BAR BB| Open rates'!AA18*0.8</f>
        <v>53120</v>
      </c>
      <c r="AB18" s="43">
        <f>'BAR BB| Open rates'!AB18*0.8</f>
        <v>50480</v>
      </c>
      <c r="AC18" s="43">
        <f>'BAR BB| Open rates'!AC18*0.8</f>
        <v>53120</v>
      </c>
      <c r="AD18" s="43">
        <f>'BAR BB| Open rates'!AD18*0.8</f>
        <v>48320</v>
      </c>
      <c r="AE18" s="43">
        <f>'BAR BB| Open rates'!AE18*0.8</f>
        <v>60880</v>
      </c>
      <c r="AF18" s="43">
        <f>'BAR BB| Open rates'!AF18*0.8</f>
        <v>60880</v>
      </c>
      <c r="AG18" s="43">
        <f>'BAR BB| Open rates'!AG18*0.8</f>
        <v>60880</v>
      </c>
      <c r="AH18" s="43">
        <f>'BAR BB| Open rates'!AH18*0.8</f>
        <v>37360</v>
      </c>
      <c r="AI18" s="43">
        <f>'BAR BB| Open rates'!AI18*0.8</f>
        <v>31840</v>
      </c>
      <c r="AJ18" s="43">
        <f>'BAR BB| Open rates'!AJ18*0.8</f>
        <v>36960</v>
      </c>
      <c r="AK18" s="43">
        <f>'BAR BB| Open rates'!AK18*0.8</f>
        <v>29440</v>
      </c>
      <c r="AL18" s="43">
        <f>'BAR BB| Open rates'!AL18*0.8</f>
        <v>27840</v>
      </c>
      <c r="AM18" s="43">
        <f>'BAR BB| Open rates'!AM18*0.8</f>
        <v>26240</v>
      </c>
      <c r="AN18" s="43">
        <f>'BAR BB| Open rates'!AN18*0.8</f>
        <v>27840</v>
      </c>
      <c r="AO18" s="43">
        <f>'BAR BB| Open rates'!AO18*0.8</f>
        <v>26240</v>
      </c>
      <c r="AP18" s="43">
        <f>'BAR BB| Open rates'!AP18*0.8</f>
        <v>24480</v>
      </c>
      <c r="AQ18" s="43">
        <f>'BAR BB| Open rates'!AQ18*0.8</f>
        <v>23120</v>
      </c>
      <c r="AR18" s="43">
        <f>'BAR BB| Open rates'!AR18*0.8</f>
        <v>21520</v>
      </c>
      <c r="AS18" s="43">
        <f>'BAR BB| Open rates'!AS18*0.8</f>
        <v>21520</v>
      </c>
      <c r="AT18" s="43">
        <f>'BAR BB| Open rates'!AT18*0.8</f>
        <v>20720</v>
      </c>
      <c r="AU18" s="43">
        <f>'BAR BB| Open rates'!AU18*0.8</f>
        <v>21520</v>
      </c>
      <c r="AV18" s="43">
        <f>'BAR BB| Open rates'!AV18*0.8</f>
        <v>20720</v>
      </c>
      <c r="AW18" s="43">
        <f>'BAR BB| Open rates'!AW18*0.8</f>
        <v>21520</v>
      </c>
      <c r="AX18" s="43">
        <f>'BAR BB| Open rates'!AX18*0.8</f>
        <v>28640</v>
      </c>
      <c r="AY18" s="43">
        <f>'BAR BB| Open rates'!AY18*0.8</f>
        <v>24480</v>
      </c>
      <c r="AZ18" s="43">
        <f>'BAR BB| Open rates'!AZ18*0.8</f>
        <v>28640</v>
      </c>
      <c r="BA18" s="43">
        <f>'BAR BB| Open rates'!BA18*0.8</f>
        <v>26240</v>
      </c>
      <c r="BB18" s="43">
        <f>'BAR BB| Open rates'!BB18*0.8</f>
        <v>23120</v>
      </c>
      <c r="BC18" s="43">
        <f>'BAR BB| Open rates'!BC18*0.8</f>
        <v>24480</v>
      </c>
      <c r="BD18" s="43">
        <f>'BAR BB| Open rates'!BD18*0.8</f>
        <v>23120</v>
      </c>
      <c r="BE18" s="43">
        <f>'BAR BB| Open rates'!BE18*0.8</f>
        <v>24480</v>
      </c>
      <c r="BF18" s="43">
        <f>'BAR BB| Open rates'!BF18*0.8</f>
        <v>23120</v>
      </c>
      <c r="BG18" s="43">
        <f>'BAR BB| Open rates'!BG18*0.8</f>
        <v>24480</v>
      </c>
      <c r="BH18" s="43">
        <f>'BAR BB| Open rates'!BH18*0.8</f>
        <v>26000</v>
      </c>
      <c r="BI18" s="43">
        <f>'BAR BB| Open rates'!BI18*0.8</f>
        <v>29360</v>
      </c>
      <c r="BJ18" s="43">
        <f>'BAR BB| Open rates'!BJ18*0.8</f>
        <v>44640</v>
      </c>
      <c r="BK18" s="43">
        <f>'BAR BB| Open rates'!BK18*0.8</f>
        <v>26000</v>
      </c>
      <c r="BL18" s="43">
        <f>'BAR BB| Open rates'!BL18*0.8</f>
        <v>27760</v>
      </c>
      <c r="BM18" s="43">
        <f>'BAR BB| Open rates'!BM18*0.8</f>
        <v>26000</v>
      </c>
      <c r="BN18" s="43">
        <f>'BAR BB| Open rates'!BN18*0.8</f>
        <v>29360</v>
      </c>
      <c r="BO18" s="43">
        <f>'BAR BB| Open rates'!BO18*0.8</f>
        <v>30960</v>
      </c>
      <c r="BP18" s="43">
        <f>'BAR BB| Open rates'!BP18*0.8</f>
        <v>29360</v>
      </c>
      <c r="BQ18" s="43">
        <f>'BAR BB| Open rates'!BQ18*0.8</f>
        <v>30960</v>
      </c>
      <c r="BR18" s="43">
        <f>'BAR BB| Open rates'!BR18*0.8</f>
        <v>29360</v>
      </c>
      <c r="BS18" s="43">
        <f>'BAR BB| Open rates'!BS18*0.8</f>
        <v>30960</v>
      </c>
      <c r="BT18" s="43">
        <f>'BAR BB| Open rates'!BT18*0.8</f>
        <v>29360</v>
      </c>
      <c r="BU18" s="43">
        <f>'BAR BB| Open rates'!BU18*0.8</f>
        <v>30960</v>
      </c>
      <c r="BV18" s="43">
        <f>'BAR BB| Open rates'!BV18*0.8</f>
        <v>29360</v>
      </c>
      <c r="BW18" s="43">
        <f>'BAR BB| Open rates'!BW18*0.8</f>
        <v>30960</v>
      </c>
      <c r="BX18" s="43">
        <f>'BAR BB| Open rates'!BX18*0.8</f>
        <v>29360</v>
      </c>
      <c r="BY18" s="43">
        <f>'BAR BB| Open rates'!BY18*0.8</f>
        <v>30960</v>
      </c>
      <c r="BZ18" s="43">
        <f>'BAR BB| Open rates'!BZ18*0.8</f>
        <v>29360</v>
      </c>
      <c r="CA18" s="43">
        <f>'BAR BB| Open rates'!CA18*0.8</f>
        <v>30960</v>
      </c>
      <c r="CB18" s="43">
        <f>'BAR BB| Open rates'!CB18*0.8</f>
        <v>29360</v>
      </c>
      <c r="CC18" s="43">
        <f>'BAR BB| Open rates'!CC18*0.8</f>
        <v>30960</v>
      </c>
      <c r="CD18" s="43">
        <f>'BAR BB| Open rates'!CD18*0.8</f>
        <v>26000</v>
      </c>
      <c r="CE18" s="43">
        <f>'BAR BB| Open rates'!CE18*0.8</f>
        <v>27760</v>
      </c>
      <c r="CF18" s="43">
        <f>'BAR BB| Open rates'!CF18*0.8</f>
        <v>26000</v>
      </c>
      <c r="CG18" s="43">
        <f>'BAR BB| Open rates'!CG18*0.8</f>
        <v>27760</v>
      </c>
      <c r="CH18" s="43">
        <f>'BAR BB| Open rates'!CH18*0.8</f>
        <v>26000</v>
      </c>
      <c r="CI18" s="43">
        <f>'BAR BB| Open rates'!CI18*0.8</f>
        <v>27760</v>
      </c>
      <c r="CJ18" s="43">
        <f>'BAR BB| Open rates'!CJ18*0.8</f>
        <v>26000</v>
      </c>
      <c r="CK18" s="43">
        <f>'BAR BB| Open rates'!CK18*0.8</f>
        <v>27760</v>
      </c>
      <c r="CL18" s="43">
        <f>'BAR BB| Open rates'!CL18*0.8</f>
        <v>26000</v>
      </c>
      <c r="CM18" s="43">
        <f>'BAR BB| Open rates'!CM18*0.8</f>
        <v>27760</v>
      </c>
      <c r="CN18" s="43">
        <f>'BAR BB| Open rates'!CN18*0.8</f>
        <v>26000</v>
      </c>
    </row>
    <row r="19" spans="1:92" s="36" customFormat="1" ht="12" customHeight="1" x14ac:dyDescent="0.2">
      <c r="A19" s="237">
        <v>2</v>
      </c>
      <c r="B19" s="43">
        <f>'BAR BB| Open rates'!B19*0.8</f>
        <v>29040</v>
      </c>
      <c r="C19" s="43">
        <f>'BAR BB| Open rates'!C19*0.8</f>
        <v>33840</v>
      </c>
      <c r="D19" s="43">
        <f>'BAR BB| Open rates'!D19*0.8</f>
        <v>30640</v>
      </c>
      <c r="E19" s="43">
        <f>'BAR BB| Open rates'!E19*0.8</f>
        <v>79840</v>
      </c>
      <c r="F19" s="43">
        <f>'BAR BB| Open rates'!F19*0.8</f>
        <v>109440</v>
      </c>
      <c r="G19" s="43">
        <f>'BAR BB| Open rates'!G19*0.8</f>
        <v>115040</v>
      </c>
      <c r="H19" s="43">
        <f>'BAR BB| Open rates'!H19*0.8</f>
        <v>123040</v>
      </c>
      <c r="I19" s="43">
        <f>'BAR BB| Open rates'!I19*0.8</f>
        <v>131120</v>
      </c>
      <c r="J19" s="43">
        <f>'BAR BB| Open rates'!J19*0.8</f>
        <v>131120</v>
      </c>
      <c r="K19" s="43">
        <f>'BAR BB| Open rates'!K19*0.8</f>
        <v>131120</v>
      </c>
      <c r="L19" s="43">
        <f>'BAR BB| Open rates'!L19*0.8</f>
        <v>124720</v>
      </c>
      <c r="M19" s="43">
        <f>'BAR BB| Open rates'!M19*0.8</f>
        <v>69440</v>
      </c>
      <c r="N19" s="43">
        <f>'BAR BB| Open rates'!N19*0.8</f>
        <v>61440</v>
      </c>
      <c r="O19" s="43">
        <f>'BAR BB| Open rates'!O19*0.8</f>
        <v>37440</v>
      </c>
      <c r="P19" s="43">
        <f>'BAR BB| Open rates'!P19*0.8</f>
        <v>30240</v>
      </c>
      <c r="Q19" s="43">
        <f>'BAR BB| Open rates'!Q19*0.8</f>
        <v>34240</v>
      </c>
      <c r="R19" s="43">
        <f>'BAR BB| Open rates'!R19*0.8</f>
        <v>31840</v>
      </c>
      <c r="S19" s="43">
        <f>'BAR BB| Open rates'!S19*0.8</f>
        <v>31840</v>
      </c>
      <c r="T19" s="43">
        <f>'BAR BB| Open rates'!T19*0.8</f>
        <v>34240</v>
      </c>
      <c r="U19" s="43">
        <f>'BAR BB| Open rates'!U19*0.8</f>
        <v>37440</v>
      </c>
      <c r="V19" s="43">
        <f>'BAR BB| Open rates'!V19*0.8</f>
        <v>37440</v>
      </c>
      <c r="W19" s="43">
        <f>'BAR BB| Open rates'!W19*0.8</f>
        <v>47680</v>
      </c>
      <c r="X19" s="43">
        <f>'BAR BB| Open rates'!X19*0.8</f>
        <v>47680</v>
      </c>
      <c r="Y19" s="43">
        <f>'BAR BB| Open rates'!Y19*0.8</f>
        <v>52880</v>
      </c>
      <c r="Z19" s="43">
        <f>'BAR BB| Open rates'!Z19*0.8</f>
        <v>52880</v>
      </c>
      <c r="AA19" s="43">
        <f>'BAR BB| Open rates'!AA19*0.8</f>
        <v>55520</v>
      </c>
      <c r="AB19" s="43">
        <f>'BAR BB| Open rates'!AB19*0.8</f>
        <v>52880</v>
      </c>
      <c r="AC19" s="43">
        <f>'BAR BB| Open rates'!AC19*0.8</f>
        <v>55520</v>
      </c>
      <c r="AD19" s="43">
        <f>'BAR BB| Open rates'!AD19*0.8</f>
        <v>50720</v>
      </c>
      <c r="AE19" s="43">
        <f>'BAR BB| Open rates'!AE19*0.8</f>
        <v>63280</v>
      </c>
      <c r="AF19" s="43">
        <f>'BAR BB| Open rates'!AF19*0.8</f>
        <v>63280</v>
      </c>
      <c r="AG19" s="43">
        <f>'BAR BB| Open rates'!AG19*0.8</f>
        <v>63280</v>
      </c>
      <c r="AH19" s="43">
        <f>'BAR BB| Open rates'!AH19*0.8</f>
        <v>39760</v>
      </c>
      <c r="AI19" s="43">
        <f>'BAR BB| Open rates'!AI19*0.8</f>
        <v>34240</v>
      </c>
      <c r="AJ19" s="43">
        <f>'BAR BB| Open rates'!AJ19*0.8</f>
        <v>39360</v>
      </c>
      <c r="AK19" s="43">
        <f>'BAR BB| Open rates'!AK19*0.8</f>
        <v>31840</v>
      </c>
      <c r="AL19" s="43">
        <f>'BAR BB| Open rates'!AL19*0.8</f>
        <v>30240</v>
      </c>
      <c r="AM19" s="43">
        <f>'BAR BB| Open rates'!AM19*0.8</f>
        <v>28640</v>
      </c>
      <c r="AN19" s="43">
        <f>'BAR BB| Open rates'!AN19*0.8</f>
        <v>30240</v>
      </c>
      <c r="AO19" s="43">
        <f>'BAR BB| Open rates'!AO19*0.8</f>
        <v>28640</v>
      </c>
      <c r="AP19" s="43">
        <f>'BAR BB| Open rates'!AP19*0.8</f>
        <v>26880</v>
      </c>
      <c r="AQ19" s="43">
        <f>'BAR BB| Open rates'!AQ19*0.8</f>
        <v>25520</v>
      </c>
      <c r="AR19" s="43">
        <f>'BAR BB| Open rates'!AR19*0.8</f>
        <v>23920</v>
      </c>
      <c r="AS19" s="43">
        <f>'BAR BB| Open rates'!AS19*0.8</f>
        <v>23920</v>
      </c>
      <c r="AT19" s="43">
        <f>'BAR BB| Open rates'!AT19*0.8</f>
        <v>23120</v>
      </c>
      <c r="AU19" s="43">
        <f>'BAR BB| Open rates'!AU19*0.8</f>
        <v>23920</v>
      </c>
      <c r="AV19" s="43">
        <f>'BAR BB| Open rates'!AV19*0.8</f>
        <v>23120</v>
      </c>
      <c r="AW19" s="43">
        <f>'BAR BB| Open rates'!AW19*0.8</f>
        <v>23920</v>
      </c>
      <c r="AX19" s="43">
        <f>'BAR BB| Open rates'!AX19*0.8</f>
        <v>31040</v>
      </c>
      <c r="AY19" s="43">
        <f>'BAR BB| Open rates'!AY19*0.8</f>
        <v>26880</v>
      </c>
      <c r="AZ19" s="43">
        <f>'BAR BB| Open rates'!AZ19*0.8</f>
        <v>31040</v>
      </c>
      <c r="BA19" s="43">
        <f>'BAR BB| Open rates'!BA19*0.8</f>
        <v>28640</v>
      </c>
      <c r="BB19" s="43">
        <f>'BAR BB| Open rates'!BB19*0.8</f>
        <v>25520</v>
      </c>
      <c r="BC19" s="43">
        <f>'BAR BB| Open rates'!BC19*0.8</f>
        <v>26880</v>
      </c>
      <c r="BD19" s="43">
        <f>'BAR BB| Open rates'!BD19*0.8</f>
        <v>25520</v>
      </c>
      <c r="BE19" s="43">
        <f>'BAR BB| Open rates'!BE19*0.8</f>
        <v>26880</v>
      </c>
      <c r="BF19" s="43">
        <f>'BAR BB| Open rates'!BF19*0.8</f>
        <v>25520</v>
      </c>
      <c r="BG19" s="43">
        <f>'BAR BB| Open rates'!BG19*0.8</f>
        <v>26880</v>
      </c>
      <c r="BH19" s="43">
        <f>'BAR BB| Open rates'!BH19*0.8</f>
        <v>28400</v>
      </c>
      <c r="BI19" s="43">
        <f>'BAR BB| Open rates'!BI19*0.8</f>
        <v>31760</v>
      </c>
      <c r="BJ19" s="43">
        <f>'BAR BB| Open rates'!BJ19*0.8</f>
        <v>47040</v>
      </c>
      <c r="BK19" s="43">
        <f>'BAR BB| Open rates'!BK19*0.8</f>
        <v>28400</v>
      </c>
      <c r="BL19" s="43">
        <f>'BAR BB| Open rates'!BL19*0.8</f>
        <v>30160</v>
      </c>
      <c r="BM19" s="43">
        <f>'BAR BB| Open rates'!BM19*0.8</f>
        <v>28400</v>
      </c>
      <c r="BN19" s="43">
        <f>'BAR BB| Open rates'!BN19*0.8</f>
        <v>31760</v>
      </c>
      <c r="BO19" s="43">
        <f>'BAR BB| Open rates'!BO19*0.8</f>
        <v>33360</v>
      </c>
      <c r="BP19" s="43">
        <f>'BAR BB| Open rates'!BP19*0.8</f>
        <v>31760</v>
      </c>
      <c r="BQ19" s="43">
        <f>'BAR BB| Open rates'!BQ19*0.8</f>
        <v>33360</v>
      </c>
      <c r="BR19" s="43">
        <f>'BAR BB| Open rates'!BR19*0.8</f>
        <v>31760</v>
      </c>
      <c r="BS19" s="43">
        <f>'BAR BB| Open rates'!BS19*0.8</f>
        <v>33360</v>
      </c>
      <c r="BT19" s="43">
        <f>'BAR BB| Open rates'!BT19*0.8</f>
        <v>31760</v>
      </c>
      <c r="BU19" s="43">
        <f>'BAR BB| Open rates'!BU19*0.8</f>
        <v>33360</v>
      </c>
      <c r="BV19" s="43">
        <f>'BAR BB| Open rates'!BV19*0.8</f>
        <v>31760</v>
      </c>
      <c r="BW19" s="43">
        <f>'BAR BB| Open rates'!BW19*0.8</f>
        <v>33360</v>
      </c>
      <c r="BX19" s="43">
        <f>'BAR BB| Open rates'!BX19*0.8</f>
        <v>31760</v>
      </c>
      <c r="BY19" s="43">
        <f>'BAR BB| Open rates'!BY19*0.8</f>
        <v>33360</v>
      </c>
      <c r="BZ19" s="43">
        <f>'BAR BB| Open rates'!BZ19*0.8</f>
        <v>31760</v>
      </c>
      <c r="CA19" s="43">
        <f>'BAR BB| Open rates'!CA19*0.8</f>
        <v>33360</v>
      </c>
      <c r="CB19" s="43">
        <f>'BAR BB| Open rates'!CB19*0.8</f>
        <v>31760</v>
      </c>
      <c r="CC19" s="43">
        <f>'BAR BB| Open rates'!CC19*0.8</f>
        <v>33360</v>
      </c>
      <c r="CD19" s="43">
        <f>'BAR BB| Open rates'!CD19*0.8</f>
        <v>28400</v>
      </c>
      <c r="CE19" s="43">
        <f>'BAR BB| Open rates'!CE19*0.8</f>
        <v>30160</v>
      </c>
      <c r="CF19" s="43">
        <f>'BAR BB| Open rates'!CF19*0.8</f>
        <v>28400</v>
      </c>
      <c r="CG19" s="43">
        <f>'BAR BB| Open rates'!CG19*0.8</f>
        <v>30160</v>
      </c>
      <c r="CH19" s="43">
        <f>'BAR BB| Open rates'!CH19*0.8</f>
        <v>28400</v>
      </c>
      <c r="CI19" s="43">
        <f>'BAR BB| Open rates'!CI19*0.8</f>
        <v>30160</v>
      </c>
      <c r="CJ19" s="43">
        <f>'BAR BB| Open rates'!CJ19*0.8</f>
        <v>28400</v>
      </c>
      <c r="CK19" s="43">
        <f>'BAR BB| Open rates'!CK19*0.8</f>
        <v>30160</v>
      </c>
      <c r="CL19" s="43">
        <f>'BAR BB| Open rates'!CL19*0.8</f>
        <v>28400</v>
      </c>
      <c r="CM19" s="43">
        <f>'BAR BB| Open rates'!CM19*0.8</f>
        <v>30160</v>
      </c>
      <c r="CN19" s="43">
        <f>'BAR BB| Open rates'!CN19*0.8</f>
        <v>28400</v>
      </c>
    </row>
    <row r="20" spans="1:92" s="36" customFormat="1" ht="12" customHeight="1" x14ac:dyDescent="0.2">
      <c r="A20" s="236" t="s">
        <v>179</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c r="BX20" s="43"/>
      <c r="BY20" s="43"/>
      <c r="BZ20" s="43"/>
      <c r="CA20" s="43"/>
      <c r="CB20" s="43"/>
      <c r="CC20" s="43"/>
      <c r="CD20" s="43"/>
      <c r="CE20" s="43"/>
      <c r="CF20" s="43"/>
      <c r="CG20" s="43"/>
      <c r="CH20" s="43"/>
      <c r="CI20" s="43"/>
      <c r="CJ20" s="43"/>
      <c r="CK20" s="43"/>
      <c r="CL20" s="43"/>
      <c r="CM20" s="43"/>
      <c r="CN20" s="43"/>
    </row>
    <row r="21" spans="1:92" s="36" customFormat="1" ht="12" customHeight="1" x14ac:dyDescent="0.2">
      <c r="A21" s="237">
        <v>1</v>
      </c>
      <c r="B21" s="43">
        <f>'BAR BB| Open rates'!B21*0.8</f>
        <v>30160</v>
      </c>
      <c r="C21" s="43">
        <f>'BAR BB| Open rates'!C21*0.8</f>
        <v>34960</v>
      </c>
      <c r="D21" s="43">
        <f>'BAR BB| Open rates'!D21*0.8</f>
        <v>31760</v>
      </c>
      <c r="E21" s="43">
        <f>'BAR BB| Open rates'!E21*0.8</f>
        <v>78240</v>
      </c>
      <c r="F21" s="43">
        <f>'BAR BB| Open rates'!F21*0.8</f>
        <v>107840</v>
      </c>
      <c r="G21" s="43">
        <f>'BAR BB| Open rates'!G21*0.8</f>
        <v>113440</v>
      </c>
      <c r="H21" s="43">
        <f>'BAR BB| Open rates'!H21*0.8</f>
        <v>121440</v>
      </c>
      <c r="I21" s="43">
        <f>'BAR BB| Open rates'!I21*0.8</f>
        <v>129520</v>
      </c>
      <c r="J21" s="43">
        <f>'BAR BB| Open rates'!J21*0.8</f>
        <v>129520</v>
      </c>
      <c r="K21" s="43">
        <f>'BAR BB| Open rates'!K21*0.8</f>
        <v>129520</v>
      </c>
      <c r="L21" s="43">
        <f>'BAR BB| Open rates'!L21*0.8</f>
        <v>123120</v>
      </c>
      <c r="M21" s="43">
        <f>'BAR BB| Open rates'!M21*0.8</f>
        <v>68560</v>
      </c>
      <c r="N21" s="43">
        <f>'BAR BB| Open rates'!N21*0.8</f>
        <v>60560</v>
      </c>
      <c r="O21" s="43">
        <f>'BAR BB| Open rates'!O21*0.8</f>
        <v>36560</v>
      </c>
      <c r="P21" s="43">
        <f>'BAR BB| Open rates'!P21*0.8</f>
        <v>29360</v>
      </c>
      <c r="Q21" s="43">
        <f>'BAR BB| Open rates'!Q21*0.8</f>
        <v>33360</v>
      </c>
      <c r="R21" s="43">
        <f>'BAR BB| Open rates'!R21*0.8</f>
        <v>30960</v>
      </c>
      <c r="S21" s="43">
        <f>'BAR BB| Open rates'!S21*0.8</f>
        <v>30960</v>
      </c>
      <c r="T21" s="43">
        <f>'BAR BB| Open rates'!T21*0.8</f>
        <v>33360</v>
      </c>
      <c r="U21" s="43">
        <f>'BAR BB| Open rates'!U21*0.8</f>
        <v>36560</v>
      </c>
      <c r="V21" s="43">
        <f>'BAR BB| Open rates'!V21*0.8</f>
        <v>36560</v>
      </c>
      <c r="W21" s="43">
        <f>'BAR BB| Open rates'!W21*0.8</f>
        <v>46800</v>
      </c>
      <c r="X21" s="43">
        <f>'BAR BB| Open rates'!X21*0.8</f>
        <v>46800</v>
      </c>
      <c r="Y21" s="43">
        <f>'BAR BB| Open rates'!Y21*0.8</f>
        <v>51600</v>
      </c>
      <c r="Z21" s="43">
        <f>'BAR BB| Open rates'!Z21*0.8</f>
        <v>51600</v>
      </c>
      <c r="AA21" s="43">
        <f>'BAR BB| Open rates'!AA21*0.8</f>
        <v>54240</v>
      </c>
      <c r="AB21" s="43">
        <f>'BAR BB| Open rates'!AB21*0.8</f>
        <v>51600</v>
      </c>
      <c r="AC21" s="43">
        <f>'BAR BB| Open rates'!AC21*0.8</f>
        <v>54240</v>
      </c>
      <c r="AD21" s="43">
        <f>'BAR BB| Open rates'!AD21*0.8</f>
        <v>49440</v>
      </c>
      <c r="AE21" s="43">
        <f>'BAR BB| Open rates'!AE21*0.8</f>
        <v>62480</v>
      </c>
      <c r="AF21" s="43">
        <f>'BAR BB| Open rates'!AF21*0.8</f>
        <v>62480</v>
      </c>
      <c r="AG21" s="43">
        <f>'BAR BB| Open rates'!AG21*0.8</f>
        <v>62480</v>
      </c>
      <c r="AH21" s="43">
        <f>'BAR BB| Open rates'!AH21*0.8</f>
        <v>38960</v>
      </c>
      <c r="AI21" s="43">
        <f>'BAR BB| Open rates'!AI21*0.8</f>
        <v>33360</v>
      </c>
      <c r="AJ21" s="43">
        <f>'BAR BB| Open rates'!AJ21*0.8</f>
        <v>38480</v>
      </c>
      <c r="AK21" s="43">
        <f>'BAR BB| Open rates'!AK21*0.8</f>
        <v>30960</v>
      </c>
      <c r="AL21" s="43">
        <f>'BAR BB| Open rates'!AL21*0.8</f>
        <v>29360</v>
      </c>
      <c r="AM21" s="43">
        <f>'BAR BB| Open rates'!AM21*0.8</f>
        <v>27760</v>
      </c>
      <c r="AN21" s="43">
        <f>'BAR BB| Open rates'!AN21*0.8</f>
        <v>29360</v>
      </c>
      <c r="AO21" s="43">
        <f>'BAR BB| Open rates'!AO21*0.8</f>
        <v>27760</v>
      </c>
      <c r="AP21" s="43">
        <f>'BAR BB| Open rates'!AP21*0.8</f>
        <v>24400</v>
      </c>
      <c r="AQ21" s="43">
        <f>'BAR BB| Open rates'!AQ21*0.8</f>
        <v>23040</v>
      </c>
      <c r="AR21" s="43">
        <f>'BAR BB| Open rates'!AR21*0.8</f>
        <v>21440</v>
      </c>
      <c r="AS21" s="43">
        <f>'BAR BB| Open rates'!AS21*0.8</f>
        <v>21440</v>
      </c>
      <c r="AT21" s="43">
        <f>'BAR BB| Open rates'!AT21*0.8</f>
        <v>20640</v>
      </c>
      <c r="AU21" s="43">
        <f>'BAR BB| Open rates'!AU21*0.8</f>
        <v>21440</v>
      </c>
      <c r="AV21" s="43">
        <f>'BAR BB| Open rates'!AV21*0.8</f>
        <v>20640</v>
      </c>
      <c r="AW21" s="43">
        <f>'BAR BB| Open rates'!AW21*0.8</f>
        <v>21440</v>
      </c>
      <c r="AX21" s="43">
        <f>'BAR BB| Open rates'!AX21*0.8</f>
        <v>28560</v>
      </c>
      <c r="AY21" s="43">
        <f>'BAR BB| Open rates'!AY21*0.8</f>
        <v>24400</v>
      </c>
      <c r="AZ21" s="43">
        <f>'BAR BB| Open rates'!AZ21*0.8</f>
        <v>28560</v>
      </c>
      <c r="BA21" s="43">
        <f>'BAR BB| Open rates'!BA21*0.8</f>
        <v>26160</v>
      </c>
      <c r="BB21" s="43">
        <f>'BAR BB| Open rates'!BB21*0.8</f>
        <v>23040</v>
      </c>
      <c r="BC21" s="43">
        <f>'BAR BB| Open rates'!BC21*0.8</f>
        <v>24400</v>
      </c>
      <c r="BD21" s="43">
        <f>'BAR BB| Open rates'!BD21*0.8</f>
        <v>23040</v>
      </c>
      <c r="BE21" s="43">
        <f>'BAR BB| Open rates'!BE21*0.8</f>
        <v>24400</v>
      </c>
      <c r="BF21" s="43">
        <f>'BAR BB| Open rates'!BF21*0.8</f>
        <v>23040</v>
      </c>
      <c r="BG21" s="43">
        <f>'BAR BB| Open rates'!BG21*0.8</f>
        <v>24400</v>
      </c>
      <c r="BH21" s="43">
        <f>'BAR BB| Open rates'!BH21*0.8</f>
        <v>29200</v>
      </c>
      <c r="BI21" s="43">
        <f>'BAR BB| Open rates'!BI21*0.8</f>
        <v>32560</v>
      </c>
      <c r="BJ21" s="43">
        <f>'BAR BB| Open rates'!BJ21*0.8</f>
        <v>47840</v>
      </c>
      <c r="BK21" s="43">
        <f>'BAR BB| Open rates'!BK21*0.8</f>
        <v>29200</v>
      </c>
      <c r="BL21" s="43">
        <f>'BAR BB| Open rates'!BL21*0.8</f>
        <v>30960</v>
      </c>
      <c r="BM21" s="43">
        <f>'BAR BB| Open rates'!BM21*0.8</f>
        <v>29200</v>
      </c>
      <c r="BN21" s="43">
        <f>'BAR BB| Open rates'!BN21*0.8</f>
        <v>32560</v>
      </c>
      <c r="BO21" s="43">
        <f>'BAR BB| Open rates'!BO21*0.8</f>
        <v>34160</v>
      </c>
      <c r="BP21" s="43">
        <f>'BAR BB| Open rates'!BP21*0.8</f>
        <v>32560</v>
      </c>
      <c r="BQ21" s="43">
        <f>'BAR BB| Open rates'!BQ21*0.8</f>
        <v>34160</v>
      </c>
      <c r="BR21" s="43">
        <f>'BAR BB| Open rates'!BR21*0.8</f>
        <v>32560</v>
      </c>
      <c r="BS21" s="43">
        <f>'BAR BB| Open rates'!BS21*0.8</f>
        <v>34160</v>
      </c>
      <c r="BT21" s="43">
        <f>'BAR BB| Open rates'!BT21*0.8</f>
        <v>32560</v>
      </c>
      <c r="BU21" s="43">
        <f>'BAR BB| Open rates'!BU21*0.8</f>
        <v>34160</v>
      </c>
      <c r="BV21" s="43">
        <f>'BAR BB| Open rates'!BV21*0.8</f>
        <v>32560</v>
      </c>
      <c r="BW21" s="43">
        <f>'BAR BB| Open rates'!BW21*0.8</f>
        <v>34160</v>
      </c>
      <c r="BX21" s="43">
        <f>'BAR BB| Open rates'!BX21*0.8</f>
        <v>32560</v>
      </c>
      <c r="BY21" s="43">
        <f>'BAR BB| Open rates'!BY21*0.8</f>
        <v>34160</v>
      </c>
      <c r="BZ21" s="43">
        <f>'BAR BB| Open rates'!BZ21*0.8</f>
        <v>32560</v>
      </c>
      <c r="CA21" s="43">
        <f>'BAR BB| Open rates'!CA21*0.8</f>
        <v>34160</v>
      </c>
      <c r="CB21" s="43">
        <f>'BAR BB| Open rates'!CB21*0.8</f>
        <v>32560</v>
      </c>
      <c r="CC21" s="43">
        <f>'BAR BB| Open rates'!CC21*0.8</f>
        <v>34160</v>
      </c>
      <c r="CD21" s="43">
        <f>'BAR BB| Open rates'!CD21*0.8</f>
        <v>29200</v>
      </c>
      <c r="CE21" s="43">
        <f>'BAR BB| Open rates'!CE21*0.8</f>
        <v>30960</v>
      </c>
      <c r="CF21" s="43">
        <f>'BAR BB| Open rates'!CF21*0.8</f>
        <v>29200</v>
      </c>
      <c r="CG21" s="43">
        <f>'BAR BB| Open rates'!CG21*0.8</f>
        <v>30960</v>
      </c>
      <c r="CH21" s="43">
        <f>'BAR BB| Open rates'!CH21*0.8</f>
        <v>29200</v>
      </c>
      <c r="CI21" s="43">
        <f>'BAR BB| Open rates'!CI21*0.8</f>
        <v>30960</v>
      </c>
      <c r="CJ21" s="43">
        <f>'BAR BB| Open rates'!CJ21*0.8</f>
        <v>29200</v>
      </c>
      <c r="CK21" s="43">
        <f>'BAR BB| Open rates'!CK21*0.8</f>
        <v>30960</v>
      </c>
      <c r="CL21" s="43">
        <f>'BAR BB| Open rates'!CL21*0.8</f>
        <v>29200</v>
      </c>
      <c r="CM21" s="43">
        <f>'BAR BB| Open rates'!CM21*0.8</f>
        <v>30960</v>
      </c>
      <c r="CN21" s="43">
        <f>'BAR BB| Open rates'!CN21*0.8</f>
        <v>29200</v>
      </c>
    </row>
    <row r="22" spans="1:92" s="36" customFormat="1" ht="12" customHeight="1" x14ac:dyDescent="0.2">
      <c r="A22" s="237">
        <v>2</v>
      </c>
      <c r="B22" s="43">
        <f>'BAR BB| Open rates'!B22*0.8</f>
        <v>32160</v>
      </c>
      <c r="C22" s="43">
        <f>'BAR BB| Open rates'!C22*0.8</f>
        <v>36960</v>
      </c>
      <c r="D22" s="43">
        <f>'BAR BB| Open rates'!D22*0.8</f>
        <v>33760</v>
      </c>
      <c r="E22" s="43">
        <f>'BAR BB| Open rates'!E22*0.8</f>
        <v>80640</v>
      </c>
      <c r="F22" s="43">
        <f>'BAR BB| Open rates'!F22*0.8</f>
        <v>110240</v>
      </c>
      <c r="G22" s="43">
        <f>'BAR BB| Open rates'!G22*0.8</f>
        <v>115840</v>
      </c>
      <c r="H22" s="43">
        <f>'BAR BB| Open rates'!H22*0.8</f>
        <v>123840</v>
      </c>
      <c r="I22" s="43">
        <f>'BAR BB| Open rates'!I22*0.8</f>
        <v>131920</v>
      </c>
      <c r="J22" s="43">
        <f>'BAR BB| Open rates'!J22*0.8</f>
        <v>131920</v>
      </c>
      <c r="K22" s="43">
        <f>'BAR BB| Open rates'!K22*0.8</f>
        <v>131920</v>
      </c>
      <c r="L22" s="43">
        <f>'BAR BB| Open rates'!L22*0.8</f>
        <v>125520</v>
      </c>
      <c r="M22" s="43">
        <f>'BAR BB| Open rates'!M22*0.8</f>
        <v>70960</v>
      </c>
      <c r="N22" s="43">
        <f>'BAR BB| Open rates'!N22*0.8</f>
        <v>62960</v>
      </c>
      <c r="O22" s="43">
        <f>'BAR BB| Open rates'!O22*0.8</f>
        <v>38960</v>
      </c>
      <c r="P22" s="43">
        <f>'BAR BB| Open rates'!P22*0.8</f>
        <v>31760</v>
      </c>
      <c r="Q22" s="43">
        <f>'BAR BB| Open rates'!Q22*0.8</f>
        <v>35760</v>
      </c>
      <c r="R22" s="43">
        <f>'BAR BB| Open rates'!R22*0.8</f>
        <v>33360</v>
      </c>
      <c r="S22" s="43">
        <f>'BAR BB| Open rates'!S22*0.8</f>
        <v>33360</v>
      </c>
      <c r="T22" s="43">
        <f>'BAR BB| Open rates'!T22*0.8</f>
        <v>35760</v>
      </c>
      <c r="U22" s="43">
        <f>'BAR BB| Open rates'!U22*0.8</f>
        <v>38960</v>
      </c>
      <c r="V22" s="43">
        <f>'BAR BB| Open rates'!V22*0.8</f>
        <v>38960</v>
      </c>
      <c r="W22" s="43">
        <f>'BAR BB| Open rates'!W22*0.8</f>
        <v>49200</v>
      </c>
      <c r="X22" s="43">
        <f>'BAR BB| Open rates'!X22*0.8</f>
        <v>49200</v>
      </c>
      <c r="Y22" s="43">
        <f>'BAR BB| Open rates'!Y22*0.8</f>
        <v>54000</v>
      </c>
      <c r="Z22" s="43">
        <f>'BAR BB| Open rates'!Z22*0.8</f>
        <v>54000</v>
      </c>
      <c r="AA22" s="43">
        <f>'BAR BB| Open rates'!AA22*0.8</f>
        <v>56640</v>
      </c>
      <c r="AB22" s="43">
        <f>'BAR BB| Open rates'!AB22*0.8</f>
        <v>54000</v>
      </c>
      <c r="AC22" s="43">
        <f>'BAR BB| Open rates'!AC22*0.8</f>
        <v>56640</v>
      </c>
      <c r="AD22" s="43">
        <f>'BAR BB| Open rates'!AD22*0.8</f>
        <v>51840</v>
      </c>
      <c r="AE22" s="43">
        <f>'BAR BB| Open rates'!AE22*0.8</f>
        <v>64880</v>
      </c>
      <c r="AF22" s="43">
        <f>'BAR BB| Open rates'!AF22*0.8</f>
        <v>64880</v>
      </c>
      <c r="AG22" s="43">
        <f>'BAR BB| Open rates'!AG22*0.8</f>
        <v>64880</v>
      </c>
      <c r="AH22" s="43">
        <f>'BAR BB| Open rates'!AH22*0.8</f>
        <v>41360</v>
      </c>
      <c r="AI22" s="43">
        <f>'BAR BB| Open rates'!AI22*0.8</f>
        <v>35760</v>
      </c>
      <c r="AJ22" s="43">
        <f>'BAR BB| Open rates'!AJ22*0.8</f>
        <v>40880</v>
      </c>
      <c r="AK22" s="43">
        <f>'BAR BB| Open rates'!AK22*0.8</f>
        <v>33360</v>
      </c>
      <c r="AL22" s="43">
        <f>'BAR BB| Open rates'!AL22*0.8</f>
        <v>31760</v>
      </c>
      <c r="AM22" s="43">
        <f>'BAR BB| Open rates'!AM22*0.8</f>
        <v>30160</v>
      </c>
      <c r="AN22" s="43">
        <f>'BAR BB| Open rates'!AN22*0.8</f>
        <v>31760</v>
      </c>
      <c r="AO22" s="43">
        <f>'BAR BB| Open rates'!AO22*0.8</f>
        <v>30160</v>
      </c>
      <c r="AP22" s="43">
        <f>'BAR BB| Open rates'!AP22*0.8</f>
        <v>26800</v>
      </c>
      <c r="AQ22" s="43">
        <f>'BAR BB| Open rates'!AQ22*0.8</f>
        <v>25440</v>
      </c>
      <c r="AR22" s="43">
        <f>'BAR BB| Open rates'!AR22*0.8</f>
        <v>23840</v>
      </c>
      <c r="AS22" s="43">
        <f>'BAR BB| Open rates'!AS22*0.8</f>
        <v>23840</v>
      </c>
      <c r="AT22" s="43">
        <f>'BAR BB| Open rates'!AT22*0.8</f>
        <v>23040</v>
      </c>
      <c r="AU22" s="43">
        <f>'BAR BB| Open rates'!AU22*0.8</f>
        <v>23840</v>
      </c>
      <c r="AV22" s="43">
        <f>'BAR BB| Open rates'!AV22*0.8</f>
        <v>23040</v>
      </c>
      <c r="AW22" s="43">
        <f>'BAR BB| Open rates'!AW22*0.8</f>
        <v>23840</v>
      </c>
      <c r="AX22" s="43">
        <f>'BAR BB| Open rates'!AX22*0.8</f>
        <v>30960</v>
      </c>
      <c r="AY22" s="43">
        <f>'BAR BB| Open rates'!AY22*0.8</f>
        <v>26800</v>
      </c>
      <c r="AZ22" s="43">
        <f>'BAR BB| Open rates'!AZ22*0.8</f>
        <v>30960</v>
      </c>
      <c r="BA22" s="43">
        <f>'BAR BB| Open rates'!BA22*0.8</f>
        <v>28560</v>
      </c>
      <c r="BB22" s="43">
        <f>'BAR BB| Open rates'!BB22*0.8</f>
        <v>25440</v>
      </c>
      <c r="BC22" s="43">
        <f>'BAR BB| Open rates'!BC22*0.8</f>
        <v>26800</v>
      </c>
      <c r="BD22" s="43">
        <f>'BAR BB| Open rates'!BD22*0.8</f>
        <v>25440</v>
      </c>
      <c r="BE22" s="43">
        <f>'BAR BB| Open rates'!BE22*0.8</f>
        <v>26800</v>
      </c>
      <c r="BF22" s="43">
        <f>'BAR BB| Open rates'!BF22*0.8</f>
        <v>25440</v>
      </c>
      <c r="BG22" s="43">
        <f>'BAR BB| Open rates'!BG22*0.8</f>
        <v>26800</v>
      </c>
      <c r="BH22" s="43">
        <f>'BAR BB| Open rates'!BH22*0.8</f>
        <v>31600</v>
      </c>
      <c r="BI22" s="43">
        <f>'BAR BB| Open rates'!BI22*0.8</f>
        <v>34960</v>
      </c>
      <c r="BJ22" s="43">
        <f>'BAR BB| Open rates'!BJ22*0.8</f>
        <v>50240</v>
      </c>
      <c r="BK22" s="43">
        <f>'BAR BB| Open rates'!BK22*0.8</f>
        <v>31600</v>
      </c>
      <c r="BL22" s="43">
        <f>'BAR BB| Open rates'!BL22*0.8</f>
        <v>33360</v>
      </c>
      <c r="BM22" s="43">
        <f>'BAR BB| Open rates'!BM22*0.8</f>
        <v>31600</v>
      </c>
      <c r="BN22" s="43">
        <f>'BAR BB| Open rates'!BN22*0.8</f>
        <v>34960</v>
      </c>
      <c r="BO22" s="43">
        <f>'BAR BB| Open rates'!BO22*0.8</f>
        <v>36560</v>
      </c>
      <c r="BP22" s="43">
        <f>'BAR BB| Open rates'!BP22*0.8</f>
        <v>34960</v>
      </c>
      <c r="BQ22" s="43">
        <f>'BAR BB| Open rates'!BQ22*0.8</f>
        <v>36560</v>
      </c>
      <c r="BR22" s="43">
        <f>'BAR BB| Open rates'!BR22*0.8</f>
        <v>34960</v>
      </c>
      <c r="BS22" s="43">
        <f>'BAR BB| Open rates'!BS22*0.8</f>
        <v>36560</v>
      </c>
      <c r="BT22" s="43">
        <f>'BAR BB| Open rates'!BT22*0.8</f>
        <v>34960</v>
      </c>
      <c r="BU22" s="43">
        <f>'BAR BB| Open rates'!BU22*0.8</f>
        <v>36560</v>
      </c>
      <c r="BV22" s="43">
        <f>'BAR BB| Open rates'!BV22*0.8</f>
        <v>34960</v>
      </c>
      <c r="BW22" s="43">
        <f>'BAR BB| Open rates'!BW22*0.8</f>
        <v>36560</v>
      </c>
      <c r="BX22" s="43">
        <f>'BAR BB| Open rates'!BX22*0.8</f>
        <v>34960</v>
      </c>
      <c r="BY22" s="43">
        <f>'BAR BB| Open rates'!BY22*0.8</f>
        <v>36560</v>
      </c>
      <c r="BZ22" s="43">
        <f>'BAR BB| Open rates'!BZ22*0.8</f>
        <v>34960</v>
      </c>
      <c r="CA22" s="43">
        <f>'BAR BB| Open rates'!CA22*0.8</f>
        <v>36560</v>
      </c>
      <c r="CB22" s="43">
        <f>'BAR BB| Open rates'!CB22*0.8</f>
        <v>34960</v>
      </c>
      <c r="CC22" s="43">
        <f>'BAR BB| Open rates'!CC22*0.8</f>
        <v>36560</v>
      </c>
      <c r="CD22" s="43">
        <f>'BAR BB| Open rates'!CD22*0.8</f>
        <v>31600</v>
      </c>
      <c r="CE22" s="43">
        <f>'BAR BB| Open rates'!CE22*0.8</f>
        <v>33360</v>
      </c>
      <c r="CF22" s="43">
        <f>'BAR BB| Open rates'!CF22*0.8</f>
        <v>31600</v>
      </c>
      <c r="CG22" s="43">
        <f>'BAR BB| Open rates'!CG22*0.8</f>
        <v>33360</v>
      </c>
      <c r="CH22" s="43">
        <f>'BAR BB| Open rates'!CH22*0.8</f>
        <v>31600</v>
      </c>
      <c r="CI22" s="43">
        <f>'BAR BB| Open rates'!CI22*0.8</f>
        <v>33360</v>
      </c>
      <c r="CJ22" s="43">
        <f>'BAR BB| Open rates'!CJ22*0.8</f>
        <v>31600</v>
      </c>
      <c r="CK22" s="43">
        <f>'BAR BB| Open rates'!CK22*0.8</f>
        <v>33360</v>
      </c>
      <c r="CL22" s="43">
        <f>'BAR BB| Open rates'!CL22*0.8</f>
        <v>31600</v>
      </c>
      <c r="CM22" s="43">
        <f>'BAR BB| Open rates'!CM22*0.8</f>
        <v>33360</v>
      </c>
      <c r="CN22" s="43">
        <f>'BAR BB| Open rates'!CN22*0.8</f>
        <v>31600</v>
      </c>
    </row>
    <row r="23" spans="1:92" s="36" customFormat="1" ht="12" customHeight="1" x14ac:dyDescent="0.2">
      <c r="A23" s="236" t="s">
        <v>180</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c r="BX23" s="43"/>
      <c r="BY23" s="43"/>
      <c r="BZ23" s="43"/>
      <c r="CA23" s="43"/>
      <c r="CB23" s="43"/>
      <c r="CC23" s="43"/>
      <c r="CD23" s="43"/>
      <c r="CE23" s="43"/>
      <c r="CF23" s="43"/>
      <c r="CG23" s="43"/>
      <c r="CH23" s="43"/>
      <c r="CI23" s="43"/>
      <c r="CJ23" s="43"/>
      <c r="CK23" s="43"/>
      <c r="CL23" s="43"/>
      <c r="CM23" s="43"/>
      <c r="CN23" s="43"/>
    </row>
    <row r="24" spans="1:92" s="36" customFormat="1" ht="12" customHeight="1" x14ac:dyDescent="0.2">
      <c r="A24" s="237">
        <v>1</v>
      </c>
      <c r="B24" s="43">
        <f>'BAR BB| Open rates'!B24*0.8</f>
        <v>38960</v>
      </c>
      <c r="C24" s="43">
        <f>'BAR BB| Open rates'!C24*0.8</f>
        <v>43760</v>
      </c>
      <c r="D24" s="43">
        <f>'BAR BB| Open rates'!D24*0.8</f>
        <v>40560</v>
      </c>
      <c r="E24" s="43">
        <f>'BAR BB| Open rates'!E24*0.8</f>
        <v>132640</v>
      </c>
      <c r="F24" s="43">
        <f>'BAR BB| Open rates'!F24*0.8</f>
        <v>162240</v>
      </c>
      <c r="G24" s="43">
        <f>'BAR BB| Open rates'!G24*0.8</f>
        <v>167840</v>
      </c>
      <c r="H24" s="43">
        <f>'BAR BB| Open rates'!H24*0.8</f>
        <v>175840</v>
      </c>
      <c r="I24" s="43">
        <f>'BAR BB| Open rates'!I24*0.8</f>
        <v>183920</v>
      </c>
      <c r="J24" s="43">
        <f>'BAR BB| Open rates'!J24*0.8</f>
        <v>183920</v>
      </c>
      <c r="K24" s="43">
        <f>'BAR BB| Open rates'!K24*0.8</f>
        <v>183920</v>
      </c>
      <c r="L24" s="43">
        <f>'BAR BB| Open rates'!L24*0.8</f>
        <v>177520</v>
      </c>
      <c r="M24" s="43">
        <f>'BAR BB| Open rates'!M24*0.8</f>
        <v>80560</v>
      </c>
      <c r="N24" s="43">
        <f>'BAR BB| Open rates'!N24*0.8</f>
        <v>72560</v>
      </c>
      <c r="O24" s="43">
        <f>'BAR BB| Open rates'!O24*0.8</f>
        <v>48560</v>
      </c>
      <c r="P24" s="43">
        <f>'BAR BB| Open rates'!P24*0.8</f>
        <v>41360</v>
      </c>
      <c r="Q24" s="43">
        <f>'BAR BB| Open rates'!Q24*0.8</f>
        <v>45360</v>
      </c>
      <c r="R24" s="43">
        <f>'BAR BB| Open rates'!R24*0.8</f>
        <v>42960</v>
      </c>
      <c r="S24" s="43">
        <f>'BAR BB| Open rates'!S24*0.8</f>
        <v>42960</v>
      </c>
      <c r="T24" s="43">
        <f>'BAR BB| Open rates'!T24*0.8</f>
        <v>45360</v>
      </c>
      <c r="U24" s="43">
        <f>'BAR BB| Open rates'!U24*0.8</f>
        <v>48560</v>
      </c>
      <c r="V24" s="43">
        <f>'BAR BB| Open rates'!V24*0.8</f>
        <v>48560</v>
      </c>
      <c r="W24" s="43">
        <f>'BAR BB| Open rates'!W24*0.8</f>
        <v>58800</v>
      </c>
      <c r="X24" s="43">
        <f>'BAR BB| Open rates'!X24*0.8</f>
        <v>58800</v>
      </c>
      <c r="Y24" s="43">
        <f>'BAR BB| Open rates'!Y24*0.8</f>
        <v>68400</v>
      </c>
      <c r="Z24" s="43">
        <f>'BAR BB| Open rates'!Z24*0.8</f>
        <v>68400</v>
      </c>
      <c r="AA24" s="43">
        <f>'BAR BB| Open rates'!AA24*0.8</f>
        <v>71040</v>
      </c>
      <c r="AB24" s="43">
        <f>'BAR BB| Open rates'!AB24*0.8</f>
        <v>68400</v>
      </c>
      <c r="AC24" s="43">
        <f>'BAR BB| Open rates'!AC24*0.8</f>
        <v>71040</v>
      </c>
      <c r="AD24" s="43">
        <f>'BAR BB| Open rates'!AD24*0.8</f>
        <v>66240</v>
      </c>
      <c r="AE24" s="43">
        <f>'BAR BB| Open rates'!AE24*0.8</f>
        <v>80880</v>
      </c>
      <c r="AF24" s="43">
        <f>'BAR BB| Open rates'!AF24*0.8</f>
        <v>80880</v>
      </c>
      <c r="AG24" s="43">
        <f>'BAR BB| Open rates'!AG24*0.8</f>
        <v>80880</v>
      </c>
      <c r="AH24" s="43">
        <f>'BAR BB| Open rates'!AH24*0.8</f>
        <v>57360</v>
      </c>
      <c r="AI24" s="43">
        <f>'BAR BB| Open rates'!AI24*0.8</f>
        <v>45360</v>
      </c>
      <c r="AJ24" s="43">
        <f>'BAR BB| Open rates'!AJ24*0.8</f>
        <v>50480</v>
      </c>
      <c r="AK24" s="43">
        <f>'BAR BB| Open rates'!AK24*0.8</f>
        <v>42960</v>
      </c>
      <c r="AL24" s="43">
        <f>'BAR BB| Open rates'!AL24*0.8</f>
        <v>41360</v>
      </c>
      <c r="AM24" s="43">
        <f>'BAR BB| Open rates'!AM24*0.8</f>
        <v>39760</v>
      </c>
      <c r="AN24" s="43">
        <f>'BAR BB| Open rates'!AN24*0.8</f>
        <v>41360</v>
      </c>
      <c r="AO24" s="43">
        <f>'BAR BB| Open rates'!AO24*0.8</f>
        <v>39760</v>
      </c>
      <c r="AP24" s="43">
        <f>'BAR BB| Open rates'!AP24*0.8</f>
        <v>33200</v>
      </c>
      <c r="AQ24" s="43">
        <f>'BAR BB| Open rates'!AQ24*0.8</f>
        <v>31840</v>
      </c>
      <c r="AR24" s="43">
        <f>'BAR BB| Open rates'!AR24*0.8</f>
        <v>30240</v>
      </c>
      <c r="AS24" s="43">
        <f>'BAR BB| Open rates'!AS24*0.8</f>
        <v>30240</v>
      </c>
      <c r="AT24" s="43">
        <f>'BAR BB| Open rates'!AT24*0.8</f>
        <v>29440</v>
      </c>
      <c r="AU24" s="43">
        <f>'BAR BB| Open rates'!AU24*0.8</f>
        <v>30240</v>
      </c>
      <c r="AV24" s="43">
        <f>'BAR BB| Open rates'!AV24*0.8</f>
        <v>29440</v>
      </c>
      <c r="AW24" s="43">
        <f>'BAR BB| Open rates'!AW24*0.8</f>
        <v>30240</v>
      </c>
      <c r="AX24" s="43">
        <f>'BAR BB| Open rates'!AX24*0.8</f>
        <v>0</v>
      </c>
      <c r="AY24" s="43">
        <f>'BAR BB| Open rates'!AY24*0.8</f>
        <v>0</v>
      </c>
      <c r="AZ24" s="43">
        <f>'BAR BB| Open rates'!AZ24*0.8</f>
        <v>0</v>
      </c>
      <c r="BA24" s="43">
        <f>'BAR BB| Open rates'!BA24*0.8</f>
        <v>0</v>
      </c>
      <c r="BB24" s="43">
        <f>'BAR BB| Open rates'!BB24*0.8</f>
        <v>0</v>
      </c>
      <c r="BC24" s="43">
        <f>'BAR BB| Open rates'!BC24*0.8</f>
        <v>0</v>
      </c>
      <c r="BD24" s="43">
        <f>'BAR BB| Open rates'!BD24*0.8</f>
        <v>0</v>
      </c>
      <c r="BE24" s="43">
        <f>'BAR BB| Open rates'!BE24*0.8</f>
        <v>0</v>
      </c>
      <c r="BF24" s="43">
        <f>'BAR BB| Open rates'!BF24*0.8</f>
        <v>0</v>
      </c>
      <c r="BG24" s="43">
        <f>'BAR BB| Open rates'!BG24*0.8</f>
        <v>0</v>
      </c>
      <c r="BH24" s="43">
        <f>'BAR BB| Open rates'!BH24*0.8</f>
        <v>0</v>
      </c>
      <c r="BI24" s="43">
        <f>'BAR BB| Open rates'!BI24*0.8</f>
        <v>0</v>
      </c>
      <c r="BJ24" s="43">
        <f>'BAR BB| Open rates'!BJ24*0.8</f>
        <v>0</v>
      </c>
      <c r="BK24" s="43">
        <f>'BAR BB| Open rates'!BK24*0.8</f>
        <v>0</v>
      </c>
      <c r="BL24" s="43">
        <f>'BAR BB| Open rates'!BL24*0.8</f>
        <v>0</v>
      </c>
      <c r="BM24" s="43">
        <f>'BAR BB| Open rates'!BM24*0.8</f>
        <v>0</v>
      </c>
      <c r="BN24" s="43">
        <f>'BAR BB| Open rates'!BN24*0.8</f>
        <v>0</v>
      </c>
      <c r="BO24" s="43">
        <f>'BAR BB| Open rates'!BO24*0.8</f>
        <v>0</v>
      </c>
      <c r="BP24" s="43">
        <f>'BAR BB| Open rates'!BP24*0.8</f>
        <v>0</v>
      </c>
      <c r="BQ24" s="43">
        <f>'BAR BB| Open rates'!BQ24*0.8</f>
        <v>0</v>
      </c>
      <c r="BR24" s="43">
        <f>'BAR BB| Open rates'!BR24*0.8</f>
        <v>0</v>
      </c>
      <c r="BS24" s="43">
        <f>'BAR BB| Open rates'!BS24*0.8</f>
        <v>0</v>
      </c>
      <c r="BT24" s="43">
        <f>'BAR BB| Open rates'!BT24*0.8</f>
        <v>0</v>
      </c>
      <c r="BU24" s="43">
        <f>'BAR BB| Open rates'!BU24*0.8</f>
        <v>0</v>
      </c>
      <c r="BV24" s="43">
        <f>'BAR BB| Open rates'!BV24*0.8</f>
        <v>0</v>
      </c>
      <c r="BW24" s="43">
        <f>'BAR BB| Open rates'!BW24*0.8</f>
        <v>0</v>
      </c>
      <c r="BX24" s="43">
        <f>'BAR BB| Open rates'!BX24*0.8</f>
        <v>0</v>
      </c>
      <c r="BY24" s="43">
        <f>'BAR BB| Open rates'!BY24*0.8</f>
        <v>0</v>
      </c>
      <c r="BZ24" s="43">
        <f>'BAR BB| Open rates'!BZ24*0.8</f>
        <v>0</v>
      </c>
      <c r="CA24" s="43">
        <f>'BAR BB| Open rates'!CA24*0.8</f>
        <v>0</v>
      </c>
      <c r="CB24" s="43">
        <f>'BAR BB| Open rates'!CB24*0.8</f>
        <v>0</v>
      </c>
      <c r="CC24" s="43">
        <f>'BAR BB| Open rates'!CC24*0.8</f>
        <v>0</v>
      </c>
      <c r="CD24" s="43">
        <f>'BAR BB| Open rates'!CD24*0.8</f>
        <v>0</v>
      </c>
      <c r="CE24" s="43">
        <f>'BAR BB| Open rates'!CE24*0.8</f>
        <v>0</v>
      </c>
      <c r="CF24" s="43">
        <f>'BAR BB| Open rates'!CF24*0.8</f>
        <v>0</v>
      </c>
      <c r="CG24" s="43">
        <f>'BAR BB| Open rates'!CG24*0.8</f>
        <v>0</v>
      </c>
      <c r="CH24" s="43">
        <f>'BAR BB| Open rates'!CH24*0.8</f>
        <v>0</v>
      </c>
      <c r="CI24" s="43">
        <f>'BAR BB| Open rates'!CI24*0.8</f>
        <v>0</v>
      </c>
      <c r="CJ24" s="43">
        <f>'BAR BB| Open rates'!CJ24*0.8</f>
        <v>0</v>
      </c>
      <c r="CK24" s="43">
        <f>'BAR BB| Open rates'!CK24*0.8</f>
        <v>0</v>
      </c>
      <c r="CL24" s="43">
        <f>'BAR BB| Open rates'!CL24*0.8</f>
        <v>0</v>
      </c>
      <c r="CM24" s="43">
        <f>'BAR BB| Open rates'!CM24*0.8</f>
        <v>0</v>
      </c>
      <c r="CN24" s="43">
        <f>'BAR BB| Open rates'!CN24*0.8</f>
        <v>0</v>
      </c>
    </row>
    <row r="25" spans="1:92" s="36" customFormat="1" ht="12" customHeight="1" x14ac:dyDescent="0.2">
      <c r="A25" s="237">
        <v>2</v>
      </c>
      <c r="B25" s="43">
        <f>'BAR BB| Open rates'!B25*0.8</f>
        <v>40960</v>
      </c>
      <c r="C25" s="43">
        <f>'BAR BB| Open rates'!C25*0.8</f>
        <v>45760</v>
      </c>
      <c r="D25" s="43">
        <f>'BAR BB| Open rates'!D25*0.8</f>
        <v>42560</v>
      </c>
      <c r="E25" s="43">
        <f>'BAR BB| Open rates'!E25*0.8</f>
        <v>135040</v>
      </c>
      <c r="F25" s="43">
        <f>'BAR BB| Open rates'!F25*0.8</f>
        <v>164640</v>
      </c>
      <c r="G25" s="43">
        <f>'BAR BB| Open rates'!G25*0.8</f>
        <v>170240</v>
      </c>
      <c r="H25" s="43">
        <f>'BAR BB| Open rates'!H25*0.8</f>
        <v>178240</v>
      </c>
      <c r="I25" s="43">
        <f>'BAR BB| Open rates'!I25*0.8</f>
        <v>186320</v>
      </c>
      <c r="J25" s="43">
        <f>'BAR BB| Open rates'!J25*0.8</f>
        <v>186320</v>
      </c>
      <c r="K25" s="43">
        <f>'BAR BB| Open rates'!K25*0.8</f>
        <v>186320</v>
      </c>
      <c r="L25" s="43">
        <f>'BAR BB| Open rates'!L25*0.8</f>
        <v>179920</v>
      </c>
      <c r="M25" s="43">
        <f>'BAR BB| Open rates'!M25*0.8</f>
        <v>82960</v>
      </c>
      <c r="N25" s="43">
        <f>'BAR BB| Open rates'!N25*0.8</f>
        <v>74960</v>
      </c>
      <c r="O25" s="43">
        <f>'BAR BB| Open rates'!O25*0.8</f>
        <v>50960</v>
      </c>
      <c r="P25" s="43">
        <f>'BAR BB| Open rates'!P25*0.8</f>
        <v>43760</v>
      </c>
      <c r="Q25" s="43">
        <f>'BAR BB| Open rates'!Q25*0.8</f>
        <v>47760</v>
      </c>
      <c r="R25" s="43">
        <f>'BAR BB| Open rates'!R25*0.8</f>
        <v>45360</v>
      </c>
      <c r="S25" s="43">
        <f>'BAR BB| Open rates'!S25*0.8</f>
        <v>45360</v>
      </c>
      <c r="T25" s="43">
        <f>'BAR BB| Open rates'!T25*0.8</f>
        <v>47760</v>
      </c>
      <c r="U25" s="43">
        <f>'BAR BB| Open rates'!U25*0.8</f>
        <v>50960</v>
      </c>
      <c r="V25" s="43">
        <f>'BAR BB| Open rates'!V25*0.8</f>
        <v>50960</v>
      </c>
      <c r="W25" s="43">
        <f>'BAR BB| Open rates'!W25*0.8</f>
        <v>61200</v>
      </c>
      <c r="X25" s="43">
        <f>'BAR BB| Open rates'!X25*0.8</f>
        <v>61200</v>
      </c>
      <c r="Y25" s="43">
        <f>'BAR BB| Open rates'!Y25*0.8</f>
        <v>70800</v>
      </c>
      <c r="Z25" s="43">
        <f>'BAR BB| Open rates'!Z25*0.8</f>
        <v>70800</v>
      </c>
      <c r="AA25" s="43">
        <f>'BAR BB| Open rates'!AA25*0.8</f>
        <v>73440</v>
      </c>
      <c r="AB25" s="43">
        <f>'BAR BB| Open rates'!AB25*0.8</f>
        <v>70800</v>
      </c>
      <c r="AC25" s="43">
        <f>'BAR BB| Open rates'!AC25*0.8</f>
        <v>73440</v>
      </c>
      <c r="AD25" s="43">
        <f>'BAR BB| Open rates'!AD25*0.8</f>
        <v>68640</v>
      </c>
      <c r="AE25" s="43">
        <f>'BAR BB| Open rates'!AE25*0.8</f>
        <v>83280</v>
      </c>
      <c r="AF25" s="43">
        <f>'BAR BB| Open rates'!AF25*0.8</f>
        <v>83280</v>
      </c>
      <c r="AG25" s="43">
        <f>'BAR BB| Open rates'!AG25*0.8</f>
        <v>83280</v>
      </c>
      <c r="AH25" s="43">
        <f>'BAR BB| Open rates'!AH25*0.8</f>
        <v>59760</v>
      </c>
      <c r="AI25" s="43">
        <f>'BAR BB| Open rates'!AI25*0.8</f>
        <v>47760</v>
      </c>
      <c r="AJ25" s="43">
        <f>'BAR BB| Open rates'!AJ25*0.8</f>
        <v>52880</v>
      </c>
      <c r="AK25" s="43">
        <f>'BAR BB| Open rates'!AK25*0.8</f>
        <v>45360</v>
      </c>
      <c r="AL25" s="43">
        <f>'BAR BB| Open rates'!AL25*0.8</f>
        <v>43760</v>
      </c>
      <c r="AM25" s="43">
        <f>'BAR BB| Open rates'!AM25*0.8</f>
        <v>42160</v>
      </c>
      <c r="AN25" s="43">
        <f>'BAR BB| Open rates'!AN25*0.8</f>
        <v>43760</v>
      </c>
      <c r="AO25" s="43">
        <f>'BAR BB| Open rates'!AO25*0.8</f>
        <v>42160</v>
      </c>
      <c r="AP25" s="43">
        <f>'BAR BB| Open rates'!AP25*0.8</f>
        <v>35600</v>
      </c>
      <c r="AQ25" s="43">
        <f>'BAR BB| Open rates'!AQ25*0.8</f>
        <v>34240</v>
      </c>
      <c r="AR25" s="43">
        <f>'BAR BB| Open rates'!AR25*0.8</f>
        <v>32640</v>
      </c>
      <c r="AS25" s="43">
        <f>'BAR BB| Open rates'!AS25*0.8</f>
        <v>32640</v>
      </c>
      <c r="AT25" s="43">
        <f>'BAR BB| Open rates'!AT25*0.8</f>
        <v>31840</v>
      </c>
      <c r="AU25" s="43">
        <f>'BAR BB| Open rates'!AU25*0.8</f>
        <v>32640</v>
      </c>
      <c r="AV25" s="43">
        <f>'BAR BB| Open rates'!AV25*0.8</f>
        <v>31840</v>
      </c>
      <c r="AW25" s="43">
        <f>'BAR BB| Open rates'!AW25*0.8</f>
        <v>32640</v>
      </c>
      <c r="AX25" s="43">
        <f>'BAR BB| Open rates'!AX25*0.8</f>
        <v>0</v>
      </c>
      <c r="AY25" s="43">
        <f>'BAR BB| Open rates'!AY25*0.8</f>
        <v>0</v>
      </c>
      <c r="AZ25" s="43">
        <f>'BAR BB| Open rates'!AZ25*0.8</f>
        <v>0</v>
      </c>
      <c r="BA25" s="43">
        <f>'BAR BB| Open rates'!BA25*0.8</f>
        <v>0</v>
      </c>
      <c r="BB25" s="43">
        <f>'BAR BB| Open rates'!BB25*0.8</f>
        <v>0</v>
      </c>
      <c r="BC25" s="43">
        <f>'BAR BB| Open rates'!BC25*0.8</f>
        <v>0</v>
      </c>
      <c r="BD25" s="43">
        <f>'BAR BB| Open rates'!BD25*0.8</f>
        <v>0</v>
      </c>
      <c r="BE25" s="43">
        <f>'BAR BB| Open rates'!BE25*0.8</f>
        <v>0</v>
      </c>
      <c r="BF25" s="43">
        <f>'BAR BB| Open rates'!BF25*0.8</f>
        <v>0</v>
      </c>
      <c r="BG25" s="43">
        <f>'BAR BB| Open rates'!BG25*0.8</f>
        <v>0</v>
      </c>
      <c r="BH25" s="43">
        <f>'BAR BB| Open rates'!BH25*0.8</f>
        <v>0</v>
      </c>
      <c r="BI25" s="43">
        <f>'BAR BB| Open rates'!BI25*0.8</f>
        <v>0</v>
      </c>
      <c r="BJ25" s="43">
        <f>'BAR BB| Open rates'!BJ25*0.8</f>
        <v>0</v>
      </c>
      <c r="BK25" s="43">
        <f>'BAR BB| Open rates'!BK25*0.8</f>
        <v>0</v>
      </c>
      <c r="BL25" s="43">
        <f>'BAR BB| Open rates'!BL25*0.8</f>
        <v>0</v>
      </c>
      <c r="BM25" s="43">
        <f>'BAR BB| Open rates'!BM25*0.8</f>
        <v>0</v>
      </c>
      <c r="BN25" s="43">
        <f>'BAR BB| Open rates'!BN25*0.8</f>
        <v>0</v>
      </c>
      <c r="BO25" s="43">
        <f>'BAR BB| Open rates'!BO25*0.8</f>
        <v>0</v>
      </c>
      <c r="BP25" s="43">
        <f>'BAR BB| Open rates'!BP25*0.8</f>
        <v>0</v>
      </c>
      <c r="BQ25" s="43">
        <f>'BAR BB| Open rates'!BQ25*0.8</f>
        <v>0</v>
      </c>
      <c r="BR25" s="43">
        <f>'BAR BB| Open rates'!BR25*0.8</f>
        <v>0</v>
      </c>
      <c r="BS25" s="43">
        <f>'BAR BB| Open rates'!BS25*0.8</f>
        <v>0</v>
      </c>
      <c r="BT25" s="43">
        <f>'BAR BB| Open rates'!BT25*0.8</f>
        <v>0</v>
      </c>
      <c r="BU25" s="43">
        <f>'BAR BB| Open rates'!BU25*0.8</f>
        <v>0</v>
      </c>
      <c r="BV25" s="43">
        <f>'BAR BB| Open rates'!BV25*0.8</f>
        <v>0</v>
      </c>
      <c r="BW25" s="43">
        <f>'BAR BB| Open rates'!BW25*0.8</f>
        <v>0</v>
      </c>
      <c r="BX25" s="43">
        <f>'BAR BB| Open rates'!BX25*0.8</f>
        <v>0</v>
      </c>
      <c r="BY25" s="43">
        <f>'BAR BB| Open rates'!BY25*0.8</f>
        <v>0</v>
      </c>
      <c r="BZ25" s="43">
        <f>'BAR BB| Open rates'!BZ25*0.8</f>
        <v>0</v>
      </c>
      <c r="CA25" s="43">
        <f>'BAR BB| Open rates'!CA25*0.8</f>
        <v>0</v>
      </c>
      <c r="CB25" s="43">
        <f>'BAR BB| Open rates'!CB25*0.8</f>
        <v>0</v>
      </c>
      <c r="CC25" s="43">
        <f>'BAR BB| Open rates'!CC25*0.8</f>
        <v>0</v>
      </c>
      <c r="CD25" s="43">
        <f>'BAR BB| Open rates'!CD25*0.8</f>
        <v>0</v>
      </c>
      <c r="CE25" s="43">
        <f>'BAR BB| Open rates'!CE25*0.8</f>
        <v>0</v>
      </c>
      <c r="CF25" s="43">
        <f>'BAR BB| Open rates'!CF25*0.8</f>
        <v>0</v>
      </c>
      <c r="CG25" s="43">
        <f>'BAR BB| Open rates'!CG25*0.8</f>
        <v>0</v>
      </c>
      <c r="CH25" s="43">
        <f>'BAR BB| Open rates'!CH25*0.8</f>
        <v>0</v>
      </c>
      <c r="CI25" s="43">
        <f>'BAR BB| Open rates'!CI25*0.8</f>
        <v>0</v>
      </c>
      <c r="CJ25" s="43">
        <f>'BAR BB| Open rates'!CJ25*0.8</f>
        <v>0</v>
      </c>
      <c r="CK25" s="43">
        <f>'BAR BB| Open rates'!CK25*0.8</f>
        <v>0</v>
      </c>
      <c r="CL25" s="43">
        <f>'BAR BB| Open rates'!CL25*0.8</f>
        <v>0</v>
      </c>
      <c r="CM25" s="43">
        <f>'BAR BB| Open rates'!CM25*0.8</f>
        <v>0</v>
      </c>
      <c r="CN25" s="43">
        <f>'BAR BB| Open rates'!CN25*0.8</f>
        <v>0</v>
      </c>
    </row>
    <row r="26" spans="1:92" s="36" customFormat="1" ht="12" customHeight="1" x14ac:dyDescent="0.2">
      <c r="A26" s="237">
        <v>3</v>
      </c>
      <c r="B26" s="43">
        <f>'BAR BB| Open rates'!B26*0.8</f>
        <v>42960</v>
      </c>
      <c r="C26" s="43">
        <f>'BAR BB| Open rates'!C26*0.8</f>
        <v>47760</v>
      </c>
      <c r="D26" s="43">
        <f>'BAR BB| Open rates'!D26*0.8</f>
        <v>44560</v>
      </c>
      <c r="E26" s="43">
        <f>'BAR BB| Open rates'!E26*0.8</f>
        <v>137440</v>
      </c>
      <c r="F26" s="43">
        <f>'BAR BB| Open rates'!F26*0.8</f>
        <v>167040</v>
      </c>
      <c r="G26" s="43">
        <f>'BAR BB| Open rates'!G26*0.8</f>
        <v>172640</v>
      </c>
      <c r="H26" s="43">
        <f>'BAR BB| Open rates'!H26*0.8</f>
        <v>180640</v>
      </c>
      <c r="I26" s="43">
        <f>'BAR BB| Open rates'!I26*0.8</f>
        <v>188720</v>
      </c>
      <c r="J26" s="43">
        <f>'BAR BB| Open rates'!J26*0.8</f>
        <v>188720</v>
      </c>
      <c r="K26" s="43">
        <f>'BAR BB| Open rates'!K26*0.8</f>
        <v>188720</v>
      </c>
      <c r="L26" s="43">
        <f>'BAR BB| Open rates'!L26*0.8</f>
        <v>182320</v>
      </c>
      <c r="M26" s="43">
        <f>'BAR BB| Open rates'!M26*0.8</f>
        <v>85360</v>
      </c>
      <c r="N26" s="43">
        <f>'BAR BB| Open rates'!N26*0.8</f>
        <v>77360</v>
      </c>
      <c r="O26" s="43">
        <f>'BAR BB| Open rates'!O26*0.8</f>
        <v>53360</v>
      </c>
      <c r="P26" s="43">
        <f>'BAR BB| Open rates'!P26*0.8</f>
        <v>46160</v>
      </c>
      <c r="Q26" s="43">
        <f>'BAR BB| Open rates'!Q26*0.8</f>
        <v>50160</v>
      </c>
      <c r="R26" s="43">
        <f>'BAR BB| Open rates'!R26*0.8</f>
        <v>47760</v>
      </c>
      <c r="S26" s="43">
        <f>'BAR BB| Open rates'!S26*0.8</f>
        <v>47760</v>
      </c>
      <c r="T26" s="43">
        <f>'BAR BB| Open rates'!T26*0.8</f>
        <v>50160</v>
      </c>
      <c r="U26" s="43">
        <f>'BAR BB| Open rates'!U26*0.8</f>
        <v>53360</v>
      </c>
      <c r="V26" s="43">
        <f>'BAR BB| Open rates'!V26*0.8</f>
        <v>53360</v>
      </c>
      <c r="W26" s="43">
        <f>'BAR BB| Open rates'!W26*0.8</f>
        <v>63600</v>
      </c>
      <c r="X26" s="43">
        <f>'BAR BB| Open rates'!X26*0.8</f>
        <v>63600</v>
      </c>
      <c r="Y26" s="43">
        <f>'BAR BB| Open rates'!Y26*0.8</f>
        <v>73200</v>
      </c>
      <c r="Z26" s="43">
        <f>'BAR BB| Open rates'!Z26*0.8</f>
        <v>73200</v>
      </c>
      <c r="AA26" s="43">
        <f>'BAR BB| Open rates'!AA26*0.8</f>
        <v>75840</v>
      </c>
      <c r="AB26" s="43">
        <f>'BAR BB| Open rates'!AB26*0.8</f>
        <v>73200</v>
      </c>
      <c r="AC26" s="43">
        <f>'BAR BB| Open rates'!AC26*0.8</f>
        <v>75840</v>
      </c>
      <c r="AD26" s="43">
        <f>'BAR BB| Open rates'!AD26*0.8</f>
        <v>71040</v>
      </c>
      <c r="AE26" s="43">
        <f>'BAR BB| Open rates'!AE26*0.8</f>
        <v>85680</v>
      </c>
      <c r="AF26" s="43">
        <f>'BAR BB| Open rates'!AF26*0.8</f>
        <v>85680</v>
      </c>
      <c r="AG26" s="43">
        <f>'BAR BB| Open rates'!AG26*0.8</f>
        <v>85680</v>
      </c>
      <c r="AH26" s="43">
        <f>'BAR BB| Open rates'!AH26*0.8</f>
        <v>62160</v>
      </c>
      <c r="AI26" s="43">
        <f>'BAR BB| Open rates'!AI26*0.8</f>
        <v>50160</v>
      </c>
      <c r="AJ26" s="43">
        <f>'BAR BB| Open rates'!AJ26*0.8</f>
        <v>55280</v>
      </c>
      <c r="AK26" s="43">
        <f>'BAR BB| Open rates'!AK26*0.8</f>
        <v>47760</v>
      </c>
      <c r="AL26" s="43">
        <f>'BAR BB| Open rates'!AL26*0.8</f>
        <v>46160</v>
      </c>
      <c r="AM26" s="43">
        <f>'BAR BB| Open rates'!AM26*0.8</f>
        <v>44560</v>
      </c>
      <c r="AN26" s="43">
        <f>'BAR BB| Open rates'!AN26*0.8</f>
        <v>46160</v>
      </c>
      <c r="AO26" s="43">
        <f>'BAR BB| Open rates'!AO26*0.8</f>
        <v>44560</v>
      </c>
      <c r="AP26" s="43">
        <f>'BAR BB| Open rates'!AP26*0.8</f>
        <v>38000</v>
      </c>
      <c r="AQ26" s="43">
        <f>'BAR BB| Open rates'!AQ26*0.8</f>
        <v>36640</v>
      </c>
      <c r="AR26" s="43">
        <f>'BAR BB| Open rates'!AR26*0.8</f>
        <v>35040</v>
      </c>
      <c r="AS26" s="43">
        <f>'BAR BB| Open rates'!AS26*0.8</f>
        <v>35040</v>
      </c>
      <c r="AT26" s="43">
        <f>'BAR BB| Open rates'!AT26*0.8</f>
        <v>34240</v>
      </c>
      <c r="AU26" s="43">
        <f>'BAR BB| Open rates'!AU26*0.8</f>
        <v>35040</v>
      </c>
      <c r="AV26" s="43">
        <f>'BAR BB| Open rates'!AV26*0.8</f>
        <v>34240</v>
      </c>
      <c r="AW26" s="43">
        <f>'BAR BB| Open rates'!AW26*0.8</f>
        <v>35040</v>
      </c>
      <c r="AX26" s="43">
        <f>'BAR BB| Open rates'!AX26*0.8</f>
        <v>0</v>
      </c>
      <c r="AY26" s="43">
        <f>'BAR BB| Open rates'!AY26*0.8</f>
        <v>0</v>
      </c>
      <c r="AZ26" s="43">
        <f>'BAR BB| Open rates'!AZ26*0.8</f>
        <v>0</v>
      </c>
      <c r="BA26" s="43">
        <f>'BAR BB| Open rates'!BA26*0.8</f>
        <v>0</v>
      </c>
      <c r="BB26" s="43">
        <f>'BAR BB| Open rates'!BB26*0.8</f>
        <v>0</v>
      </c>
      <c r="BC26" s="43">
        <f>'BAR BB| Open rates'!BC26*0.8</f>
        <v>0</v>
      </c>
      <c r="BD26" s="43">
        <f>'BAR BB| Open rates'!BD26*0.8</f>
        <v>0</v>
      </c>
      <c r="BE26" s="43">
        <f>'BAR BB| Open rates'!BE26*0.8</f>
        <v>0</v>
      </c>
      <c r="BF26" s="43">
        <f>'BAR BB| Open rates'!BF26*0.8</f>
        <v>0</v>
      </c>
      <c r="BG26" s="43">
        <f>'BAR BB| Open rates'!BG26*0.8</f>
        <v>0</v>
      </c>
      <c r="BH26" s="43">
        <f>'BAR BB| Open rates'!BH26*0.8</f>
        <v>0</v>
      </c>
      <c r="BI26" s="43">
        <f>'BAR BB| Open rates'!BI26*0.8</f>
        <v>0</v>
      </c>
      <c r="BJ26" s="43">
        <f>'BAR BB| Open rates'!BJ26*0.8</f>
        <v>0</v>
      </c>
      <c r="BK26" s="43">
        <f>'BAR BB| Open rates'!BK26*0.8</f>
        <v>0</v>
      </c>
      <c r="BL26" s="43">
        <f>'BAR BB| Open rates'!BL26*0.8</f>
        <v>0</v>
      </c>
      <c r="BM26" s="43">
        <f>'BAR BB| Open rates'!BM26*0.8</f>
        <v>0</v>
      </c>
      <c r="BN26" s="43">
        <f>'BAR BB| Open rates'!BN26*0.8</f>
        <v>0</v>
      </c>
      <c r="BO26" s="43">
        <f>'BAR BB| Open rates'!BO26*0.8</f>
        <v>0</v>
      </c>
      <c r="BP26" s="43">
        <f>'BAR BB| Open rates'!BP26*0.8</f>
        <v>0</v>
      </c>
      <c r="BQ26" s="43">
        <f>'BAR BB| Open rates'!BQ26*0.8</f>
        <v>0</v>
      </c>
      <c r="BR26" s="43">
        <f>'BAR BB| Open rates'!BR26*0.8</f>
        <v>0</v>
      </c>
      <c r="BS26" s="43">
        <f>'BAR BB| Open rates'!BS26*0.8</f>
        <v>0</v>
      </c>
      <c r="BT26" s="43">
        <f>'BAR BB| Open rates'!BT26*0.8</f>
        <v>0</v>
      </c>
      <c r="BU26" s="43">
        <f>'BAR BB| Open rates'!BU26*0.8</f>
        <v>0</v>
      </c>
      <c r="BV26" s="43">
        <f>'BAR BB| Open rates'!BV26*0.8</f>
        <v>0</v>
      </c>
      <c r="BW26" s="43">
        <f>'BAR BB| Open rates'!BW26*0.8</f>
        <v>0</v>
      </c>
      <c r="BX26" s="43">
        <f>'BAR BB| Open rates'!BX26*0.8</f>
        <v>0</v>
      </c>
      <c r="BY26" s="43">
        <f>'BAR BB| Open rates'!BY26*0.8</f>
        <v>0</v>
      </c>
      <c r="BZ26" s="43">
        <f>'BAR BB| Open rates'!BZ26*0.8</f>
        <v>0</v>
      </c>
      <c r="CA26" s="43">
        <f>'BAR BB| Open rates'!CA26*0.8</f>
        <v>0</v>
      </c>
      <c r="CB26" s="43">
        <f>'BAR BB| Open rates'!CB26*0.8</f>
        <v>0</v>
      </c>
      <c r="CC26" s="43">
        <f>'BAR BB| Open rates'!CC26*0.8</f>
        <v>0</v>
      </c>
      <c r="CD26" s="43">
        <f>'BAR BB| Open rates'!CD26*0.8</f>
        <v>0</v>
      </c>
      <c r="CE26" s="43">
        <f>'BAR BB| Open rates'!CE26*0.8</f>
        <v>0</v>
      </c>
      <c r="CF26" s="43">
        <f>'BAR BB| Open rates'!CF26*0.8</f>
        <v>0</v>
      </c>
      <c r="CG26" s="43">
        <f>'BAR BB| Open rates'!CG26*0.8</f>
        <v>0</v>
      </c>
      <c r="CH26" s="43">
        <f>'BAR BB| Open rates'!CH26*0.8</f>
        <v>0</v>
      </c>
      <c r="CI26" s="43">
        <f>'BAR BB| Open rates'!CI26*0.8</f>
        <v>0</v>
      </c>
      <c r="CJ26" s="43">
        <f>'BAR BB| Open rates'!CJ26*0.8</f>
        <v>0</v>
      </c>
      <c r="CK26" s="43">
        <f>'BAR BB| Open rates'!CK26*0.8</f>
        <v>0</v>
      </c>
      <c r="CL26" s="43">
        <f>'BAR BB| Open rates'!CL26*0.8</f>
        <v>0</v>
      </c>
      <c r="CM26" s="43">
        <f>'BAR BB| Open rates'!CM26*0.8</f>
        <v>0</v>
      </c>
      <c r="CN26" s="43">
        <f>'BAR BB| Open rates'!CN26*0.8</f>
        <v>0</v>
      </c>
    </row>
    <row r="27" spans="1:92" s="36" customFormat="1" ht="12" customHeight="1" x14ac:dyDescent="0.2">
      <c r="A27" s="237">
        <v>4</v>
      </c>
      <c r="B27" s="43">
        <f>'BAR BB| Open rates'!B27*0.8</f>
        <v>44960</v>
      </c>
      <c r="C27" s="43">
        <f>'BAR BB| Open rates'!C27*0.8</f>
        <v>49760</v>
      </c>
      <c r="D27" s="43">
        <f>'BAR BB| Open rates'!D27*0.8</f>
        <v>46560</v>
      </c>
      <c r="E27" s="43">
        <f>'BAR BB| Open rates'!E27*0.8</f>
        <v>139840</v>
      </c>
      <c r="F27" s="43">
        <f>'BAR BB| Open rates'!F27*0.8</f>
        <v>169440</v>
      </c>
      <c r="G27" s="43">
        <f>'BAR BB| Open rates'!G27*0.8</f>
        <v>175040</v>
      </c>
      <c r="H27" s="43">
        <f>'BAR BB| Open rates'!H27*0.8</f>
        <v>183040</v>
      </c>
      <c r="I27" s="43">
        <f>'BAR BB| Open rates'!I27*0.8</f>
        <v>191120</v>
      </c>
      <c r="J27" s="43">
        <f>'BAR BB| Open rates'!J27*0.8</f>
        <v>191120</v>
      </c>
      <c r="K27" s="43">
        <f>'BAR BB| Open rates'!K27*0.8</f>
        <v>191120</v>
      </c>
      <c r="L27" s="43">
        <f>'BAR BB| Open rates'!L27*0.8</f>
        <v>184720</v>
      </c>
      <c r="M27" s="43">
        <f>'BAR BB| Open rates'!M27*0.8</f>
        <v>87760</v>
      </c>
      <c r="N27" s="43">
        <f>'BAR BB| Open rates'!N27*0.8</f>
        <v>79760</v>
      </c>
      <c r="O27" s="43">
        <f>'BAR BB| Open rates'!O27*0.8</f>
        <v>55760</v>
      </c>
      <c r="P27" s="43">
        <f>'BAR BB| Open rates'!P27*0.8</f>
        <v>48560</v>
      </c>
      <c r="Q27" s="43">
        <f>'BAR BB| Open rates'!Q27*0.8</f>
        <v>52560</v>
      </c>
      <c r="R27" s="43">
        <f>'BAR BB| Open rates'!R27*0.8</f>
        <v>50160</v>
      </c>
      <c r="S27" s="43">
        <f>'BAR BB| Open rates'!S27*0.8</f>
        <v>50160</v>
      </c>
      <c r="T27" s="43">
        <f>'BAR BB| Open rates'!T27*0.8</f>
        <v>52560</v>
      </c>
      <c r="U27" s="43">
        <f>'BAR BB| Open rates'!U27*0.8</f>
        <v>55760</v>
      </c>
      <c r="V27" s="43">
        <f>'BAR BB| Open rates'!V27*0.8</f>
        <v>55760</v>
      </c>
      <c r="W27" s="43">
        <f>'BAR BB| Open rates'!W27*0.8</f>
        <v>66000</v>
      </c>
      <c r="X27" s="43">
        <f>'BAR BB| Open rates'!X27*0.8</f>
        <v>66000</v>
      </c>
      <c r="Y27" s="43">
        <f>'BAR BB| Open rates'!Y27*0.8</f>
        <v>75600</v>
      </c>
      <c r="Z27" s="43">
        <f>'BAR BB| Open rates'!Z27*0.8</f>
        <v>75600</v>
      </c>
      <c r="AA27" s="43">
        <f>'BAR BB| Open rates'!AA27*0.8</f>
        <v>78240</v>
      </c>
      <c r="AB27" s="43">
        <f>'BAR BB| Open rates'!AB27*0.8</f>
        <v>75600</v>
      </c>
      <c r="AC27" s="43">
        <f>'BAR BB| Open rates'!AC27*0.8</f>
        <v>78240</v>
      </c>
      <c r="AD27" s="43">
        <f>'BAR BB| Open rates'!AD27*0.8</f>
        <v>73440</v>
      </c>
      <c r="AE27" s="43">
        <f>'BAR BB| Open rates'!AE27*0.8</f>
        <v>88080</v>
      </c>
      <c r="AF27" s="43">
        <f>'BAR BB| Open rates'!AF27*0.8</f>
        <v>88080</v>
      </c>
      <c r="AG27" s="43">
        <f>'BAR BB| Open rates'!AG27*0.8</f>
        <v>88080</v>
      </c>
      <c r="AH27" s="43">
        <f>'BAR BB| Open rates'!AH27*0.8</f>
        <v>64560</v>
      </c>
      <c r="AI27" s="43">
        <f>'BAR BB| Open rates'!AI27*0.8</f>
        <v>52560</v>
      </c>
      <c r="AJ27" s="43">
        <f>'BAR BB| Open rates'!AJ27*0.8</f>
        <v>57680</v>
      </c>
      <c r="AK27" s="43">
        <f>'BAR BB| Open rates'!AK27*0.8</f>
        <v>50160</v>
      </c>
      <c r="AL27" s="43">
        <f>'BAR BB| Open rates'!AL27*0.8</f>
        <v>48560</v>
      </c>
      <c r="AM27" s="43">
        <f>'BAR BB| Open rates'!AM27*0.8</f>
        <v>46960</v>
      </c>
      <c r="AN27" s="43">
        <f>'BAR BB| Open rates'!AN27*0.8</f>
        <v>48560</v>
      </c>
      <c r="AO27" s="43">
        <f>'BAR BB| Open rates'!AO27*0.8</f>
        <v>46960</v>
      </c>
      <c r="AP27" s="43">
        <f>'BAR BB| Open rates'!AP27*0.8</f>
        <v>40400</v>
      </c>
      <c r="AQ27" s="43">
        <f>'BAR BB| Open rates'!AQ27*0.8</f>
        <v>39040</v>
      </c>
      <c r="AR27" s="43">
        <f>'BAR BB| Open rates'!AR27*0.8</f>
        <v>37440</v>
      </c>
      <c r="AS27" s="43">
        <f>'BAR BB| Open rates'!AS27*0.8</f>
        <v>37440</v>
      </c>
      <c r="AT27" s="43">
        <f>'BAR BB| Open rates'!AT27*0.8</f>
        <v>36640</v>
      </c>
      <c r="AU27" s="43">
        <f>'BAR BB| Open rates'!AU27*0.8</f>
        <v>37440</v>
      </c>
      <c r="AV27" s="43">
        <f>'BAR BB| Open rates'!AV27*0.8</f>
        <v>36640</v>
      </c>
      <c r="AW27" s="43">
        <f>'BAR BB| Open rates'!AW27*0.8</f>
        <v>37440</v>
      </c>
      <c r="AX27" s="43">
        <f>'BAR BB| Open rates'!AX27*0.8</f>
        <v>0</v>
      </c>
      <c r="AY27" s="43">
        <f>'BAR BB| Open rates'!AY27*0.8</f>
        <v>0</v>
      </c>
      <c r="AZ27" s="43">
        <f>'BAR BB| Open rates'!AZ27*0.8</f>
        <v>0</v>
      </c>
      <c r="BA27" s="43">
        <f>'BAR BB| Open rates'!BA27*0.8</f>
        <v>0</v>
      </c>
      <c r="BB27" s="43">
        <f>'BAR BB| Open rates'!BB27*0.8</f>
        <v>0</v>
      </c>
      <c r="BC27" s="43">
        <f>'BAR BB| Open rates'!BC27*0.8</f>
        <v>0</v>
      </c>
      <c r="BD27" s="43">
        <f>'BAR BB| Open rates'!BD27*0.8</f>
        <v>0</v>
      </c>
      <c r="BE27" s="43">
        <f>'BAR BB| Open rates'!BE27*0.8</f>
        <v>0</v>
      </c>
      <c r="BF27" s="43">
        <f>'BAR BB| Open rates'!BF27*0.8</f>
        <v>0</v>
      </c>
      <c r="BG27" s="43">
        <f>'BAR BB| Open rates'!BG27*0.8</f>
        <v>0</v>
      </c>
      <c r="BH27" s="43">
        <f>'BAR BB| Open rates'!BH27*0.8</f>
        <v>0</v>
      </c>
      <c r="BI27" s="43">
        <f>'BAR BB| Open rates'!BI27*0.8</f>
        <v>0</v>
      </c>
      <c r="BJ27" s="43">
        <f>'BAR BB| Open rates'!BJ27*0.8</f>
        <v>0</v>
      </c>
      <c r="BK27" s="43">
        <f>'BAR BB| Open rates'!BK27*0.8</f>
        <v>0</v>
      </c>
      <c r="BL27" s="43">
        <f>'BAR BB| Open rates'!BL27*0.8</f>
        <v>0</v>
      </c>
      <c r="BM27" s="43">
        <f>'BAR BB| Open rates'!BM27*0.8</f>
        <v>0</v>
      </c>
      <c r="BN27" s="43">
        <f>'BAR BB| Open rates'!BN27*0.8</f>
        <v>0</v>
      </c>
      <c r="BO27" s="43">
        <f>'BAR BB| Open rates'!BO27*0.8</f>
        <v>0</v>
      </c>
      <c r="BP27" s="43">
        <f>'BAR BB| Open rates'!BP27*0.8</f>
        <v>0</v>
      </c>
      <c r="BQ27" s="43">
        <f>'BAR BB| Open rates'!BQ27*0.8</f>
        <v>0</v>
      </c>
      <c r="BR27" s="43">
        <f>'BAR BB| Open rates'!BR27*0.8</f>
        <v>0</v>
      </c>
      <c r="BS27" s="43">
        <f>'BAR BB| Open rates'!BS27*0.8</f>
        <v>0</v>
      </c>
      <c r="BT27" s="43">
        <f>'BAR BB| Open rates'!BT27*0.8</f>
        <v>0</v>
      </c>
      <c r="BU27" s="43">
        <f>'BAR BB| Open rates'!BU27*0.8</f>
        <v>0</v>
      </c>
      <c r="BV27" s="43">
        <f>'BAR BB| Open rates'!BV27*0.8</f>
        <v>0</v>
      </c>
      <c r="BW27" s="43">
        <f>'BAR BB| Open rates'!BW27*0.8</f>
        <v>0</v>
      </c>
      <c r="BX27" s="43">
        <f>'BAR BB| Open rates'!BX27*0.8</f>
        <v>0</v>
      </c>
      <c r="BY27" s="43">
        <f>'BAR BB| Open rates'!BY27*0.8</f>
        <v>0</v>
      </c>
      <c r="BZ27" s="43">
        <f>'BAR BB| Open rates'!BZ27*0.8</f>
        <v>0</v>
      </c>
      <c r="CA27" s="43">
        <f>'BAR BB| Open rates'!CA27*0.8</f>
        <v>0</v>
      </c>
      <c r="CB27" s="43">
        <f>'BAR BB| Open rates'!CB27*0.8</f>
        <v>0</v>
      </c>
      <c r="CC27" s="43">
        <f>'BAR BB| Open rates'!CC27*0.8</f>
        <v>0</v>
      </c>
      <c r="CD27" s="43">
        <f>'BAR BB| Open rates'!CD27*0.8</f>
        <v>0</v>
      </c>
      <c r="CE27" s="43">
        <f>'BAR BB| Open rates'!CE27*0.8</f>
        <v>0</v>
      </c>
      <c r="CF27" s="43">
        <f>'BAR BB| Open rates'!CF27*0.8</f>
        <v>0</v>
      </c>
      <c r="CG27" s="43">
        <f>'BAR BB| Open rates'!CG27*0.8</f>
        <v>0</v>
      </c>
      <c r="CH27" s="43">
        <f>'BAR BB| Open rates'!CH27*0.8</f>
        <v>0</v>
      </c>
      <c r="CI27" s="43">
        <f>'BAR BB| Open rates'!CI27*0.8</f>
        <v>0</v>
      </c>
      <c r="CJ27" s="43">
        <f>'BAR BB| Open rates'!CJ27*0.8</f>
        <v>0</v>
      </c>
      <c r="CK27" s="43">
        <f>'BAR BB| Open rates'!CK27*0.8</f>
        <v>0</v>
      </c>
      <c r="CL27" s="43">
        <f>'BAR BB| Open rates'!CL27*0.8</f>
        <v>0</v>
      </c>
      <c r="CM27" s="43">
        <f>'BAR BB| Open rates'!CM27*0.8</f>
        <v>0</v>
      </c>
      <c r="CN27" s="43">
        <f>'BAR BB| Open rates'!CN27*0.8</f>
        <v>0</v>
      </c>
    </row>
    <row r="28" spans="1:92" s="36" customFormat="1" ht="12" customHeight="1" x14ac:dyDescent="0.2">
      <c r="A28" s="236" t="s">
        <v>181</v>
      </c>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43"/>
      <c r="BS28" s="43"/>
      <c r="BT28" s="43"/>
      <c r="BU28" s="43"/>
      <c r="BV28" s="43"/>
      <c r="BW28" s="43"/>
      <c r="BX28" s="43"/>
      <c r="BY28" s="43"/>
      <c r="BZ28" s="43"/>
      <c r="CA28" s="43"/>
      <c r="CB28" s="43"/>
      <c r="CC28" s="43"/>
      <c r="CD28" s="43"/>
      <c r="CE28" s="43"/>
      <c r="CF28" s="43"/>
      <c r="CG28" s="43"/>
      <c r="CH28" s="43"/>
      <c r="CI28" s="43"/>
      <c r="CJ28" s="43"/>
      <c r="CK28" s="43"/>
      <c r="CL28" s="43"/>
      <c r="CM28" s="43"/>
      <c r="CN28" s="43"/>
    </row>
    <row r="29" spans="1:92" s="36" customFormat="1" ht="12" customHeight="1" x14ac:dyDescent="0.2">
      <c r="A29" s="237">
        <v>1</v>
      </c>
      <c r="B29" s="43">
        <f>'BAR BB| Open rates'!B29*0.8</f>
        <v>42160</v>
      </c>
      <c r="C29" s="43">
        <f>'BAR BB| Open rates'!C29*0.8</f>
        <v>46960</v>
      </c>
      <c r="D29" s="43">
        <f>'BAR BB| Open rates'!D29*0.8</f>
        <v>43760</v>
      </c>
      <c r="E29" s="43">
        <f>'BAR BB| Open rates'!E29*0.8</f>
        <v>164640</v>
      </c>
      <c r="F29" s="43">
        <f>'BAR BB| Open rates'!F29*0.8</f>
        <v>194240</v>
      </c>
      <c r="G29" s="43">
        <f>'BAR BB| Open rates'!G29*0.8</f>
        <v>199840</v>
      </c>
      <c r="H29" s="43">
        <f>'BAR BB| Open rates'!H29*0.8</f>
        <v>207840</v>
      </c>
      <c r="I29" s="43">
        <f>'BAR BB| Open rates'!I29*0.8</f>
        <v>215920</v>
      </c>
      <c r="J29" s="43">
        <f>'BAR BB| Open rates'!J29*0.8</f>
        <v>215920</v>
      </c>
      <c r="K29" s="43">
        <f>'BAR BB| Open rates'!K29*0.8</f>
        <v>215920</v>
      </c>
      <c r="L29" s="43">
        <f>'BAR BB| Open rates'!L29*0.8</f>
        <v>209520</v>
      </c>
      <c r="M29" s="43">
        <f>'BAR BB| Open rates'!M29*0.8</f>
        <v>84560</v>
      </c>
      <c r="N29" s="43">
        <f>'BAR BB| Open rates'!N29*0.8</f>
        <v>76560</v>
      </c>
      <c r="O29" s="43">
        <f>'BAR BB| Open rates'!O29*0.8</f>
        <v>52560</v>
      </c>
      <c r="P29" s="43">
        <f>'BAR BB| Open rates'!P29*0.8</f>
        <v>45360</v>
      </c>
      <c r="Q29" s="43">
        <f>'BAR BB| Open rates'!Q29*0.8</f>
        <v>49360</v>
      </c>
      <c r="R29" s="43">
        <f>'BAR BB| Open rates'!R29*0.8</f>
        <v>46960</v>
      </c>
      <c r="S29" s="43">
        <f>'BAR BB| Open rates'!S29*0.8</f>
        <v>46960</v>
      </c>
      <c r="T29" s="43">
        <f>'BAR BB| Open rates'!T29*0.8</f>
        <v>49360</v>
      </c>
      <c r="U29" s="43">
        <f>'BAR BB| Open rates'!U29*0.8</f>
        <v>52560</v>
      </c>
      <c r="V29" s="43">
        <f>'BAR BB| Open rates'!V29*0.8</f>
        <v>52560</v>
      </c>
      <c r="W29" s="43">
        <f>'BAR BB| Open rates'!W29*0.8</f>
        <v>62800</v>
      </c>
      <c r="X29" s="43">
        <f>'BAR BB| Open rates'!X29*0.8</f>
        <v>62800</v>
      </c>
      <c r="Y29" s="43">
        <f>'BAR BB| Open rates'!Y29*0.8</f>
        <v>73200</v>
      </c>
      <c r="Z29" s="43">
        <f>'BAR BB| Open rates'!Z29*0.8</f>
        <v>73200</v>
      </c>
      <c r="AA29" s="43">
        <f>'BAR BB| Open rates'!AA29*0.8</f>
        <v>75840</v>
      </c>
      <c r="AB29" s="43">
        <f>'BAR BB| Open rates'!AB29*0.8</f>
        <v>73200</v>
      </c>
      <c r="AC29" s="43">
        <f>'BAR BB| Open rates'!AC29*0.8</f>
        <v>75840</v>
      </c>
      <c r="AD29" s="43">
        <f>'BAR BB| Open rates'!AD29*0.8</f>
        <v>71040</v>
      </c>
      <c r="AE29" s="43">
        <f>'BAR BB| Open rates'!AE29*0.8</f>
        <v>92160</v>
      </c>
      <c r="AF29" s="43">
        <f>'BAR BB| Open rates'!AF29*0.8</f>
        <v>92160</v>
      </c>
      <c r="AG29" s="43">
        <f>'BAR BB| Open rates'!AG29*0.8</f>
        <v>92160</v>
      </c>
      <c r="AH29" s="43">
        <f>'BAR BB| Open rates'!AH29*0.8</f>
        <v>68640</v>
      </c>
      <c r="AI29" s="43">
        <f>'BAR BB| Open rates'!AI29*0.8</f>
        <v>46960</v>
      </c>
      <c r="AJ29" s="43">
        <f>'BAR BB| Open rates'!AJ29*0.8</f>
        <v>52080</v>
      </c>
      <c r="AK29" s="43">
        <f>'BAR BB| Open rates'!AK29*0.8</f>
        <v>44560</v>
      </c>
      <c r="AL29" s="43">
        <f>'BAR BB| Open rates'!AL29*0.8</f>
        <v>42960</v>
      </c>
      <c r="AM29" s="43">
        <f>'BAR BB| Open rates'!AM29*0.8</f>
        <v>41360</v>
      </c>
      <c r="AN29" s="43">
        <f>'BAR BB| Open rates'!AN29*0.8</f>
        <v>42960</v>
      </c>
      <c r="AO29" s="43">
        <f>'BAR BB| Open rates'!AO29*0.8</f>
        <v>41360</v>
      </c>
      <c r="AP29" s="43">
        <f>'BAR BB| Open rates'!AP29*0.8</f>
        <v>36400</v>
      </c>
      <c r="AQ29" s="43">
        <f>'BAR BB| Open rates'!AQ29*0.8</f>
        <v>35040</v>
      </c>
      <c r="AR29" s="43">
        <f>'BAR BB| Open rates'!AR29*0.8</f>
        <v>33440</v>
      </c>
      <c r="AS29" s="43">
        <f>'BAR BB| Open rates'!AS29*0.8</f>
        <v>33440</v>
      </c>
      <c r="AT29" s="43">
        <f>'BAR BB| Open rates'!AT29*0.8</f>
        <v>32640</v>
      </c>
      <c r="AU29" s="43">
        <f>'BAR BB| Open rates'!AU29*0.8</f>
        <v>33440</v>
      </c>
      <c r="AV29" s="43">
        <f>'BAR BB| Open rates'!AV29*0.8</f>
        <v>32640</v>
      </c>
      <c r="AW29" s="43">
        <f>'BAR BB| Open rates'!AW29*0.8</f>
        <v>33440</v>
      </c>
      <c r="AX29" s="43">
        <f>'BAR BB| Open rates'!AX29*0.8</f>
        <v>0</v>
      </c>
      <c r="AY29" s="43">
        <f>'BAR BB| Open rates'!AY29*0.8</f>
        <v>0</v>
      </c>
      <c r="AZ29" s="43">
        <f>'BAR BB| Open rates'!AZ29*0.8</f>
        <v>0</v>
      </c>
      <c r="BA29" s="43">
        <f>'BAR BB| Open rates'!BA29*0.8</f>
        <v>0</v>
      </c>
      <c r="BB29" s="43">
        <f>'BAR BB| Open rates'!BB29*0.8</f>
        <v>0</v>
      </c>
      <c r="BC29" s="43">
        <f>'BAR BB| Open rates'!BC29*0.8</f>
        <v>0</v>
      </c>
      <c r="BD29" s="43">
        <f>'BAR BB| Open rates'!BD29*0.8</f>
        <v>0</v>
      </c>
      <c r="BE29" s="43">
        <f>'BAR BB| Open rates'!BE29*0.8</f>
        <v>0</v>
      </c>
      <c r="BF29" s="43">
        <f>'BAR BB| Open rates'!BF29*0.8</f>
        <v>0</v>
      </c>
      <c r="BG29" s="43">
        <f>'BAR BB| Open rates'!BG29*0.8</f>
        <v>0</v>
      </c>
      <c r="BH29" s="43">
        <f>'BAR BB| Open rates'!BH29*0.8</f>
        <v>0</v>
      </c>
      <c r="BI29" s="43">
        <f>'BAR BB| Open rates'!BI29*0.8</f>
        <v>0</v>
      </c>
      <c r="BJ29" s="43">
        <f>'BAR BB| Open rates'!BJ29*0.8</f>
        <v>0</v>
      </c>
      <c r="BK29" s="43">
        <f>'BAR BB| Open rates'!BK29*0.8</f>
        <v>0</v>
      </c>
      <c r="BL29" s="43">
        <f>'BAR BB| Open rates'!BL29*0.8</f>
        <v>0</v>
      </c>
      <c r="BM29" s="43">
        <f>'BAR BB| Open rates'!BM29*0.8</f>
        <v>0</v>
      </c>
      <c r="BN29" s="43">
        <f>'BAR BB| Open rates'!BN29*0.8</f>
        <v>0</v>
      </c>
      <c r="BO29" s="43">
        <f>'BAR BB| Open rates'!BO29*0.8</f>
        <v>0</v>
      </c>
      <c r="BP29" s="43">
        <f>'BAR BB| Open rates'!BP29*0.8</f>
        <v>0</v>
      </c>
      <c r="BQ29" s="43">
        <f>'BAR BB| Open rates'!BQ29*0.8</f>
        <v>0</v>
      </c>
      <c r="BR29" s="43">
        <f>'BAR BB| Open rates'!BR29*0.8</f>
        <v>0</v>
      </c>
      <c r="BS29" s="43">
        <f>'BAR BB| Open rates'!BS29*0.8</f>
        <v>0</v>
      </c>
      <c r="BT29" s="43">
        <f>'BAR BB| Open rates'!BT29*0.8</f>
        <v>0</v>
      </c>
      <c r="BU29" s="43">
        <f>'BAR BB| Open rates'!BU29*0.8</f>
        <v>0</v>
      </c>
      <c r="BV29" s="43">
        <f>'BAR BB| Open rates'!BV29*0.8</f>
        <v>0</v>
      </c>
      <c r="BW29" s="43">
        <f>'BAR BB| Open rates'!BW29*0.8</f>
        <v>0</v>
      </c>
      <c r="BX29" s="43">
        <f>'BAR BB| Open rates'!BX29*0.8</f>
        <v>0</v>
      </c>
      <c r="BY29" s="43">
        <f>'BAR BB| Open rates'!BY29*0.8</f>
        <v>0</v>
      </c>
      <c r="BZ29" s="43">
        <f>'BAR BB| Open rates'!BZ29*0.8</f>
        <v>0</v>
      </c>
      <c r="CA29" s="43">
        <f>'BAR BB| Open rates'!CA29*0.8</f>
        <v>0</v>
      </c>
      <c r="CB29" s="43">
        <f>'BAR BB| Open rates'!CB29*0.8</f>
        <v>0</v>
      </c>
      <c r="CC29" s="43">
        <f>'BAR BB| Open rates'!CC29*0.8</f>
        <v>0</v>
      </c>
      <c r="CD29" s="43">
        <f>'BAR BB| Open rates'!CD29*0.8</f>
        <v>0</v>
      </c>
      <c r="CE29" s="43">
        <f>'BAR BB| Open rates'!CE29*0.8</f>
        <v>0</v>
      </c>
      <c r="CF29" s="43">
        <f>'BAR BB| Open rates'!CF29*0.8</f>
        <v>0</v>
      </c>
      <c r="CG29" s="43">
        <f>'BAR BB| Open rates'!CG29*0.8</f>
        <v>0</v>
      </c>
      <c r="CH29" s="43">
        <f>'BAR BB| Open rates'!CH29*0.8</f>
        <v>0</v>
      </c>
      <c r="CI29" s="43">
        <f>'BAR BB| Open rates'!CI29*0.8</f>
        <v>0</v>
      </c>
      <c r="CJ29" s="43">
        <f>'BAR BB| Open rates'!CJ29*0.8</f>
        <v>0</v>
      </c>
      <c r="CK29" s="43">
        <f>'BAR BB| Open rates'!CK29*0.8</f>
        <v>0</v>
      </c>
      <c r="CL29" s="43">
        <f>'BAR BB| Open rates'!CL29*0.8</f>
        <v>0</v>
      </c>
      <c r="CM29" s="43">
        <f>'BAR BB| Open rates'!CM29*0.8</f>
        <v>0</v>
      </c>
      <c r="CN29" s="43">
        <f>'BAR BB| Open rates'!CN29*0.8</f>
        <v>0</v>
      </c>
    </row>
    <row r="30" spans="1:92" s="36" customFormat="1" ht="12" customHeight="1" x14ac:dyDescent="0.2">
      <c r="A30" s="237">
        <v>2</v>
      </c>
      <c r="B30" s="43">
        <f>'BAR BB| Open rates'!B30*0.8</f>
        <v>44160</v>
      </c>
      <c r="C30" s="43">
        <f>'BAR BB| Open rates'!C30*0.8</f>
        <v>48960</v>
      </c>
      <c r="D30" s="43">
        <f>'BAR BB| Open rates'!D30*0.8</f>
        <v>45760</v>
      </c>
      <c r="E30" s="43">
        <f>'BAR BB| Open rates'!E30*0.8</f>
        <v>167040</v>
      </c>
      <c r="F30" s="43">
        <f>'BAR BB| Open rates'!F30*0.8</f>
        <v>196640</v>
      </c>
      <c r="G30" s="43">
        <f>'BAR BB| Open rates'!G30*0.8</f>
        <v>202240</v>
      </c>
      <c r="H30" s="43">
        <f>'BAR BB| Open rates'!H30*0.8</f>
        <v>210240</v>
      </c>
      <c r="I30" s="43">
        <f>'BAR BB| Open rates'!I30*0.8</f>
        <v>218320</v>
      </c>
      <c r="J30" s="43">
        <f>'BAR BB| Open rates'!J30*0.8</f>
        <v>218320</v>
      </c>
      <c r="K30" s="43">
        <f>'BAR BB| Open rates'!K30*0.8</f>
        <v>218320</v>
      </c>
      <c r="L30" s="43">
        <f>'BAR BB| Open rates'!L30*0.8</f>
        <v>211920</v>
      </c>
      <c r="M30" s="43">
        <f>'BAR BB| Open rates'!M30*0.8</f>
        <v>86960</v>
      </c>
      <c r="N30" s="43">
        <f>'BAR BB| Open rates'!N30*0.8</f>
        <v>78960</v>
      </c>
      <c r="O30" s="43">
        <f>'BAR BB| Open rates'!O30*0.8</f>
        <v>54960</v>
      </c>
      <c r="P30" s="43">
        <f>'BAR BB| Open rates'!P30*0.8</f>
        <v>47760</v>
      </c>
      <c r="Q30" s="43">
        <f>'BAR BB| Open rates'!Q30*0.8</f>
        <v>51760</v>
      </c>
      <c r="R30" s="43">
        <f>'BAR BB| Open rates'!R30*0.8</f>
        <v>49360</v>
      </c>
      <c r="S30" s="43">
        <f>'BAR BB| Open rates'!S30*0.8</f>
        <v>49360</v>
      </c>
      <c r="T30" s="43">
        <f>'BAR BB| Open rates'!T30*0.8</f>
        <v>51760</v>
      </c>
      <c r="U30" s="43">
        <f>'BAR BB| Open rates'!U30*0.8</f>
        <v>54960</v>
      </c>
      <c r="V30" s="43">
        <f>'BAR BB| Open rates'!V30*0.8</f>
        <v>54960</v>
      </c>
      <c r="W30" s="43">
        <f>'BAR BB| Open rates'!W30*0.8</f>
        <v>65200</v>
      </c>
      <c r="X30" s="43">
        <f>'BAR BB| Open rates'!X30*0.8</f>
        <v>65200</v>
      </c>
      <c r="Y30" s="43">
        <f>'BAR BB| Open rates'!Y30*0.8</f>
        <v>75600</v>
      </c>
      <c r="Z30" s="43">
        <f>'BAR BB| Open rates'!Z30*0.8</f>
        <v>75600</v>
      </c>
      <c r="AA30" s="43">
        <f>'BAR BB| Open rates'!AA30*0.8</f>
        <v>78240</v>
      </c>
      <c r="AB30" s="43">
        <f>'BAR BB| Open rates'!AB30*0.8</f>
        <v>75600</v>
      </c>
      <c r="AC30" s="43">
        <f>'BAR BB| Open rates'!AC30*0.8</f>
        <v>78240</v>
      </c>
      <c r="AD30" s="43">
        <f>'BAR BB| Open rates'!AD30*0.8</f>
        <v>73440</v>
      </c>
      <c r="AE30" s="43">
        <f>'BAR BB| Open rates'!AE30*0.8</f>
        <v>94560</v>
      </c>
      <c r="AF30" s="43">
        <f>'BAR BB| Open rates'!AF30*0.8</f>
        <v>94560</v>
      </c>
      <c r="AG30" s="43">
        <f>'BAR BB| Open rates'!AG30*0.8</f>
        <v>94560</v>
      </c>
      <c r="AH30" s="43">
        <f>'BAR BB| Open rates'!AH30*0.8</f>
        <v>71040</v>
      </c>
      <c r="AI30" s="43">
        <f>'BAR BB| Open rates'!AI30*0.8</f>
        <v>49360</v>
      </c>
      <c r="AJ30" s="43">
        <f>'BAR BB| Open rates'!AJ30*0.8</f>
        <v>54480</v>
      </c>
      <c r="AK30" s="43">
        <f>'BAR BB| Open rates'!AK30*0.8</f>
        <v>46960</v>
      </c>
      <c r="AL30" s="43">
        <f>'BAR BB| Open rates'!AL30*0.8</f>
        <v>45360</v>
      </c>
      <c r="AM30" s="43">
        <f>'BAR BB| Open rates'!AM30*0.8</f>
        <v>43760</v>
      </c>
      <c r="AN30" s="43">
        <f>'BAR BB| Open rates'!AN30*0.8</f>
        <v>45360</v>
      </c>
      <c r="AO30" s="43">
        <f>'BAR BB| Open rates'!AO30*0.8</f>
        <v>43760</v>
      </c>
      <c r="AP30" s="43">
        <f>'BAR BB| Open rates'!AP30*0.8</f>
        <v>38800</v>
      </c>
      <c r="AQ30" s="43">
        <f>'BAR BB| Open rates'!AQ30*0.8</f>
        <v>37440</v>
      </c>
      <c r="AR30" s="43">
        <f>'BAR BB| Open rates'!AR30*0.8</f>
        <v>35840</v>
      </c>
      <c r="AS30" s="43">
        <f>'BAR BB| Open rates'!AS30*0.8</f>
        <v>35840</v>
      </c>
      <c r="AT30" s="43">
        <f>'BAR BB| Open rates'!AT30*0.8</f>
        <v>35040</v>
      </c>
      <c r="AU30" s="43">
        <f>'BAR BB| Open rates'!AU30*0.8</f>
        <v>35840</v>
      </c>
      <c r="AV30" s="43">
        <f>'BAR BB| Open rates'!AV30*0.8</f>
        <v>35040</v>
      </c>
      <c r="AW30" s="43">
        <f>'BAR BB| Open rates'!AW30*0.8</f>
        <v>35840</v>
      </c>
      <c r="AX30" s="43">
        <f>'BAR BB| Open rates'!AX30*0.8</f>
        <v>0</v>
      </c>
      <c r="AY30" s="43">
        <f>'BAR BB| Open rates'!AY30*0.8</f>
        <v>0</v>
      </c>
      <c r="AZ30" s="43">
        <f>'BAR BB| Open rates'!AZ30*0.8</f>
        <v>0</v>
      </c>
      <c r="BA30" s="43">
        <f>'BAR BB| Open rates'!BA30*0.8</f>
        <v>0</v>
      </c>
      <c r="BB30" s="43">
        <f>'BAR BB| Open rates'!BB30*0.8</f>
        <v>0</v>
      </c>
      <c r="BC30" s="43">
        <f>'BAR BB| Open rates'!BC30*0.8</f>
        <v>0</v>
      </c>
      <c r="BD30" s="43">
        <f>'BAR BB| Open rates'!BD30*0.8</f>
        <v>0</v>
      </c>
      <c r="BE30" s="43">
        <f>'BAR BB| Open rates'!BE30*0.8</f>
        <v>0</v>
      </c>
      <c r="BF30" s="43">
        <f>'BAR BB| Open rates'!BF30*0.8</f>
        <v>0</v>
      </c>
      <c r="BG30" s="43">
        <f>'BAR BB| Open rates'!BG30*0.8</f>
        <v>0</v>
      </c>
      <c r="BH30" s="43">
        <f>'BAR BB| Open rates'!BH30*0.8</f>
        <v>0</v>
      </c>
      <c r="BI30" s="43">
        <f>'BAR BB| Open rates'!BI30*0.8</f>
        <v>0</v>
      </c>
      <c r="BJ30" s="43">
        <f>'BAR BB| Open rates'!BJ30*0.8</f>
        <v>0</v>
      </c>
      <c r="BK30" s="43">
        <f>'BAR BB| Open rates'!BK30*0.8</f>
        <v>0</v>
      </c>
      <c r="BL30" s="43">
        <f>'BAR BB| Open rates'!BL30*0.8</f>
        <v>0</v>
      </c>
      <c r="BM30" s="43">
        <f>'BAR BB| Open rates'!BM30*0.8</f>
        <v>0</v>
      </c>
      <c r="BN30" s="43">
        <f>'BAR BB| Open rates'!BN30*0.8</f>
        <v>0</v>
      </c>
      <c r="BO30" s="43">
        <f>'BAR BB| Open rates'!BO30*0.8</f>
        <v>0</v>
      </c>
      <c r="BP30" s="43">
        <f>'BAR BB| Open rates'!BP30*0.8</f>
        <v>0</v>
      </c>
      <c r="BQ30" s="43">
        <f>'BAR BB| Open rates'!BQ30*0.8</f>
        <v>0</v>
      </c>
      <c r="BR30" s="43">
        <f>'BAR BB| Open rates'!BR30*0.8</f>
        <v>0</v>
      </c>
      <c r="BS30" s="43">
        <f>'BAR BB| Open rates'!BS30*0.8</f>
        <v>0</v>
      </c>
      <c r="BT30" s="43">
        <f>'BAR BB| Open rates'!BT30*0.8</f>
        <v>0</v>
      </c>
      <c r="BU30" s="43">
        <f>'BAR BB| Open rates'!BU30*0.8</f>
        <v>0</v>
      </c>
      <c r="BV30" s="43">
        <f>'BAR BB| Open rates'!BV30*0.8</f>
        <v>0</v>
      </c>
      <c r="BW30" s="43">
        <f>'BAR BB| Open rates'!BW30*0.8</f>
        <v>0</v>
      </c>
      <c r="BX30" s="43">
        <f>'BAR BB| Open rates'!BX30*0.8</f>
        <v>0</v>
      </c>
      <c r="BY30" s="43">
        <f>'BAR BB| Open rates'!BY30*0.8</f>
        <v>0</v>
      </c>
      <c r="BZ30" s="43">
        <f>'BAR BB| Open rates'!BZ30*0.8</f>
        <v>0</v>
      </c>
      <c r="CA30" s="43">
        <f>'BAR BB| Open rates'!CA30*0.8</f>
        <v>0</v>
      </c>
      <c r="CB30" s="43">
        <f>'BAR BB| Open rates'!CB30*0.8</f>
        <v>0</v>
      </c>
      <c r="CC30" s="43">
        <f>'BAR BB| Open rates'!CC30*0.8</f>
        <v>0</v>
      </c>
      <c r="CD30" s="43">
        <f>'BAR BB| Open rates'!CD30*0.8</f>
        <v>0</v>
      </c>
      <c r="CE30" s="43">
        <f>'BAR BB| Open rates'!CE30*0.8</f>
        <v>0</v>
      </c>
      <c r="CF30" s="43">
        <f>'BAR BB| Open rates'!CF30*0.8</f>
        <v>0</v>
      </c>
      <c r="CG30" s="43">
        <f>'BAR BB| Open rates'!CG30*0.8</f>
        <v>0</v>
      </c>
      <c r="CH30" s="43">
        <f>'BAR BB| Open rates'!CH30*0.8</f>
        <v>0</v>
      </c>
      <c r="CI30" s="43">
        <f>'BAR BB| Open rates'!CI30*0.8</f>
        <v>0</v>
      </c>
      <c r="CJ30" s="43">
        <f>'BAR BB| Open rates'!CJ30*0.8</f>
        <v>0</v>
      </c>
      <c r="CK30" s="43">
        <f>'BAR BB| Open rates'!CK30*0.8</f>
        <v>0</v>
      </c>
      <c r="CL30" s="43">
        <f>'BAR BB| Open rates'!CL30*0.8</f>
        <v>0</v>
      </c>
      <c r="CM30" s="43">
        <f>'BAR BB| Open rates'!CM30*0.8</f>
        <v>0</v>
      </c>
      <c r="CN30" s="43">
        <f>'BAR BB| Open rates'!CN30*0.8</f>
        <v>0</v>
      </c>
    </row>
    <row r="31" spans="1:92" s="36" customFormat="1" ht="12" customHeight="1" x14ac:dyDescent="0.2">
      <c r="A31" s="237">
        <v>3</v>
      </c>
      <c r="B31" s="43">
        <f>'BAR BB| Open rates'!B31*0.8</f>
        <v>46160</v>
      </c>
      <c r="C31" s="43">
        <f>'BAR BB| Open rates'!C31*0.8</f>
        <v>50960</v>
      </c>
      <c r="D31" s="43">
        <f>'BAR BB| Open rates'!D31*0.8</f>
        <v>47760</v>
      </c>
      <c r="E31" s="43">
        <f>'BAR BB| Open rates'!E31*0.8</f>
        <v>169440</v>
      </c>
      <c r="F31" s="43">
        <f>'BAR BB| Open rates'!F31*0.8</f>
        <v>199040</v>
      </c>
      <c r="G31" s="43">
        <f>'BAR BB| Open rates'!G31*0.8</f>
        <v>204640</v>
      </c>
      <c r="H31" s="43">
        <f>'BAR BB| Open rates'!H31*0.8</f>
        <v>212640</v>
      </c>
      <c r="I31" s="43">
        <f>'BAR BB| Open rates'!I31*0.8</f>
        <v>220720</v>
      </c>
      <c r="J31" s="43">
        <f>'BAR BB| Open rates'!J31*0.8</f>
        <v>220720</v>
      </c>
      <c r="K31" s="43">
        <f>'BAR BB| Open rates'!K31*0.8</f>
        <v>220720</v>
      </c>
      <c r="L31" s="43">
        <f>'BAR BB| Open rates'!L31*0.8</f>
        <v>214320</v>
      </c>
      <c r="M31" s="43">
        <f>'BAR BB| Open rates'!M31*0.8</f>
        <v>89360</v>
      </c>
      <c r="N31" s="43">
        <f>'BAR BB| Open rates'!N31*0.8</f>
        <v>81360</v>
      </c>
      <c r="O31" s="43">
        <f>'BAR BB| Open rates'!O31*0.8</f>
        <v>57360</v>
      </c>
      <c r="P31" s="43">
        <f>'BAR BB| Open rates'!P31*0.8</f>
        <v>50160</v>
      </c>
      <c r="Q31" s="43">
        <f>'BAR BB| Open rates'!Q31*0.8</f>
        <v>54160</v>
      </c>
      <c r="R31" s="43">
        <f>'BAR BB| Open rates'!R31*0.8</f>
        <v>51760</v>
      </c>
      <c r="S31" s="43">
        <f>'BAR BB| Open rates'!S31*0.8</f>
        <v>51760</v>
      </c>
      <c r="T31" s="43">
        <f>'BAR BB| Open rates'!T31*0.8</f>
        <v>54160</v>
      </c>
      <c r="U31" s="43">
        <f>'BAR BB| Open rates'!U31*0.8</f>
        <v>57360</v>
      </c>
      <c r="V31" s="43">
        <f>'BAR BB| Open rates'!V31*0.8</f>
        <v>57360</v>
      </c>
      <c r="W31" s="43">
        <f>'BAR BB| Open rates'!W31*0.8</f>
        <v>67600</v>
      </c>
      <c r="X31" s="43">
        <f>'BAR BB| Open rates'!X31*0.8</f>
        <v>67600</v>
      </c>
      <c r="Y31" s="43">
        <f>'BAR BB| Open rates'!Y31*0.8</f>
        <v>78000</v>
      </c>
      <c r="Z31" s="43">
        <f>'BAR BB| Open rates'!Z31*0.8</f>
        <v>78000</v>
      </c>
      <c r="AA31" s="43">
        <f>'BAR BB| Open rates'!AA31*0.8</f>
        <v>80640</v>
      </c>
      <c r="AB31" s="43">
        <f>'BAR BB| Open rates'!AB31*0.8</f>
        <v>78000</v>
      </c>
      <c r="AC31" s="43">
        <f>'BAR BB| Open rates'!AC31*0.8</f>
        <v>80640</v>
      </c>
      <c r="AD31" s="43">
        <f>'BAR BB| Open rates'!AD31*0.8</f>
        <v>75840</v>
      </c>
      <c r="AE31" s="43">
        <f>'BAR BB| Open rates'!AE31*0.8</f>
        <v>96960</v>
      </c>
      <c r="AF31" s="43">
        <f>'BAR BB| Open rates'!AF31*0.8</f>
        <v>96960</v>
      </c>
      <c r="AG31" s="43">
        <f>'BAR BB| Open rates'!AG31*0.8</f>
        <v>96960</v>
      </c>
      <c r="AH31" s="43">
        <f>'BAR BB| Open rates'!AH31*0.8</f>
        <v>73440</v>
      </c>
      <c r="AI31" s="43">
        <f>'BAR BB| Open rates'!AI31*0.8</f>
        <v>51760</v>
      </c>
      <c r="AJ31" s="43">
        <f>'BAR BB| Open rates'!AJ31*0.8</f>
        <v>56880</v>
      </c>
      <c r="AK31" s="43">
        <f>'BAR BB| Open rates'!AK31*0.8</f>
        <v>49360</v>
      </c>
      <c r="AL31" s="43">
        <f>'BAR BB| Open rates'!AL31*0.8</f>
        <v>47760</v>
      </c>
      <c r="AM31" s="43">
        <f>'BAR BB| Open rates'!AM31*0.8</f>
        <v>46160</v>
      </c>
      <c r="AN31" s="43">
        <f>'BAR BB| Open rates'!AN31*0.8</f>
        <v>47760</v>
      </c>
      <c r="AO31" s="43">
        <f>'BAR BB| Open rates'!AO31*0.8</f>
        <v>46160</v>
      </c>
      <c r="AP31" s="43">
        <f>'BAR BB| Open rates'!AP31*0.8</f>
        <v>41200</v>
      </c>
      <c r="AQ31" s="43">
        <f>'BAR BB| Open rates'!AQ31*0.8</f>
        <v>39840</v>
      </c>
      <c r="AR31" s="43">
        <f>'BAR BB| Open rates'!AR31*0.8</f>
        <v>38240</v>
      </c>
      <c r="AS31" s="43">
        <f>'BAR BB| Open rates'!AS31*0.8</f>
        <v>38240</v>
      </c>
      <c r="AT31" s="43">
        <f>'BAR BB| Open rates'!AT31*0.8</f>
        <v>37440</v>
      </c>
      <c r="AU31" s="43">
        <f>'BAR BB| Open rates'!AU31*0.8</f>
        <v>38240</v>
      </c>
      <c r="AV31" s="43">
        <f>'BAR BB| Open rates'!AV31*0.8</f>
        <v>37440</v>
      </c>
      <c r="AW31" s="43">
        <f>'BAR BB| Open rates'!AW31*0.8</f>
        <v>38240</v>
      </c>
      <c r="AX31" s="43">
        <f>'BAR BB| Open rates'!AX31*0.8</f>
        <v>0</v>
      </c>
      <c r="AY31" s="43">
        <f>'BAR BB| Open rates'!AY31*0.8</f>
        <v>0</v>
      </c>
      <c r="AZ31" s="43">
        <f>'BAR BB| Open rates'!AZ31*0.8</f>
        <v>0</v>
      </c>
      <c r="BA31" s="43">
        <f>'BAR BB| Open rates'!BA31*0.8</f>
        <v>0</v>
      </c>
      <c r="BB31" s="43">
        <f>'BAR BB| Open rates'!BB31*0.8</f>
        <v>0</v>
      </c>
      <c r="BC31" s="43">
        <f>'BAR BB| Open rates'!BC31*0.8</f>
        <v>0</v>
      </c>
      <c r="BD31" s="43">
        <f>'BAR BB| Open rates'!BD31*0.8</f>
        <v>0</v>
      </c>
      <c r="BE31" s="43">
        <f>'BAR BB| Open rates'!BE31*0.8</f>
        <v>0</v>
      </c>
      <c r="BF31" s="43">
        <f>'BAR BB| Open rates'!BF31*0.8</f>
        <v>0</v>
      </c>
      <c r="BG31" s="43">
        <f>'BAR BB| Open rates'!BG31*0.8</f>
        <v>0</v>
      </c>
      <c r="BH31" s="43">
        <f>'BAR BB| Open rates'!BH31*0.8</f>
        <v>0</v>
      </c>
      <c r="BI31" s="43">
        <f>'BAR BB| Open rates'!BI31*0.8</f>
        <v>0</v>
      </c>
      <c r="BJ31" s="43">
        <f>'BAR BB| Open rates'!BJ31*0.8</f>
        <v>0</v>
      </c>
      <c r="BK31" s="43">
        <f>'BAR BB| Open rates'!BK31*0.8</f>
        <v>0</v>
      </c>
      <c r="BL31" s="43">
        <f>'BAR BB| Open rates'!BL31*0.8</f>
        <v>0</v>
      </c>
      <c r="BM31" s="43">
        <f>'BAR BB| Open rates'!BM31*0.8</f>
        <v>0</v>
      </c>
      <c r="BN31" s="43">
        <f>'BAR BB| Open rates'!BN31*0.8</f>
        <v>0</v>
      </c>
      <c r="BO31" s="43">
        <f>'BAR BB| Open rates'!BO31*0.8</f>
        <v>0</v>
      </c>
      <c r="BP31" s="43">
        <f>'BAR BB| Open rates'!BP31*0.8</f>
        <v>0</v>
      </c>
      <c r="BQ31" s="43">
        <f>'BAR BB| Open rates'!BQ31*0.8</f>
        <v>0</v>
      </c>
      <c r="BR31" s="43">
        <f>'BAR BB| Open rates'!BR31*0.8</f>
        <v>0</v>
      </c>
      <c r="BS31" s="43">
        <f>'BAR BB| Open rates'!BS31*0.8</f>
        <v>0</v>
      </c>
      <c r="BT31" s="43">
        <f>'BAR BB| Open rates'!BT31*0.8</f>
        <v>0</v>
      </c>
      <c r="BU31" s="43">
        <f>'BAR BB| Open rates'!BU31*0.8</f>
        <v>0</v>
      </c>
      <c r="BV31" s="43">
        <f>'BAR BB| Open rates'!BV31*0.8</f>
        <v>0</v>
      </c>
      <c r="BW31" s="43">
        <f>'BAR BB| Open rates'!BW31*0.8</f>
        <v>0</v>
      </c>
      <c r="BX31" s="43">
        <f>'BAR BB| Open rates'!BX31*0.8</f>
        <v>0</v>
      </c>
      <c r="BY31" s="43">
        <f>'BAR BB| Open rates'!BY31*0.8</f>
        <v>0</v>
      </c>
      <c r="BZ31" s="43">
        <f>'BAR BB| Open rates'!BZ31*0.8</f>
        <v>0</v>
      </c>
      <c r="CA31" s="43">
        <f>'BAR BB| Open rates'!CA31*0.8</f>
        <v>0</v>
      </c>
      <c r="CB31" s="43">
        <f>'BAR BB| Open rates'!CB31*0.8</f>
        <v>0</v>
      </c>
      <c r="CC31" s="43">
        <f>'BAR BB| Open rates'!CC31*0.8</f>
        <v>0</v>
      </c>
      <c r="CD31" s="43">
        <f>'BAR BB| Open rates'!CD31*0.8</f>
        <v>0</v>
      </c>
      <c r="CE31" s="43">
        <f>'BAR BB| Open rates'!CE31*0.8</f>
        <v>0</v>
      </c>
      <c r="CF31" s="43">
        <f>'BAR BB| Open rates'!CF31*0.8</f>
        <v>0</v>
      </c>
      <c r="CG31" s="43">
        <f>'BAR BB| Open rates'!CG31*0.8</f>
        <v>0</v>
      </c>
      <c r="CH31" s="43">
        <f>'BAR BB| Open rates'!CH31*0.8</f>
        <v>0</v>
      </c>
      <c r="CI31" s="43">
        <f>'BAR BB| Open rates'!CI31*0.8</f>
        <v>0</v>
      </c>
      <c r="CJ31" s="43">
        <f>'BAR BB| Open rates'!CJ31*0.8</f>
        <v>0</v>
      </c>
      <c r="CK31" s="43">
        <f>'BAR BB| Open rates'!CK31*0.8</f>
        <v>0</v>
      </c>
      <c r="CL31" s="43">
        <f>'BAR BB| Open rates'!CL31*0.8</f>
        <v>0</v>
      </c>
      <c r="CM31" s="43">
        <f>'BAR BB| Open rates'!CM31*0.8</f>
        <v>0</v>
      </c>
      <c r="CN31" s="43">
        <f>'BAR BB| Open rates'!CN31*0.8</f>
        <v>0</v>
      </c>
    </row>
    <row r="32" spans="1:92" s="36" customFormat="1" ht="12.75" customHeight="1" x14ac:dyDescent="0.2">
      <c r="A32" s="237">
        <v>4</v>
      </c>
      <c r="B32" s="43">
        <f>'BAR BB| Open rates'!B32*0.8</f>
        <v>48160</v>
      </c>
      <c r="C32" s="43">
        <f>'BAR BB| Open rates'!C32*0.8</f>
        <v>52960</v>
      </c>
      <c r="D32" s="43">
        <f>'BAR BB| Open rates'!D32*0.8</f>
        <v>49760</v>
      </c>
      <c r="E32" s="43">
        <f>'BAR BB| Open rates'!E32*0.8</f>
        <v>171840</v>
      </c>
      <c r="F32" s="43">
        <f>'BAR BB| Open rates'!F32*0.8</f>
        <v>201440</v>
      </c>
      <c r="G32" s="43">
        <f>'BAR BB| Open rates'!G32*0.8</f>
        <v>207040</v>
      </c>
      <c r="H32" s="43">
        <f>'BAR BB| Open rates'!H32*0.8</f>
        <v>215040</v>
      </c>
      <c r="I32" s="43">
        <f>'BAR BB| Open rates'!I32*0.8</f>
        <v>223120</v>
      </c>
      <c r="J32" s="43">
        <f>'BAR BB| Open rates'!J32*0.8</f>
        <v>223120</v>
      </c>
      <c r="K32" s="43">
        <f>'BAR BB| Open rates'!K32*0.8</f>
        <v>223120</v>
      </c>
      <c r="L32" s="43">
        <f>'BAR BB| Open rates'!L32*0.8</f>
        <v>216720</v>
      </c>
      <c r="M32" s="43">
        <f>'BAR BB| Open rates'!M32*0.8</f>
        <v>91760</v>
      </c>
      <c r="N32" s="43">
        <f>'BAR BB| Open rates'!N32*0.8</f>
        <v>83760</v>
      </c>
      <c r="O32" s="43">
        <f>'BAR BB| Open rates'!O32*0.8</f>
        <v>59760</v>
      </c>
      <c r="P32" s="43">
        <f>'BAR BB| Open rates'!P32*0.8</f>
        <v>52560</v>
      </c>
      <c r="Q32" s="43">
        <f>'BAR BB| Open rates'!Q32*0.8</f>
        <v>56560</v>
      </c>
      <c r="R32" s="43">
        <f>'BAR BB| Open rates'!R32*0.8</f>
        <v>54160</v>
      </c>
      <c r="S32" s="43">
        <f>'BAR BB| Open rates'!S32*0.8</f>
        <v>54160</v>
      </c>
      <c r="T32" s="43">
        <f>'BAR BB| Open rates'!T32*0.8</f>
        <v>56560</v>
      </c>
      <c r="U32" s="43">
        <f>'BAR BB| Open rates'!U32*0.8</f>
        <v>59760</v>
      </c>
      <c r="V32" s="43">
        <f>'BAR BB| Open rates'!V32*0.8</f>
        <v>59760</v>
      </c>
      <c r="W32" s="43">
        <f>'BAR BB| Open rates'!W32*0.8</f>
        <v>70000</v>
      </c>
      <c r="X32" s="43">
        <f>'BAR BB| Open rates'!X32*0.8</f>
        <v>70000</v>
      </c>
      <c r="Y32" s="43">
        <f>'BAR BB| Open rates'!Y32*0.8</f>
        <v>80400</v>
      </c>
      <c r="Z32" s="43">
        <f>'BAR BB| Open rates'!Z32*0.8</f>
        <v>80400</v>
      </c>
      <c r="AA32" s="43">
        <f>'BAR BB| Open rates'!AA32*0.8</f>
        <v>83040</v>
      </c>
      <c r="AB32" s="43">
        <f>'BAR BB| Open rates'!AB32*0.8</f>
        <v>80400</v>
      </c>
      <c r="AC32" s="43">
        <f>'BAR BB| Open rates'!AC32*0.8</f>
        <v>83040</v>
      </c>
      <c r="AD32" s="43">
        <f>'BAR BB| Open rates'!AD32*0.8</f>
        <v>78240</v>
      </c>
      <c r="AE32" s="43">
        <f>'BAR BB| Open rates'!AE32*0.8</f>
        <v>99360</v>
      </c>
      <c r="AF32" s="43">
        <f>'BAR BB| Open rates'!AF32*0.8</f>
        <v>99360</v>
      </c>
      <c r="AG32" s="43">
        <f>'BAR BB| Open rates'!AG32*0.8</f>
        <v>99360</v>
      </c>
      <c r="AH32" s="43">
        <f>'BAR BB| Open rates'!AH32*0.8</f>
        <v>75840</v>
      </c>
      <c r="AI32" s="43">
        <f>'BAR BB| Open rates'!AI32*0.8</f>
        <v>54160</v>
      </c>
      <c r="AJ32" s="43">
        <f>'BAR BB| Open rates'!AJ32*0.8</f>
        <v>59280</v>
      </c>
      <c r="AK32" s="43">
        <f>'BAR BB| Open rates'!AK32*0.8</f>
        <v>51760</v>
      </c>
      <c r="AL32" s="43">
        <f>'BAR BB| Open rates'!AL32*0.8</f>
        <v>50160</v>
      </c>
      <c r="AM32" s="43">
        <f>'BAR BB| Open rates'!AM32*0.8</f>
        <v>48560</v>
      </c>
      <c r="AN32" s="43">
        <f>'BAR BB| Open rates'!AN32*0.8</f>
        <v>50160</v>
      </c>
      <c r="AO32" s="43">
        <f>'BAR BB| Open rates'!AO32*0.8</f>
        <v>48560</v>
      </c>
      <c r="AP32" s="43">
        <f>'BAR BB| Open rates'!AP32*0.8</f>
        <v>43600</v>
      </c>
      <c r="AQ32" s="43">
        <f>'BAR BB| Open rates'!AQ32*0.8</f>
        <v>42240</v>
      </c>
      <c r="AR32" s="43">
        <f>'BAR BB| Open rates'!AR32*0.8</f>
        <v>40640</v>
      </c>
      <c r="AS32" s="43">
        <f>'BAR BB| Open rates'!AS32*0.8</f>
        <v>40640</v>
      </c>
      <c r="AT32" s="43">
        <f>'BAR BB| Open rates'!AT32*0.8</f>
        <v>39840</v>
      </c>
      <c r="AU32" s="43">
        <f>'BAR BB| Open rates'!AU32*0.8</f>
        <v>40640</v>
      </c>
      <c r="AV32" s="43">
        <f>'BAR BB| Open rates'!AV32*0.8</f>
        <v>39840</v>
      </c>
      <c r="AW32" s="43">
        <f>'BAR BB| Open rates'!AW32*0.8</f>
        <v>40640</v>
      </c>
      <c r="AX32" s="43">
        <f>'BAR BB| Open rates'!AX32*0.8</f>
        <v>0</v>
      </c>
      <c r="AY32" s="43">
        <f>'BAR BB| Open rates'!AY32*0.8</f>
        <v>0</v>
      </c>
      <c r="AZ32" s="43">
        <f>'BAR BB| Open rates'!AZ32*0.8</f>
        <v>0</v>
      </c>
      <c r="BA32" s="43">
        <f>'BAR BB| Open rates'!BA32*0.8</f>
        <v>0</v>
      </c>
      <c r="BB32" s="43">
        <f>'BAR BB| Open rates'!BB32*0.8</f>
        <v>0</v>
      </c>
      <c r="BC32" s="43">
        <f>'BAR BB| Open rates'!BC32*0.8</f>
        <v>0</v>
      </c>
      <c r="BD32" s="43">
        <f>'BAR BB| Open rates'!BD32*0.8</f>
        <v>0</v>
      </c>
      <c r="BE32" s="43">
        <f>'BAR BB| Open rates'!BE32*0.8</f>
        <v>0</v>
      </c>
      <c r="BF32" s="43">
        <f>'BAR BB| Open rates'!BF32*0.8</f>
        <v>0</v>
      </c>
      <c r="BG32" s="43">
        <f>'BAR BB| Open rates'!BG32*0.8</f>
        <v>0</v>
      </c>
      <c r="BH32" s="43">
        <f>'BAR BB| Open rates'!BH32*0.8</f>
        <v>0</v>
      </c>
      <c r="BI32" s="43">
        <f>'BAR BB| Open rates'!BI32*0.8</f>
        <v>0</v>
      </c>
      <c r="BJ32" s="43">
        <f>'BAR BB| Open rates'!BJ32*0.8</f>
        <v>0</v>
      </c>
      <c r="BK32" s="43">
        <f>'BAR BB| Open rates'!BK32*0.8</f>
        <v>0</v>
      </c>
      <c r="BL32" s="43">
        <f>'BAR BB| Open rates'!BL32*0.8</f>
        <v>0</v>
      </c>
      <c r="BM32" s="43">
        <f>'BAR BB| Open rates'!BM32*0.8</f>
        <v>0</v>
      </c>
      <c r="BN32" s="43">
        <f>'BAR BB| Open rates'!BN32*0.8</f>
        <v>0</v>
      </c>
      <c r="BO32" s="43">
        <f>'BAR BB| Open rates'!BO32*0.8</f>
        <v>0</v>
      </c>
      <c r="BP32" s="43">
        <f>'BAR BB| Open rates'!BP32*0.8</f>
        <v>0</v>
      </c>
      <c r="BQ32" s="43">
        <f>'BAR BB| Open rates'!BQ32*0.8</f>
        <v>0</v>
      </c>
      <c r="BR32" s="43">
        <f>'BAR BB| Open rates'!BR32*0.8</f>
        <v>0</v>
      </c>
      <c r="BS32" s="43">
        <f>'BAR BB| Open rates'!BS32*0.8</f>
        <v>0</v>
      </c>
      <c r="BT32" s="43">
        <f>'BAR BB| Open rates'!BT32*0.8</f>
        <v>0</v>
      </c>
      <c r="BU32" s="43">
        <f>'BAR BB| Open rates'!BU32*0.8</f>
        <v>0</v>
      </c>
      <c r="BV32" s="43">
        <f>'BAR BB| Open rates'!BV32*0.8</f>
        <v>0</v>
      </c>
      <c r="BW32" s="43">
        <f>'BAR BB| Open rates'!BW32*0.8</f>
        <v>0</v>
      </c>
      <c r="BX32" s="43">
        <f>'BAR BB| Open rates'!BX32*0.8</f>
        <v>0</v>
      </c>
      <c r="BY32" s="43">
        <f>'BAR BB| Open rates'!BY32*0.8</f>
        <v>0</v>
      </c>
      <c r="BZ32" s="43">
        <f>'BAR BB| Open rates'!BZ32*0.8</f>
        <v>0</v>
      </c>
      <c r="CA32" s="43">
        <f>'BAR BB| Open rates'!CA32*0.8</f>
        <v>0</v>
      </c>
      <c r="CB32" s="43">
        <f>'BAR BB| Open rates'!CB32*0.8</f>
        <v>0</v>
      </c>
      <c r="CC32" s="43">
        <f>'BAR BB| Open rates'!CC32*0.8</f>
        <v>0</v>
      </c>
      <c r="CD32" s="43">
        <f>'BAR BB| Open rates'!CD32*0.8</f>
        <v>0</v>
      </c>
      <c r="CE32" s="43">
        <f>'BAR BB| Open rates'!CE32*0.8</f>
        <v>0</v>
      </c>
      <c r="CF32" s="43">
        <f>'BAR BB| Open rates'!CF32*0.8</f>
        <v>0</v>
      </c>
      <c r="CG32" s="43">
        <f>'BAR BB| Open rates'!CG32*0.8</f>
        <v>0</v>
      </c>
      <c r="CH32" s="43">
        <f>'BAR BB| Open rates'!CH32*0.8</f>
        <v>0</v>
      </c>
      <c r="CI32" s="43">
        <f>'BAR BB| Open rates'!CI32*0.8</f>
        <v>0</v>
      </c>
      <c r="CJ32" s="43">
        <f>'BAR BB| Open rates'!CJ32*0.8</f>
        <v>0</v>
      </c>
      <c r="CK32" s="43">
        <f>'BAR BB| Open rates'!CK32*0.8</f>
        <v>0</v>
      </c>
      <c r="CL32" s="43">
        <f>'BAR BB| Open rates'!CL32*0.8</f>
        <v>0</v>
      </c>
      <c r="CM32" s="43">
        <f>'BAR BB| Open rates'!CM32*0.8</f>
        <v>0</v>
      </c>
      <c r="CN32" s="43">
        <f>'BAR BB| Open rates'!CN32*0.8</f>
        <v>0</v>
      </c>
    </row>
    <row r="33" spans="1:92" s="36" customFormat="1" ht="31.5" customHeight="1" x14ac:dyDescent="0.2">
      <c r="A33" s="236" t="s">
        <v>182</v>
      </c>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c r="BM33" s="43"/>
      <c r="BN33" s="43"/>
      <c r="BO33" s="43"/>
      <c r="BP33" s="43"/>
      <c r="BQ33" s="43"/>
      <c r="BR33" s="43"/>
      <c r="BS33" s="43"/>
      <c r="BT33" s="43"/>
      <c r="BU33" s="43"/>
      <c r="BV33" s="43"/>
      <c r="BW33" s="43"/>
      <c r="BX33" s="43"/>
      <c r="BY33" s="43"/>
      <c r="BZ33" s="43"/>
      <c r="CA33" s="43"/>
      <c r="CB33" s="43"/>
      <c r="CC33" s="43"/>
      <c r="CD33" s="43"/>
      <c r="CE33" s="43"/>
      <c r="CF33" s="43"/>
      <c r="CG33" s="43"/>
      <c r="CH33" s="43"/>
      <c r="CI33" s="43"/>
      <c r="CJ33" s="43"/>
      <c r="CK33" s="43"/>
      <c r="CL33" s="43"/>
      <c r="CM33" s="43"/>
      <c r="CN33" s="43"/>
    </row>
    <row r="34" spans="1:92" s="36" customFormat="1" ht="12.75" customHeight="1" x14ac:dyDescent="0.2">
      <c r="A34" s="237">
        <v>1</v>
      </c>
      <c r="B34" s="43">
        <f>'BAR BB| Open rates'!B34*0.8</f>
        <v>47760</v>
      </c>
      <c r="C34" s="43">
        <f>'BAR BB| Open rates'!C34*0.8</f>
        <v>52560</v>
      </c>
      <c r="D34" s="43">
        <f>'BAR BB| Open rates'!D34*0.8</f>
        <v>49360</v>
      </c>
      <c r="E34" s="43">
        <f>'BAR BB| Open rates'!E34*0.8</f>
        <v>180640</v>
      </c>
      <c r="F34" s="43">
        <f>'BAR BB| Open rates'!F34*0.8</f>
        <v>210240</v>
      </c>
      <c r="G34" s="43">
        <f>'BAR BB| Open rates'!G34*0.8</f>
        <v>215840</v>
      </c>
      <c r="H34" s="43">
        <f>'BAR BB| Open rates'!H34*0.8</f>
        <v>223840</v>
      </c>
      <c r="I34" s="43">
        <f>'BAR BB| Open rates'!I34*0.8</f>
        <v>231920</v>
      </c>
      <c r="J34" s="43">
        <f>'BAR BB| Open rates'!J34*0.8</f>
        <v>231920</v>
      </c>
      <c r="K34" s="43">
        <f>'BAR BB| Open rates'!K34*0.8</f>
        <v>231920</v>
      </c>
      <c r="L34" s="43">
        <f>'BAR BB| Open rates'!L34*0.8</f>
        <v>225520</v>
      </c>
      <c r="M34" s="43">
        <f>'BAR BB| Open rates'!M34*0.8</f>
        <v>88560</v>
      </c>
      <c r="N34" s="43">
        <f>'BAR BB| Open rates'!N34*0.8</f>
        <v>80560</v>
      </c>
      <c r="O34" s="43">
        <f>'BAR BB| Open rates'!O34*0.8</f>
        <v>56560</v>
      </c>
      <c r="P34" s="43">
        <f>'BAR BB| Open rates'!P34*0.8</f>
        <v>49360</v>
      </c>
      <c r="Q34" s="43">
        <f>'BAR BB| Open rates'!Q34*0.8</f>
        <v>53360</v>
      </c>
      <c r="R34" s="43">
        <f>'BAR BB| Open rates'!R34*0.8</f>
        <v>50960</v>
      </c>
      <c r="S34" s="43">
        <f>'BAR BB| Open rates'!S34*0.8</f>
        <v>50960</v>
      </c>
      <c r="T34" s="43">
        <f>'BAR BB| Open rates'!T34*0.8</f>
        <v>53360</v>
      </c>
      <c r="U34" s="43">
        <f>'BAR BB| Open rates'!U34*0.8</f>
        <v>56560</v>
      </c>
      <c r="V34" s="43">
        <f>'BAR BB| Open rates'!V34*0.8</f>
        <v>56560</v>
      </c>
      <c r="W34" s="43">
        <f>'BAR BB| Open rates'!W34*0.8</f>
        <v>66800</v>
      </c>
      <c r="X34" s="43">
        <f>'BAR BB| Open rates'!X34*0.8</f>
        <v>66800</v>
      </c>
      <c r="Y34" s="43">
        <f>'BAR BB| Open rates'!Y34*0.8</f>
        <v>86080</v>
      </c>
      <c r="Z34" s="43">
        <f>'BAR BB| Open rates'!Z34*0.8</f>
        <v>86080</v>
      </c>
      <c r="AA34" s="43">
        <f>'BAR BB| Open rates'!AA34*0.8</f>
        <v>88720</v>
      </c>
      <c r="AB34" s="43">
        <f>'BAR BB| Open rates'!AB34*0.8</f>
        <v>86080</v>
      </c>
      <c r="AC34" s="43">
        <f>'BAR BB| Open rates'!AC34*0.8</f>
        <v>88720</v>
      </c>
      <c r="AD34" s="43">
        <f>'BAR BB| Open rates'!AD34*0.8</f>
        <v>83920</v>
      </c>
      <c r="AE34" s="43">
        <f>'BAR BB| Open rates'!AE34*0.8</f>
        <v>104160</v>
      </c>
      <c r="AF34" s="43">
        <f>'BAR BB| Open rates'!AF34*0.8</f>
        <v>104160</v>
      </c>
      <c r="AG34" s="43">
        <f>'BAR BB| Open rates'!AG34*0.8</f>
        <v>104160</v>
      </c>
      <c r="AH34" s="43">
        <f>'BAR BB| Open rates'!AH34*0.8</f>
        <v>80640</v>
      </c>
      <c r="AI34" s="43">
        <f>'BAR BB| Open rates'!AI34*0.8</f>
        <v>64640</v>
      </c>
      <c r="AJ34" s="43">
        <f>'BAR BB| Open rates'!AJ34*0.8</f>
        <v>69760</v>
      </c>
      <c r="AK34" s="43">
        <f>'BAR BB| Open rates'!AK34*0.8</f>
        <v>62240</v>
      </c>
      <c r="AL34" s="43">
        <f>'BAR BB| Open rates'!AL34*0.8</f>
        <v>60640</v>
      </c>
      <c r="AM34" s="43">
        <f>'BAR BB| Open rates'!AM34*0.8</f>
        <v>59040</v>
      </c>
      <c r="AN34" s="43">
        <f>'BAR BB| Open rates'!AN34*0.8</f>
        <v>60640</v>
      </c>
      <c r="AO34" s="43">
        <f>'BAR BB| Open rates'!AO34*0.8</f>
        <v>59040</v>
      </c>
      <c r="AP34" s="43">
        <f>'BAR BB| Open rates'!AP34*0.8</f>
        <v>42000</v>
      </c>
      <c r="AQ34" s="43">
        <f>'BAR BB| Open rates'!AQ34*0.8</f>
        <v>40640</v>
      </c>
      <c r="AR34" s="43">
        <f>'BAR BB| Open rates'!AR34*0.8</f>
        <v>39040</v>
      </c>
      <c r="AS34" s="43">
        <f>'BAR BB| Open rates'!AS34*0.8</f>
        <v>39040</v>
      </c>
      <c r="AT34" s="43">
        <f>'BAR BB| Open rates'!AT34*0.8</f>
        <v>38240</v>
      </c>
      <c r="AU34" s="43">
        <f>'BAR BB| Open rates'!AU34*0.8</f>
        <v>39040</v>
      </c>
      <c r="AV34" s="43">
        <f>'BAR BB| Open rates'!AV34*0.8</f>
        <v>38240</v>
      </c>
      <c r="AW34" s="43">
        <f>'BAR BB| Open rates'!AW34*0.8</f>
        <v>39040</v>
      </c>
      <c r="AX34" s="43">
        <f>'BAR BB| Open rates'!AX34*0.8</f>
        <v>0</v>
      </c>
      <c r="AY34" s="43">
        <f>'BAR BB| Open rates'!AY34*0.8</f>
        <v>0</v>
      </c>
      <c r="AZ34" s="43">
        <f>'BAR BB| Open rates'!AZ34*0.8</f>
        <v>0</v>
      </c>
      <c r="BA34" s="43">
        <f>'BAR BB| Open rates'!BA34*0.8</f>
        <v>0</v>
      </c>
      <c r="BB34" s="43">
        <f>'BAR BB| Open rates'!BB34*0.8</f>
        <v>0</v>
      </c>
      <c r="BC34" s="43">
        <f>'BAR BB| Open rates'!BC34*0.8</f>
        <v>0</v>
      </c>
      <c r="BD34" s="43">
        <f>'BAR BB| Open rates'!BD34*0.8</f>
        <v>0</v>
      </c>
      <c r="BE34" s="43">
        <f>'BAR BB| Open rates'!BE34*0.8</f>
        <v>0</v>
      </c>
      <c r="BF34" s="43">
        <f>'BAR BB| Open rates'!BF34*0.8</f>
        <v>0</v>
      </c>
      <c r="BG34" s="43">
        <f>'BAR BB| Open rates'!BG34*0.8</f>
        <v>0</v>
      </c>
      <c r="BH34" s="43">
        <f>'BAR BB| Open rates'!BH34*0.8</f>
        <v>0</v>
      </c>
      <c r="BI34" s="43">
        <f>'BAR BB| Open rates'!BI34*0.8</f>
        <v>0</v>
      </c>
      <c r="BJ34" s="43">
        <f>'BAR BB| Open rates'!BJ34*0.8</f>
        <v>0</v>
      </c>
      <c r="BK34" s="43">
        <f>'BAR BB| Open rates'!BK34*0.8</f>
        <v>0</v>
      </c>
      <c r="BL34" s="43">
        <f>'BAR BB| Open rates'!BL34*0.8</f>
        <v>0</v>
      </c>
      <c r="BM34" s="43">
        <f>'BAR BB| Open rates'!BM34*0.8</f>
        <v>0</v>
      </c>
      <c r="BN34" s="43">
        <f>'BAR BB| Open rates'!BN34*0.8</f>
        <v>0</v>
      </c>
      <c r="BO34" s="43">
        <f>'BAR BB| Open rates'!BO34*0.8</f>
        <v>0</v>
      </c>
      <c r="BP34" s="43">
        <f>'BAR BB| Open rates'!BP34*0.8</f>
        <v>0</v>
      </c>
      <c r="BQ34" s="43">
        <f>'BAR BB| Open rates'!BQ34*0.8</f>
        <v>0</v>
      </c>
      <c r="BR34" s="43">
        <f>'BAR BB| Open rates'!BR34*0.8</f>
        <v>0</v>
      </c>
      <c r="BS34" s="43">
        <f>'BAR BB| Open rates'!BS34*0.8</f>
        <v>0</v>
      </c>
      <c r="BT34" s="43">
        <f>'BAR BB| Open rates'!BT34*0.8</f>
        <v>0</v>
      </c>
      <c r="BU34" s="43">
        <f>'BAR BB| Open rates'!BU34*0.8</f>
        <v>0</v>
      </c>
      <c r="BV34" s="43">
        <f>'BAR BB| Open rates'!BV34*0.8</f>
        <v>0</v>
      </c>
      <c r="BW34" s="43">
        <f>'BAR BB| Open rates'!BW34*0.8</f>
        <v>0</v>
      </c>
      <c r="BX34" s="43">
        <f>'BAR BB| Open rates'!BX34*0.8</f>
        <v>0</v>
      </c>
      <c r="BY34" s="43">
        <f>'BAR BB| Open rates'!BY34*0.8</f>
        <v>0</v>
      </c>
      <c r="BZ34" s="43">
        <f>'BAR BB| Open rates'!BZ34*0.8</f>
        <v>0</v>
      </c>
      <c r="CA34" s="43">
        <f>'BAR BB| Open rates'!CA34*0.8</f>
        <v>0</v>
      </c>
      <c r="CB34" s="43">
        <f>'BAR BB| Open rates'!CB34*0.8</f>
        <v>0</v>
      </c>
      <c r="CC34" s="43">
        <f>'BAR BB| Open rates'!CC34*0.8</f>
        <v>0</v>
      </c>
      <c r="CD34" s="43">
        <f>'BAR BB| Open rates'!CD34*0.8</f>
        <v>0</v>
      </c>
      <c r="CE34" s="43">
        <f>'BAR BB| Open rates'!CE34*0.8</f>
        <v>0</v>
      </c>
      <c r="CF34" s="43">
        <f>'BAR BB| Open rates'!CF34*0.8</f>
        <v>0</v>
      </c>
      <c r="CG34" s="43">
        <f>'BAR BB| Open rates'!CG34*0.8</f>
        <v>0</v>
      </c>
      <c r="CH34" s="43">
        <f>'BAR BB| Open rates'!CH34*0.8</f>
        <v>0</v>
      </c>
      <c r="CI34" s="43">
        <f>'BAR BB| Open rates'!CI34*0.8</f>
        <v>0</v>
      </c>
      <c r="CJ34" s="43">
        <f>'BAR BB| Open rates'!CJ34*0.8</f>
        <v>0</v>
      </c>
      <c r="CK34" s="43">
        <f>'BAR BB| Open rates'!CK34*0.8</f>
        <v>0</v>
      </c>
      <c r="CL34" s="43">
        <f>'BAR BB| Open rates'!CL34*0.8</f>
        <v>0</v>
      </c>
      <c r="CM34" s="43">
        <f>'BAR BB| Open rates'!CM34*0.8</f>
        <v>0</v>
      </c>
      <c r="CN34" s="43">
        <f>'BAR BB| Open rates'!CN34*0.8</f>
        <v>0</v>
      </c>
    </row>
    <row r="35" spans="1:92" s="36" customFormat="1" ht="12.75" customHeight="1" x14ac:dyDescent="0.2">
      <c r="A35" s="237">
        <v>2</v>
      </c>
      <c r="B35" s="43">
        <f>'BAR BB| Open rates'!B35*0.8</f>
        <v>49760</v>
      </c>
      <c r="C35" s="43">
        <f>'BAR BB| Open rates'!C35*0.8</f>
        <v>54560</v>
      </c>
      <c r="D35" s="43">
        <f>'BAR BB| Open rates'!D35*0.8</f>
        <v>51360</v>
      </c>
      <c r="E35" s="43">
        <f>'BAR BB| Open rates'!E35*0.8</f>
        <v>183040</v>
      </c>
      <c r="F35" s="43">
        <f>'BAR BB| Open rates'!F35*0.8</f>
        <v>212640</v>
      </c>
      <c r="G35" s="43">
        <f>'BAR BB| Open rates'!G35*0.8</f>
        <v>218240</v>
      </c>
      <c r="H35" s="43">
        <f>'BAR BB| Open rates'!H35*0.8</f>
        <v>226240</v>
      </c>
      <c r="I35" s="43">
        <f>'BAR BB| Open rates'!I35*0.8</f>
        <v>234320</v>
      </c>
      <c r="J35" s="43">
        <f>'BAR BB| Open rates'!J35*0.8</f>
        <v>234320</v>
      </c>
      <c r="K35" s="43">
        <f>'BAR BB| Open rates'!K35*0.8</f>
        <v>234320</v>
      </c>
      <c r="L35" s="43">
        <f>'BAR BB| Open rates'!L35*0.8</f>
        <v>227920</v>
      </c>
      <c r="M35" s="43">
        <f>'BAR BB| Open rates'!M35*0.8</f>
        <v>90960</v>
      </c>
      <c r="N35" s="43">
        <f>'BAR BB| Open rates'!N35*0.8</f>
        <v>82960</v>
      </c>
      <c r="O35" s="43">
        <f>'BAR BB| Open rates'!O35*0.8</f>
        <v>58960</v>
      </c>
      <c r="P35" s="43">
        <f>'BAR BB| Open rates'!P35*0.8</f>
        <v>51760</v>
      </c>
      <c r="Q35" s="43">
        <f>'BAR BB| Open rates'!Q35*0.8</f>
        <v>55760</v>
      </c>
      <c r="R35" s="43">
        <f>'BAR BB| Open rates'!R35*0.8</f>
        <v>53360</v>
      </c>
      <c r="S35" s="43">
        <f>'BAR BB| Open rates'!S35*0.8</f>
        <v>53360</v>
      </c>
      <c r="T35" s="43">
        <f>'BAR BB| Open rates'!T35*0.8</f>
        <v>55760</v>
      </c>
      <c r="U35" s="43">
        <f>'BAR BB| Open rates'!U35*0.8</f>
        <v>58960</v>
      </c>
      <c r="V35" s="43">
        <f>'BAR BB| Open rates'!V35*0.8</f>
        <v>58960</v>
      </c>
      <c r="W35" s="43">
        <f>'BAR BB| Open rates'!W35*0.8</f>
        <v>69200</v>
      </c>
      <c r="X35" s="43">
        <f>'BAR BB| Open rates'!X35*0.8</f>
        <v>69200</v>
      </c>
      <c r="Y35" s="43">
        <f>'BAR BB| Open rates'!Y35*0.8</f>
        <v>88480</v>
      </c>
      <c r="Z35" s="43">
        <f>'BAR BB| Open rates'!Z35*0.8</f>
        <v>88480</v>
      </c>
      <c r="AA35" s="43">
        <f>'BAR BB| Open rates'!AA35*0.8</f>
        <v>91120</v>
      </c>
      <c r="AB35" s="43">
        <f>'BAR BB| Open rates'!AB35*0.8</f>
        <v>88480</v>
      </c>
      <c r="AC35" s="43">
        <f>'BAR BB| Open rates'!AC35*0.8</f>
        <v>91120</v>
      </c>
      <c r="AD35" s="43">
        <f>'BAR BB| Open rates'!AD35*0.8</f>
        <v>86320</v>
      </c>
      <c r="AE35" s="43">
        <f>'BAR BB| Open rates'!AE35*0.8</f>
        <v>106560</v>
      </c>
      <c r="AF35" s="43">
        <f>'BAR BB| Open rates'!AF35*0.8</f>
        <v>106560</v>
      </c>
      <c r="AG35" s="43">
        <f>'BAR BB| Open rates'!AG35*0.8</f>
        <v>106560</v>
      </c>
      <c r="AH35" s="43">
        <f>'BAR BB| Open rates'!AH35*0.8</f>
        <v>83040</v>
      </c>
      <c r="AI35" s="43">
        <f>'BAR BB| Open rates'!AI35*0.8</f>
        <v>67040</v>
      </c>
      <c r="AJ35" s="43">
        <f>'BAR BB| Open rates'!AJ35*0.8</f>
        <v>72160</v>
      </c>
      <c r="AK35" s="43">
        <f>'BAR BB| Open rates'!AK35*0.8</f>
        <v>64640</v>
      </c>
      <c r="AL35" s="43">
        <f>'BAR BB| Open rates'!AL35*0.8</f>
        <v>63040</v>
      </c>
      <c r="AM35" s="43">
        <f>'BAR BB| Open rates'!AM35*0.8</f>
        <v>61440</v>
      </c>
      <c r="AN35" s="43">
        <f>'BAR BB| Open rates'!AN35*0.8</f>
        <v>63040</v>
      </c>
      <c r="AO35" s="43">
        <f>'BAR BB| Open rates'!AO35*0.8</f>
        <v>61440</v>
      </c>
      <c r="AP35" s="43">
        <f>'BAR BB| Open rates'!AP35*0.8</f>
        <v>44400</v>
      </c>
      <c r="AQ35" s="43">
        <f>'BAR BB| Open rates'!AQ35*0.8</f>
        <v>43040</v>
      </c>
      <c r="AR35" s="43">
        <f>'BAR BB| Open rates'!AR35*0.8</f>
        <v>41440</v>
      </c>
      <c r="AS35" s="43">
        <f>'BAR BB| Open rates'!AS35*0.8</f>
        <v>41440</v>
      </c>
      <c r="AT35" s="43">
        <f>'BAR BB| Open rates'!AT35*0.8</f>
        <v>40640</v>
      </c>
      <c r="AU35" s="43">
        <f>'BAR BB| Open rates'!AU35*0.8</f>
        <v>41440</v>
      </c>
      <c r="AV35" s="43">
        <f>'BAR BB| Open rates'!AV35*0.8</f>
        <v>40640</v>
      </c>
      <c r="AW35" s="43">
        <f>'BAR BB| Open rates'!AW35*0.8</f>
        <v>41440</v>
      </c>
      <c r="AX35" s="43">
        <f>'BAR BB| Open rates'!AX35*0.8</f>
        <v>0</v>
      </c>
      <c r="AY35" s="43">
        <f>'BAR BB| Open rates'!AY35*0.8</f>
        <v>0</v>
      </c>
      <c r="AZ35" s="43">
        <f>'BAR BB| Open rates'!AZ35*0.8</f>
        <v>0</v>
      </c>
      <c r="BA35" s="43">
        <f>'BAR BB| Open rates'!BA35*0.8</f>
        <v>0</v>
      </c>
      <c r="BB35" s="43">
        <f>'BAR BB| Open rates'!BB35*0.8</f>
        <v>0</v>
      </c>
      <c r="BC35" s="43">
        <f>'BAR BB| Open rates'!BC35*0.8</f>
        <v>0</v>
      </c>
      <c r="BD35" s="43">
        <f>'BAR BB| Open rates'!BD35*0.8</f>
        <v>0</v>
      </c>
      <c r="BE35" s="43">
        <f>'BAR BB| Open rates'!BE35*0.8</f>
        <v>0</v>
      </c>
      <c r="BF35" s="43">
        <f>'BAR BB| Open rates'!BF35*0.8</f>
        <v>0</v>
      </c>
      <c r="BG35" s="43">
        <f>'BAR BB| Open rates'!BG35*0.8</f>
        <v>0</v>
      </c>
      <c r="BH35" s="43">
        <f>'BAR BB| Open rates'!BH35*0.8</f>
        <v>0</v>
      </c>
      <c r="BI35" s="43">
        <f>'BAR BB| Open rates'!BI35*0.8</f>
        <v>0</v>
      </c>
      <c r="BJ35" s="43">
        <f>'BAR BB| Open rates'!BJ35*0.8</f>
        <v>0</v>
      </c>
      <c r="BK35" s="43">
        <f>'BAR BB| Open rates'!BK35*0.8</f>
        <v>0</v>
      </c>
      <c r="BL35" s="43">
        <f>'BAR BB| Open rates'!BL35*0.8</f>
        <v>0</v>
      </c>
      <c r="BM35" s="43">
        <f>'BAR BB| Open rates'!BM35*0.8</f>
        <v>0</v>
      </c>
      <c r="BN35" s="43">
        <f>'BAR BB| Open rates'!BN35*0.8</f>
        <v>0</v>
      </c>
      <c r="BO35" s="43">
        <f>'BAR BB| Open rates'!BO35*0.8</f>
        <v>0</v>
      </c>
      <c r="BP35" s="43">
        <f>'BAR BB| Open rates'!BP35*0.8</f>
        <v>0</v>
      </c>
      <c r="BQ35" s="43">
        <f>'BAR BB| Open rates'!BQ35*0.8</f>
        <v>0</v>
      </c>
      <c r="BR35" s="43">
        <f>'BAR BB| Open rates'!BR35*0.8</f>
        <v>0</v>
      </c>
      <c r="BS35" s="43">
        <f>'BAR BB| Open rates'!BS35*0.8</f>
        <v>0</v>
      </c>
      <c r="BT35" s="43">
        <f>'BAR BB| Open rates'!BT35*0.8</f>
        <v>0</v>
      </c>
      <c r="BU35" s="43">
        <f>'BAR BB| Open rates'!BU35*0.8</f>
        <v>0</v>
      </c>
      <c r="BV35" s="43">
        <f>'BAR BB| Open rates'!BV35*0.8</f>
        <v>0</v>
      </c>
      <c r="BW35" s="43">
        <f>'BAR BB| Open rates'!BW35*0.8</f>
        <v>0</v>
      </c>
      <c r="BX35" s="43">
        <f>'BAR BB| Open rates'!BX35*0.8</f>
        <v>0</v>
      </c>
      <c r="BY35" s="43">
        <f>'BAR BB| Open rates'!BY35*0.8</f>
        <v>0</v>
      </c>
      <c r="BZ35" s="43">
        <f>'BAR BB| Open rates'!BZ35*0.8</f>
        <v>0</v>
      </c>
      <c r="CA35" s="43">
        <f>'BAR BB| Open rates'!CA35*0.8</f>
        <v>0</v>
      </c>
      <c r="CB35" s="43">
        <f>'BAR BB| Open rates'!CB35*0.8</f>
        <v>0</v>
      </c>
      <c r="CC35" s="43">
        <f>'BAR BB| Open rates'!CC35*0.8</f>
        <v>0</v>
      </c>
      <c r="CD35" s="43">
        <f>'BAR BB| Open rates'!CD35*0.8</f>
        <v>0</v>
      </c>
      <c r="CE35" s="43">
        <f>'BAR BB| Open rates'!CE35*0.8</f>
        <v>0</v>
      </c>
      <c r="CF35" s="43">
        <f>'BAR BB| Open rates'!CF35*0.8</f>
        <v>0</v>
      </c>
      <c r="CG35" s="43">
        <f>'BAR BB| Open rates'!CG35*0.8</f>
        <v>0</v>
      </c>
      <c r="CH35" s="43">
        <f>'BAR BB| Open rates'!CH35*0.8</f>
        <v>0</v>
      </c>
      <c r="CI35" s="43">
        <f>'BAR BB| Open rates'!CI35*0.8</f>
        <v>0</v>
      </c>
      <c r="CJ35" s="43">
        <f>'BAR BB| Open rates'!CJ35*0.8</f>
        <v>0</v>
      </c>
      <c r="CK35" s="43">
        <f>'BAR BB| Open rates'!CK35*0.8</f>
        <v>0</v>
      </c>
      <c r="CL35" s="43">
        <f>'BAR BB| Open rates'!CL35*0.8</f>
        <v>0</v>
      </c>
      <c r="CM35" s="43">
        <f>'BAR BB| Open rates'!CM35*0.8</f>
        <v>0</v>
      </c>
      <c r="CN35" s="43">
        <f>'BAR BB| Open rates'!CN35*0.8</f>
        <v>0</v>
      </c>
    </row>
    <row r="36" spans="1:92" s="36" customFormat="1" ht="12.75" customHeight="1" x14ac:dyDescent="0.2">
      <c r="A36" s="237">
        <v>3</v>
      </c>
      <c r="B36" s="43">
        <f>'BAR BB| Open rates'!B36*0.8</f>
        <v>51760</v>
      </c>
      <c r="C36" s="43">
        <f>'BAR BB| Open rates'!C36*0.8</f>
        <v>56560</v>
      </c>
      <c r="D36" s="43">
        <f>'BAR BB| Open rates'!D36*0.8</f>
        <v>53360</v>
      </c>
      <c r="E36" s="43">
        <f>'BAR BB| Open rates'!E36*0.8</f>
        <v>185440</v>
      </c>
      <c r="F36" s="43">
        <f>'BAR BB| Open rates'!F36*0.8</f>
        <v>215040</v>
      </c>
      <c r="G36" s="43">
        <f>'BAR BB| Open rates'!G36*0.8</f>
        <v>220640</v>
      </c>
      <c r="H36" s="43">
        <f>'BAR BB| Open rates'!H36*0.8</f>
        <v>228640</v>
      </c>
      <c r="I36" s="43">
        <f>'BAR BB| Open rates'!I36*0.8</f>
        <v>236720</v>
      </c>
      <c r="J36" s="43">
        <f>'BAR BB| Open rates'!J36*0.8</f>
        <v>236720</v>
      </c>
      <c r="K36" s="43">
        <f>'BAR BB| Open rates'!K36*0.8</f>
        <v>236720</v>
      </c>
      <c r="L36" s="43">
        <f>'BAR BB| Open rates'!L36*0.8</f>
        <v>230320</v>
      </c>
      <c r="M36" s="43">
        <f>'BAR BB| Open rates'!M36*0.8</f>
        <v>93360</v>
      </c>
      <c r="N36" s="43">
        <f>'BAR BB| Open rates'!N36*0.8</f>
        <v>85360</v>
      </c>
      <c r="O36" s="43">
        <f>'BAR BB| Open rates'!O36*0.8</f>
        <v>61360</v>
      </c>
      <c r="P36" s="43">
        <f>'BAR BB| Open rates'!P36*0.8</f>
        <v>54160</v>
      </c>
      <c r="Q36" s="43">
        <f>'BAR BB| Open rates'!Q36*0.8</f>
        <v>58160</v>
      </c>
      <c r="R36" s="43">
        <f>'BAR BB| Open rates'!R36*0.8</f>
        <v>55760</v>
      </c>
      <c r="S36" s="43">
        <f>'BAR BB| Open rates'!S36*0.8</f>
        <v>55760</v>
      </c>
      <c r="T36" s="43">
        <f>'BAR BB| Open rates'!T36*0.8</f>
        <v>58160</v>
      </c>
      <c r="U36" s="43">
        <f>'BAR BB| Open rates'!U36*0.8</f>
        <v>61360</v>
      </c>
      <c r="V36" s="43">
        <f>'BAR BB| Open rates'!V36*0.8</f>
        <v>61360</v>
      </c>
      <c r="W36" s="43">
        <f>'BAR BB| Open rates'!W36*0.8</f>
        <v>71600</v>
      </c>
      <c r="X36" s="43">
        <f>'BAR BB| Open rates'!X36*0.8</f>
        <v>71600</v>
      </c>
      <c r="Y36" s="43">
        <f>'BAR BB| Open rates'!Y36*0.8</f>
        <v>90880</v>
      </c>
      <c r="Z36" s="43">
        <f>'BAR BB| Open rates'!Z36*0.8</f>
        <v>90880</v>
      </c>
      <c r="AA36" s="43">
        <f>'BAR BB| Open rates'!AA36*0.8</f>
        <v>93520</v>
      </c>
      <c r="AB36" s="43">
        <f>'BAR BB| Open rates'!AB36*0.8</f>
        <v>90880</v>
      </c>
      <c r="AC36" s="43">
        <f>'BAR BB| Open rates'!AC36*0.8</f>
        <v>93520</v>
      </c>
      <c r="AD36" s="43">
        <f>'BAR BB| Open rates'!AD36*0.8</f>
        <v>88720</v>
      </c>
      <c r="AE36" s="43">
        <f>'BAR BB| Open rates'!AE36*0.8</f>
        <v>108960</v>
      </c>
      <c r="AF36" s="43">
        <f>'BAR BB| Open rates'!AF36*0.8</f>
        <v>108960</v>
      </c>
      <c r="AG36" s="43">
        <f>'BAR BB| Open rates'!AG36*0.8</f>
        <v>108960</v>
      </c>
      <c r="AH36" s="43">
        <f>'BAR BB| Open rates'!AH36*0.8</f>
        <v>85440</v>
      </c>
      <c r="AI36" s="43">
        <f>'BAR BB| Open rates'!AI36*0.8</f>
        <v>69440</v>
      </c>
      <c r="AJ36" s="43">
        <f>'BAR BB| Open rates'!AJ36*0.8</f>
        <v>74560</v>
      </c>
      <c r="AK36" s="43">
        <f>'BAR BB| Open rates'!AK36*0.8</f>
        <v>67040</v>
      </c>
      <c r="AL36" s="43">
        <f>'BAR BB| Open rates'!AL36*0.8</f>
        <v>65440</v>
      </c>
      <c r="AM36" s="43">
        <f>'BAR BB| Open rates'!AM36*0.8</f>
        <v>63840</v>
      </c>
      <c r="AN36" s="43">
        <f>'BAR BB| Open rates'!AN36*0.8</f>
        <v>65440</v>
      </c>
      <c r="AO36" s="43">
        <f>'BAR BB| Open rates'!AO36*0.8</f>
        <v>63840</v>
      </c>
      <c r="AP36" s="43">
        <f>'BAR BB| Open rates'!AP36*0.8</f>
        <v>46800</v>
      </c>
      <c r="AQ36" s="43">
        <f>'BAR BB| Open rates'!AQ36*0.8</f>
        <v>45440</v>
      </c>
      <c r="AR36" s="43">
        <f>'BAR BB| Open rates'!AR36*0.8</f>
        <v>43840</v>
      </c>
      <c r="AS36" s="43">
        <f>'BAR BB| Open rates'!AS36*0.8</f>
        <v>43840</v>
      </c>
      <c r="AT36" s="43">
        <f>'BAR BB| Open rates'!AT36*0.8</f>
        <v>43040</v>
      </c>
      <c r="AU36" s="43">
        <f>'BAR BB| Open rates'!AU36*0.8</f>
        <v>43840</v>
      </c>
      <c r="AV36" s="43">
        <f>'BAR BB| Open rates'!AV36*0.8</f>
        <v>43040</v>
      </c>
      <c r="AW36" s="43">
        <f>'BAR BB| Open rates'!AW36*0.8</f>
        <v>43840</v>
      </c>
      <c r="AX36" s="43">
        <f>'BAR BB| Open rates'!AX36*0.8</f>
        <v>0</v>
      </c>
      <c r="AY36" s="43">
        <f>'BAR BB| Open rates'!AY36*0.8</f>
        <v>0</v>
      </c>
      <c r="AZ36" s="43">
        <f>'BAR BB| Open rates'!AZ36*0.8</f>
        <v>0</v>
      </c>
      <c r="BA36" s="43">
        <f>'BAR BB| Open rates'!BA36*0.8</f>
        <v>0</v>
      </c>
      <c r="BB36" s="43">
        <f>'BAR BB| Open rates'!BB36*0.8</f>
        <v>0</v>
      </c>
      <c r="BC36" s="43">
        <f>'BAR BB| Open rates'!BC36*0.8</f>
        <v>0</v>
      </c>
      <c r="BD36" s="43">
        <f>'BAR BB| Open rates'!BD36*0.8</f>
        <v>0</v>
      </c>
      <c r="BE36" s="43">
        <f>'BAR BB| Open rates'!BE36*0.8</f>
        <v>0</v>
      </c>
      <c r="BF36" s="43">
        <f>'BAR BB| Open rates'!BF36*0.8</f>
        <v>0</v>
      </c>
      <c r="BG36" s="43">
        <f>'BAR BB| Open rates'!BG36*0.8</f>
        <v>0</v>
      </c>
      <c r="BH36" s="43">
        <f>'BAR BB| Open rates'!BH36*0.8</f>
        <v>0</v>
      </c>
      <c r="BI36" s="43">
        <f>'BAR BB| Open rates'!BI36*0.8</f>
        <v>0</v>
      </c>
      <c r="BJ36" s="43">
        <f>'BAR BB| Open rates'!BJ36*0.8</f>
        <v>0</v>
      </c>
      <c r="BK36" s="43">
        <f>'BAR BB| Open rates'!BK36*0.8</f>
        <v>0</v>
      </c>
      <c r="BL36" s="43">
        <f>'BAR BB| Open rates'!BL36*0.8</f>
        <v>0</v>
      </c>
      <c r="BM36" s="43">
        <f>'BAR BB| Open rates'!BM36*0.8</f>
        <v>0</v>
      </c>
      <c r="BN36" s="43">
        <f>'BAR BB| Open rates'!BN36*0.8</f>
        <v>0</v>
      </c>
      <c r="BO36" s="43">
        <f>'BAR BB| Open rates'!BO36*0.8</f>
        <v>0</v>
      </c>
      <c r="BP36" s="43">
        <f>'BAR BB| Open rates'!BP36*0.8</f>
        <v>0</v>
      </c>
      <c r="BQ36" s="43">
        <f>'BAR BB| Open rates'!BQ36*0.8</f>
        <v>0</v>
      </c>
      <c r="BR36" s="43">
        <f>'BAR BB| Open rates'!BR36*0.8</f>
        <v>0</v>
      </c>
      <c r="BS36" s="43">
        <f>'BAR BB| Open rates'!BS36*0.8</f>
        <v>0</v>
      </c>
      <c r="BT36" s="43">
        <f>'BAR BB| Open rates'!BT36*0.8</f>
        <v>0</v>
      </c>
      <c r="BU36" s="43">
        <f>'BAR BB| Open rates'!BU36*0.8</f>
        <v>0</v>
      </c>
      <c r="BV36" s="43">
        <f>'BAR BB| Open rates'!BV36*0.8</f>
        <v>0</v>
      </c>
      <c r="BW36" s="43">
        <f>'BAR BB| Open rates'!BW36*0.8</f>
        <v>0</v>
      </c>
      <c r="BX36" s="43">
        <f>'BAR BB| Open rates'!BX36*0.8</f>
        <v>0</v>
      </c>
      <c r="BY36" s="43">
        <f>'BAR BB| Open rates'!BY36*0.8</f>
        <v>0</v>
      </c>
      <c r="BZ36" s="43">
        <f>'BAR BB| Open rates'!BZ36*0.8</f>
        <v>0</v>
      </c>
      <c r="CA36" s="43">
        <f>'BAR BB| Open rates'!CA36*0.8</f>
        <v>0</v>
      </c>
      <c r="CB36" s="43">
        <f>'BAR BB| Open rates'!CB36*0.8</f>
        <v>0</v>
      </c>
      <c r="CC36" s="43">
        <f>'BAR BB| Open rates'!CC36*0.8</f>
        <v>0</v>
      </c>
      <c r="CD36" s="43">
        <f>'BAR BB| Open rates'!CD36*0.8</f>
        <v>0</v>
      </c>
      <c r="CE36" s="43">
        <f>'BAR BB| Open rates'!CE36*0.8</f>
        <v>0</v>
      </c>
      <c r="CF36" s="43">
        <f>'BAR BB| Open rates'!CF36*0.8</f>
        <v>0</v>
      </c>
      <c r="CG36" s="43">
        <f>'BAR BB| Open rates'!CG36*0.8</f>
        <v>0</v>
      </c>
      <c r="CH36" s="43">
        <f>'BAR BB| Open rates'!CH36*0.8</f>
        <v>0</v>
      </c>
      <c r="CI36" s="43">
        <f>'BAR BB| Open rates'!CI36*0.8</f>
        <v>0</v>
      </c>
      <c r="CJ36" s="43">
        <f>'BAR BB| Open rates'!CJ36*0.8</f>
        <v>0</v>
      </c>
      <c r="CK36" s="43">
        <f>'BAR BB| Open rates'!CK36*0.8</f>
        <v>0</v>
      </c>
      <c r="CL36" s="43">
        <f>'BAR BB| Open rates'!CL36*0.8</f>
        <v>0</v>
      </c>
      <c r="CM36" s="43">
        <f>'BAR BB| Open rates'!CM36*0.8</f>
        <v>0</v>
      </c>
      <c r="CN36" s="43">
        <f>'BAR BB| Open rates'!CN36*0.8</f>
        <v>0</v>
      </c>
    </row>
    <row r="37" spans="1:92" s="36" customFormat="1" ht="12.75" customHeight="1" x14ac:dyDescent="0.2">
      <c r="A37" s="237">
        <v>4</v>
      </c>
      <c r="B37" s="43">
        <f>'BAR BB| Open rates'!B37*0.8</f>
        <v>53760</v>
      </c>
      <c r="C37" s="43">
        <f>'BAR BB| Open rates'!C37*0.8</f>
        <v>58560</v>
      </c>
      <c r="D37" s="43">
        <f>'BAR BB| Open rates'!D37*0.8</f>
        <v>55360</v>
      </c>
      <c r="E37" s="43">
        <f>'BAR BB| Open rates'!E37*0.8</f>
        <v>187840</v>
      </c>
      <c r="F37" s="43">
        <f>'BAR BB| Open rates'!F37*0.8</f>
        <v>217440</v>
      </c>
      <c r="G37" s="43">
        <f>'BAR BB| Open rates'!G37*0.8</f>
        <v>223040</v>
      </c>
      <c r="H37" s="43">
        <f>'BAR BB| Open rates'!H37*0.8</f>
        <v>231040</v>
      </c>
      <c r="I37" s="43">
        <f>'BAR BB| Open rates'!I37*0.8</f>
        <v>239120</v>
      </c>
      <c r="J37" s="43">
        <f>'BAR BB| Open rates'!J37*0.8</f>
        <v>239120</v>
      </c>
      <c r="K37" s="43">
        <f>'BAR BB| Open rates'!K37*0.8</f>
        <v>239120</v>
      </c>
      <c r="L37" s="43">
        <f>'BAR BB| Open rates'!L37*0.8</f>
        <v>232720</v>
      </c>
      <c r="M37" s="43">
        <f>'BAR BB| Open rates'!M37*0.8</f>
        <v>95760</v>
      </c>
      <c r="N37" s="43">
        <f>'BAR BB| Open rates'!N37*0.8</f>
        <v>87760</v>
      </c>
      <c r="O37" s="43">
        <f>'BAR BB| Open rates'!O37*0.8</f>
        <v>63760</v>
      </c>
      <c r="P37" s="43">
        <f>'BAR BB| Open rates'!P37*0.8</f>
        <v>56560</v>
      </c>
      <c r="Q37" s="43">
        <f>'BAR BB| Open rates'!Q37*0.8</f>
        <v>60560</v>
      </c>
      <c r="R37" s="43">
        <f>'BAR BB| Open rates'!R37*0.8</f>
        <v>58160</v>
      </c>
      <c r="S37" s="43">
        <f>'BAR BB| Open rates'!S37*0.8</f>
        <v>58160</v>
      </c>
      <c r="T37" s="43">
        <f>'BAR BB| Open rates'!T37*0.8</f>
        <v>60560</v>
      </c>
      <c r="U37" s="43">
        <f>'BAR BB| Open rates'!U37*0.8</f>
        <v>63760</v>
      </c>
      <c r="V37" s="43">
        <f>'BAR BB| Open rates'!V37*0.8</f>
        <v>63760</v>
      </c>
      <c r="W37" s="43">
        <f>'BAR BB| Open rates'!W37*0.8</f>
        <v>74000</v>
      </c>
      <c r="X37" s="43">
        <f>'BAR BB| Open rates'!X37*0.8</f>
        <v>74000</v>
      </c>
      <c r="Y37" s="43">
        <f>'BAR BB| Open rates'!Y37*0.8</f>
        <v>93280</v>
      </c>
      <c r="Z37" s="43">
        <f>'BAR BB| Open rates'!Z37*0.8</f>
        <v>93280</v>
      </c>
      <c r="AA37" s="43">
        <f>'BAR BB| Open rates'!AA37*0.8</f>
        <v>95920</v>
      </c>
      <c r="AB37" s="43">
        <f>'BAR BB| Open rates'!AB37*0.8</f>
        <v>93280</v>
      </c>
      <c r="AC37" s="43">
        <f>'BAR BB| Open rates'!AC37*0.8</f>
        <v>95920</v>
      </c>
      <c r="AD37" s="43">
        <f>'BAR BB| Open rates'!AD37*0.8</f>
        <v>91120</v>
      </c>
      <c r="AE37" s="43">
        <f>'BAR BB| Open rates'!AE37*0.8</f>
        <v>111360</v>
      </c>
      <c r="AF37" s="43">
        <f>'BAR BB| Open rates'!AF37*0.8</f>
        <v>111360</v>
      </c>
      <c r="AG37" s="43">
        <f>'BAR BB| Open rates'!AG37*0.8</f>
        <v>111360</v>
      </c>
      <c r="AH37" s="43">
        <f>'BAR BB| Open rates'!AH37*0.8</f>
        <v>87840</v>
      </c>
      <c r="AI37" s="43">
        <f>'BAR BB| Open rates'!AI37*0.8</f>
        <v>71840</v>
      </c>
      <c r="AJ37" s="43">
        <f>'BAR BB| Open rates'!AJ37*0.8</f>
        <v>76960</v>
      </c>
      <c r="AK37" s="43">
        <f>'BAR BB| Open rates'!AK37*0.8</f>
        <v>69440</v>
      </c>
      <c r="AL37" s="43">
        <f>'BAR BB| Open rates'!AL37*0.8</f>
        <v>67840</v>
      </c>
      <c r="AM37" s="43">
        <f>'BAR BB| Open rates'!AM37*0.8</f>
        <v>66240</v>
      </c>
      <c r="AN37" s="43">
        <f>'BAR BB| Open rates'!AN37*0.8</f>
        <v>67840</v>
      </c>
      <c r="AO37" s="43">
        <f>'BAR BB| Open rates'!AO37*0.8</f>
        <v>66240</v>
      </c>
      <c r="AP37" s="43">
        <f>'BAR BB| Open rates'!AP37*0.8</f>
        <v>49200</v>
      </c>
      <c r="AQ37" s="43">
        <f>'BAR BB| Open rates'!AQ37*0.8</f>
        <v>47840</v>
      </c>
      <c r="AR37" s="43">
        <f>'BAR BB| Open rates'!AR37*0.8</f>
        <v>46240</v>
      </c>
      <c r="AS37" s="43">
        <f>'BAR BB| Open rates'!AS37*0.8</f>
        <v>46240</v>
      </c>
      <c r="AT37" s="43">
        <f>'BAR BB| Open rates'!AT37*0.8</f>
        <v>45440</v>
      </c>
      <c r="AU37" s="43">
        <f>'BAR BB| Open rates'!AU37*0.8</f>
        <v>46240</v>
      </c>
      <c r="AV37" s="43">
        <f>'BAR BB| Open rates'!AV37*0.8</f>
        <v>45440</v>
      </c>
      <c r="AW37" s="43">
        <f>'BAR BB| Open rates'!AW37*0.8</f>
        <v>46240</v>
      </c>
      <c r="AX37" s="43">
        <f>'BAR BB| Open rates'!AX37*0.8</f>
        <v>0</v>
      </c>
      <c r="AY37" s="43">
        <f>'BAR BB| Open rates'!AY37*0.8</f>
        <v>0</v>
      </c>
      <c r="AZ37" s="43">
        <f>'BAR BB| Open rates'!AZ37*0.8</f>
        <v>0</v>
      </c>
      <c r="BA37" s="43">
        <f>'BAR BB| Open rates'!BA37*0.8</f>
        <v>0</v>
      </c>
      <c r="BB37" s="43">
        <f>'BAR BB| Open rates'!BB37*0.8</f>
        <v>0</v>
      </c>
      <c r="BC37" s="43">
        <f>'BAR BB| Open rates'!BC37*0.8</f>
        <v>0</v>
      </c>
      <c r="BD37" s="43">
        <f>'BAR BB| Open rates'!BD37*0.8</f>
        <v>0</v>
      </c>
      <c r="BE37" s="43">
        <f>'BAR BB| Open rates'!BE37*0.8</f>
        <v>0</v>
      </c>
      <c r="BF37" s="43">
        <f>'BAR BB| Open rates'!BF37*0.8</f>
        <v>0</v>
      </c>
      <c r="BG37" s="43">
        <f>'BAR BB| Open rates'!BG37*0.8</f>
        <v>0</v>
      </c>
      <c r="BH37" s="43">
        <f>'BAR BB| Open rates'!BH37*0.8</f>
        <v>0</v>
      </c>
      <c r="BI37" s="43">
        <f>'BAR BB| Open rates'!BI37*0.8</f>
        <v>0</v>
      </c>
      <c r="BJ37" s="43">
        <f>'BAR BB| Open rates'!BJ37*0.8</f>
        <v>0</v>
      </c>
      <c r="BK37" s="43">
        <f>'BAR BB| Open rates'!BK37*0.8</f>
        <v>0</v>
      </c>
      <c r="BL37" s="43">
        <f>'BAR BB| Open rates'!BL37*0.8</f>
        <v>0</v>
      </c>
      <c r="BM37" s="43">
        <f>'BAR BB| Open rates'!BM37*0.8</f>
        <v>0</v>
      </c>
      <c r="BN37" s="43">
        <f>'BAR BB| Open rates'!BN37*0.8</f>
        <v>0</v>
      </c>
      <c r="BO37" s="43">
        <f>'BAR BB| Open rates'!BO37*0.8</f>
        <v>0</v>
      </c>
      <c r="BP37" s="43">
        <f>'BAR BB| Open rates'!BP37*0.8</f>
        <v>0</v>
      </c>
      <c r="BQ37" s="43">
        <f>'BAR BB| Open rates'!BQ37*0.8</f>
        <v>0</v>
      </c>
      <c r="BR37" s="43">
        <f>'BAR BB| Open rates'!BR37*0.8</f>
        <v>0</v>
      </c>
      <c r="BS37" s="43">
        <f>'BAR BB| Open rates'!BS37*0.8</f>
        <v>0</v>
      </c>
      <c r="BT37" s="43">
        <f>'BAR BB| Open rates'!BT37*0.8</f>
        <v>0</v>
      </c>
      <c r="BU37" s="43">
        <f>'BAR BB| Open rates'!BU37*0.8</f>
        <v>0</v>
      </c>
      <c r="BV37" s="43">
        <f>'BAR BB| Open rates'!BV37*0.8</f>
        <v>0</v>
      </c>
      <c r="BW37" s="43">
        <f>'BAR BB| Open rates'!BW37*0.8</f>
        <v>0</v>
      </c>
      <c r="BX37" s="43">
        <f>'BAR BB| Open rates'!BX37*0.8</f>
        <v>0</v>
      </c>
      <c r="BY37" s="43">
        <f>'BAR BB| Open rates'!BY37*0.8</f>
        <v>0</v>
      </c>
      <c r="BZ37" s="43">
        <f>'BAR BB| Open rates'!BZ37*0.8</f>
        <v>0</v>
      </c>
      <c r="CA37" s="43">
        <f>'BAR BB| Open rates'!CA37*0.8</f>
        <v>0</v>
      </c>
      <c r="CB37" s="43">
        <f>'BAR BB| Open rates'!CB37*0.8</f>
        <v>0</v>
      </c>
      <c r="CC37" s="43">
        <f>'BAR BB| Open rates'!CC37*0.8</f>
        <v>0</v>
      </c>
      <c r="CD37" s="43">
        <f>'BAR BB| Open rates'!CD37*0.8</f>
        <v>0</v>
      </c>
      <c r="CE37" s="43">
        <f>'BAR BB| Open rates'!CE37*0.8</f>
        <v>0</v>
      </c>
      <c r="CF37" s="43">
        <f>'BAR BB| Open rates'!CF37*0.8</f>
        <v>0</v>
      </c>
      <c r="CG37" s="43">
        <f>'BAR BB| Open rates'!CG37*0.8</f>
        <v>0</v>
      </c>
      <c r="CH37" s="43">
        <f>'BAR BB| Open rates'!CH37*0.8</f>
        <v>0</v>
      </c>
      <c r="CI37" s="43">
        <f>'BAR BB| Open rates'!CI37*0.8</f>
        <v>0</v>
      </c>
      <c r="CJ37" s="43">
        <f>'BAR BB| Open rates'!CJ37*0.8</f>
        <v>0</v>
      </c>
      <c r="CK37" s="43">
        <f>'BAR BB| Open rates'!CK37*0.8</f>
        <v>0</v>
      </c>
      <c r="CL37" s="43">
        <f>'BAR BB| Open rates'!CL37*0.8</f>
        <v>0</v>
      </c>
      <c r="CM37" s="43">
        <f>'BAR BB| Open rates'!CM37*0.8</f>
        <v>0</v>
      </c>
      <c r="CN37" s="43">
        <f>'BAR BB| Open rates'!CN37*0.8</f>
        <v>0</v>
      </c>
    </row>
    <row r="38" spans="1:92" s="36" customFormat="1" ht="12.75" customHeight="1" x14ac:dyDescent="0.2">
      <c r="A38" s="237">
        <v>5</v>
      </c>
      <c r="B38" s="43">
        <f>'BAR BB| Open rates'!B38*0.8</f>
        <v>55760</v>
      </c>
      <c r="C38" s="43">
        <f>'BAR BB| Open rates'!C38*0.8</f>
        <v>60560</v>
      </c>
      <c r="D38" s="43">
        <f>'BAR BB| Open rates'!D38*0.8</f>
        <v>57360</v>
      </c>
      <c r="E38" s="43">
        <f>'BAR BB| Open rates'!E38*0.8</f>
        <v>190240</v>
      </c>
      <c r="F38" s="43">
        <f>'BAR BB| Open rates'!F38*0.8</f>
        <v>219840</v>
      </c>
      <c r="G38" s="43">
        <f>'BAR BB| Open rates'!G38*0.8</f>
        <v>225440</v>
      </c>
      <c r="H38" s="43">
        <f>'BAR BB| Open rates'!H38*0.8</f>
        <v>233440</v>
      </c>
      <c r="I38" s="43">
        <f>'BAR BB| Open rates'!I38*0.8</f>
        <v>241520</v>
      </c>
      <c r="J38" s="43">
        <f>'BAR BB| Open rates'!J38*0.8</f>
        <v>241520</v>
      </c>
      <c r="K38" s="43">
        <f>'BAR BB| Open rates'!K38*0.8</f>
        <v>241520</v>
      </c>
      <c r="L38" s="43">
        <f>'BAR BB| Open rates'!L38*0.8</f>
        <v>235120</v>
      </c>
      <c r="M38" s="43">
        <f>'BAR BB| Open rates'!M38*0.8</f>
        <v>98160</v>
      </c>
      <c r="N38" s="43">
        <f>'BAR BB| Open rates'!N38*0.8</f>
        <v>90160</v>
      </c>
      <c r="O38" s="43">
        <f>'BAR BB| Open rates'!O38*0.8</f>
        <v>66160</v>
      </c>
      <c r="P38" s="43">
        <f>'BAR BB| Open rates'!P38*0.8</f>
        <v>58960</v>
      </c>
      <c r="Q38" s="43">
        <f>'BAR BB| Open rates'!Q38*0.8</f>
        <v>62960</v>
      </c>
      <c r="R38" s="43">
        <f>'BAR BB| Open rates'!R38*0.8</f>
        <v>60560</v>
      </c>
      <c r="S38" s="43">
        <f>'BAR BB| Open rates'!S38*0.8</f>
        <v>60560</v>
      </c>
      <c r="T38" s="43">
        <f>'BAR BB| Open rates'!T38*0.8</f>
        <v>62960</v>
      </c>
      <c r="U38" s="43">
        <f>'BAR BB| Open rates'!U38*0.8</f>
        <v>66160</v>
      </c>
      <c r="V38" s="43">
        <f>'BAR BB| Open rates'!V38*0.8</f>
        <v>66160</v>
      </c>
      <c r="W38" s="43">
        <f>'BAR BB| Open rates'!W38*0.8</f>
        <v>76400</v>
      </c>
      <c r="X38" s="43">
        <f>'BAR BB| Open rates'!X38*0.8</f>
        <v>76400</v>
      </c>
      <c r="Y38" s="43">
        <f>'BAR BB| Open rates'!Y38*0.8</f>
        <v>95680</v>
      </c>
      <c r="Z38" s="43">
        <f>'BAR BB| Open rates'!Z38*0.8</f>
        <v>95680</v>
      </c>
      <c r="AA38" s="43">
        <f>'BAR BB| Open rates'!AA38*0.8</f>
        <v>98320</v>
      </c>
      <c r="AB38" s="43">
        <f>'BAR BB| Open rates'!AB38*0.8</f>
        <v>95680</v>
      </c>
      <c r="AC38" s="43">
        <f>'BAR BB| Open rates'!AC38*0.8</f>
        <v>98320</v>
      </c>
      <c r="AD38" s="43">
        <f>'BAR BB| Open rates'!AD38*0.8</f>
        <v>93520</v>
      </c>
      <c r="AE38" s="43">
        <f>'BAR BB| Open rates'!AE38*0.8</f>
        <v>113760</v>
      </c>
      <c r="AF38" s="43">
        <f>'BAR BB| Open rates'!AF38*0.8</f>
        <v>113760</v>
      </c>
      <c r="AG38" s="43">
        <f>'BAR BB| Open rates'!AG38*0.8</f>
        <v>113760</v>
      </c>
      <c r="AH38" s="43">
        <f>'BAR BB| Open rates'!AH38*0.8</f>
        <v>90240</v>
      </c>
      <c r="AI38" s="43">
        <f>'BAR BB| Open rates'!AI38*0.8</f>
        <v>74240</v>
      </c>
      <c r="AJ38" s="43">
        <f>'BAR BB| Open rates'!AJ38*0.8</f>
        <v>79360</v>
      </c>
      <c r="AK38" s="43">
        <f>'BAR BB| Open rates'!AK38*0.8</f>
        <v>71840</v>
      </c>
      <c r="AL38" s="43">
        <f>'BAR BB| Open rates'!AL38*0.8</f>
        <v>70240</v>
      </c>
      <c r="AM38" s="43">
        <f>'BAR BB| Open rates'!AM38*0.8</f>
        <v>68640</v>
      </c>
      <c r="AN38" s="43">
        <f>'BAR BB| Open rates'!AN38*0.8</f>
        <v>70240</v>
      </c>
      <c r="AO38" s="43">
        <f>'BAR BB| Open rates'!AO38*0.8</f>
        <v>68640</v>
      </c>
      <c r="AP38" s="43">
        <f>'BAR BB| Open rates'!AP38*0.8</f>
        <v>51600</v>
      </c>
      <c r="AQ38" s="43">
        <f>'BAR BB| Open rates'!AQ38*0.8</f>
        <v>50240</v>
      </c>
      <c r="AR38" s="43">
        <f>'BAR BB| Open rates'!AR38*0.8</f>
        <v>48640</v>
      </c>
      <c r="AS38" s="43">
        <f>'BAR BB| Open rates'!AS38*0.8</f>
        <v>48640</v>
      </c>
      <c r="AT38" s="43">
        <f>'BAR BB| Open rates'!AT38*0.8</f>
        <v>47840</v>
      </c>
      <c r="AU38" s="43">
        <f>'BAR BB| Open rates'!AU38*0.8</f>
        <v>48640</v>
      </c>
      <c r="AV38" s="43">
        <f>'BAR BB| Open rates'!AV38*0.8</f>
        <v>47840</v>
      </c>
      <c r="AW38" s="43">
        <f>'BAR BB| Open rates'!AW38*0.8</f>
        <v>48640</v>
      </c>
      <c r="AX38" s="43">
        <f>'BAR BB| Open rates'!AX38*0.8</f>
        <v>0</v>
      </c>
      <c r="AY38" s="43">
        <f>'BAR BB| Open rates'!AY38*0.8</f>
        <v>0</v>
      </c>
      <c r="AZ38" s="43">
        <f>'BAR BB| Open rates'!AZ38*0.8</f>
        <v>0</v>
      </c>
      <c r="BA38" s="43">
        <f>'BAR BB| Open rates'!BA38*0.8</f>
        <v>0</v>
      </c>
      <c r="BB38" s="43">
        <f>'BAR BB| Open rates'!BB38*0.8</f>
        <v>0</v>
      </c>
      <c r="BC38" s="43">
        <f>'BAR BB| Open rates'!BC38*0.8</f>
        <v>0</v>
      </c>
      <c r="BD38" s="43">
        <f>'BAR BB| Open rates'!BD38*0.8</f>
        <v>0</v>
      </c>
      <c r="BE38" s="43">
        <f>'BAR BB| Open rates'!BE38*0.8</f>
        <v>0</v>
      </c>
      <c r="BF38" s="43">
        <f>'BAR BB| Open rates'!BF38*0.8</f>
        <v>0</v>
      </c>
      <c r="BG38" s="43">
        <f>'BAR BB| Open rates'!BG38*0.8</f>
        <v>0</v>
      </c>
      <c r="BH38" s="43">
        <f>'BAR BB| Open rates'!BH38*0.8</f>
        <v>0</v>
      </c>
      <c r="BI38" s="43">
        <f>'BAR BB| Open rates'!BI38*0.8</f>
        <v>0</v>
      </c>
      <c r="BJ38" s="43">
        <f>'BAR BB| Open rates'!BJ38*0.8</f>
        <v>0</v>
      </c>
      <c r="BK38" s="43">
        <f>'BAR BB| Open rates'!BK38*0.8</f>
        <v>0</v>
      </c>
      <c r="BL38" s="43">
        <f>'BAR BB| Open rates'!BL38*0.8</f>
        <v>0</v>
      </c>
      <c r="BM38" s="43">
        <f>'BAR BB| Open rates'!BM38*0.8</f>
        <v>0</v>
      </c>
      <c r="BN38" s="43">
        <f>'BAR BB| Open rates'!BN38*0.8</f>
        <v>0</v>
      </c>
      <c r="BO38" s="43">
        <f>'BAR BB| Open rates'!BO38*0.8</f>
        <v>0</v>
      </c>
      <c r="BP38" s="43">
        <f>'BAR BB| Open rates'!BP38*0.8</f>
        <v>0</v>
      </c>
      <c r="BQ38" s="43">
        <f>'BAR BB| Open rates'!BQ38*0.8</f>
        <v>0</v>
      </c>
      <c r="BR38" s="43">
        <f>'BAR BB| Open rates'!BR38*0.8</f>
        <v>0</v>
      </c>
      <c r="BS38" s="43">
        <f>'BAR BB| Open rates'!BS38*0.8</f>
        <v>0</v>
      </c>
      <c r="BT38" s="43">
        <f>'BAR BB| Open rates'!BT38*0.8</f>
        <v>0</v>
      </c>
      <c r="BU38" s="43">
        <f>'BAR BB| Open rates'!BU38*0.8</f>
        <v>0</v>
      </c>
      <c r="BV38" s="43">
        <f>'BAR BB| Open rates'!BV38*0.8</f>
        <v>0</v>
      </c>
      <c r="BW38" s="43">
        <f>'BAR BB| Open rates'!BW38*0.8</f>
        <v>0</v>
      </c>
      <c r="BX38" s="43">
        <f>'BAR BB| Open rates'!BX38*0.8</f>
        <v>0</v>
      </c>
      <c r="BY38" s="43">
        <f>'BAR BB| Open rates'!BY38*0.8</f>
        <v>0</v>
      </c>
      <c r="BZ38" s="43">
        <f>'BAR BB| Open rates'!BZ38*0.8</f>
        <v>0</v>
      </c>
      <c r="CA38" s="43">
        <f>'BAR BB| Open rates'!CA38*0.8</f>
        <v>0</v>
      </c>
      <c r="CB38" s="43">
        <f>'BAR BB| Open rates'!CB38*0.8</f>
        <v>0</v>
      </c>
      <c r="CC38" s="43">
        <f>'BAR BB| Open rates'!CC38*0.8</f>
        <v>0</v>
      </c>
      <c r="CD38" s="43">
        <f>'BAR BB| Open rates'!CD38*0.8</f>
        <v>0</v>
      </c>
      <c r="CE38" s="43">
        <f>'BAR BB| Open rates'!CE38*0.8</f>
        <v>0</v>
      </c>
      <c r="CF38" s="43">
        <f>'BAR BB| Open rates'!CF38*0.8</f>
        <v>0</v>
      </c>
      <c r="CG38" s="43">
        <f>'BAR BB| Open rates'!CG38*0.8</f>
        <v>0</v>
      </c>
      <c r="CH38" s="43">
        <f>'BAR BB| Open rates'!CH38*0.8</f>
        <v>0</v>
      </c>
      <c r="CI38" s="43">
        <f>'BAR BB| Open rates'!CI38*0.8</f>
        <v>0</v>
      </c>
      <c r="CJ38" s="43">
        <f>'BAR BB| Open rates'!CJ38*0.8</f>
        <v>0</v>
      </c>
      <c r="CK38" s="43">
        <f>'BAR BB| Open rates'!CK38*0.8</f>
        <v>0</v>
      </c>
      <c r="CL38" s="43">
        <f>'BAR BB| Open rates'!CL38*0.8</f>
        <v>0</v>
      </c>
      <c r="CM38" s="43">
        <f>'BAR BB| Open rates'!CM38*0.8</f>
        <v>0</v>
      </c>
      <c r="CN38" s="43">
        <f>'BAR BB| Open rates'!CN38*0.8</f>
        <v>0</v>
      </c>
    </row>
    <row r="39" spans="1:92" s="36" customFormat="1" ht="12.75" customHeight="1" x14ac:dyDescent="0.2">
      <c r="A39" s="237">
        <v>6</v>
      </c>
      <c r="B39" s="43">
        <f>'BAR BB| Open rates'!B39*0.8</f>
        <v>57760</v>
      </c>
      <c r="C39" s="43">
        <f>'BAR BB| Open rates'!C39*0.8</f>
        <v>62560</v>
      </c>
      <c r="D39" s="43">
        <f>'BAR BB| Open rates'!D39*0.8</f>
        <v>59360</v>
      </c>
      <c r="E39" s="43">
        <f>'BAR BB| Open rates'!E39*0.8</f>
        <v>192640</v>
      </c>
      <c r="F39" s="43">
        <f>'BAR BB| Open rates'!F39*0.8</f>
        <v>222240</v>
      </c>
      <c r="G39" s="43">
        <f>'BAR BB| Open rates'!G39*0.8</f>
        <v>227840</v>
      </c>
      <c r="H39" s="43">
        <f>'BAR BB| Open rates'!H39*0.8</f>
        <v>235840</v>
      </c>
      <c r="I39" s="43">
        <f>'BAR BB| Open rates'!I39*0.8</f>
        <v>243920</v>
      </c>
      <c r="J39" s="43">
        <f>'BAR BB| Open rates'!J39*0.8</f>
        <v>243920</v>
      </c>
      <c r="K39" s="43">
        <f>'BAR BB| Open rates'!K39*0.8</f>
        <v>243920</v>
      </c>
      <c r="L39" s="43">
        <f>'BAR BB| Open rates'!L39*0.8</f>
        <v>237520</v>
      </c>
      <c r="M39" s="43">
        <f>'BAR BB| Open rates'!M39*0.8</f>
        <v>100560</v>
      </c>
      <c r="N39" s="43">
        <f>'BAR BB| Open rates'!N39*0.8</f>
        <v>92560</v>
      </c>
      <c r="O39" s="43">
        <f>'BAR BB| Open rates'!O39*0.8</f>
        <v>68560</v>
      </c>
      <c r="P39" s="43">
        <f>'BAR BB| Open rates'!P39*0.8</f>
        <v>61360</v>
      </c>
      <c r="Q39" s="43">
        <f>'BAR BB| Open rates'!Q39*0.8</f>
        <v>65360</v>
      </c>
      <c r="R39" s="43">
        <f>'BAR BB| Open rates'!R39*0.8</f>
        <v>62960</v>
      </c>
      <c r="S39" s="43">
        <f>'BAR BB| Open rates'!S39*0.8</f>
        <v>62960</v>
      </c>
      <c r="T39" s="43">
        <f>'BAR BB| Open rates'!T39*0.8</f>
        <v>65360</v>
      </c>
      <c r="U39" s="43">
        <f>'BAR BB| Open rates'!U39*0.8</f>
        <v>68560</v>
      </c>
      <c r="V39" s="43">
        <f>'BAR BB| Open rates'!V39*0.8</f>
        <v>68560</v>
      </c>
      <c r="W39" s="43">
        <f>'BAR BB| Open rates'!W39*0.8</f>
        <v>78800</v>
      </c>
      <c r="X39" s="43">
        <f>'BAR BB| Open rates'!X39*0.8</f>
        <v>78800</v>
      </c>
      <c r="Y39" s="43">
        <f>'BAR BB| Open rates'!Y39*0.8</f>
        <v>98080</v>
      </c>
      <c r="Z39" s="43">
        <f>'BAR BB| Open rates'!Z39*0.8</f>
        <v>98080</v>
      </c>
      <c r="AA39" s="43">
        <f>'BAR BB| Open rates'!AA39*0.8</f>
        <v>100720</v>
      </c>
      <c r="AB39" s="43">
        <f>'BAR BB| Open rates'!AB39*0.8</f>
        <v>98080</v>
      </c>
      <c r="AC39" s="43">
        <f>'BAR BB| Open rates'!AC39*0.8</f>
        <v>100720</v>
      </c>
      <c r="AD39" s="43">
        <f>'BAR BB| Open rates'!AD39*0.8</f>
        <v>95920</v>
      </c>
      <c r="AE39" s="43">
        <f>'BAR BB| Open rates'!AE39*0.8</f>
        <v>116160</v>
      </c>
      <c r="AF39" s="43">
        <f>'BAR BB| Open rates'!AF39*0.8</f>
        <v>116160</v>
      </c>
      <c r="AG39" s="43">
        <f>'BAR BB| Open rates'!AG39*0.8</f>
        <v>116160</v>
      </c>
      <c r="AH39" s="43">
        <f>'BAR BB| Open rates'!AH39*0.8</f>
        <v>92640</v>
      </c>
      <c r="AI39" s="43">
        <f>'BAR BB| Open rates'!AI39*0.8</f>
        <v>76640</v>
      </c>
      <c r="AJ39" s="43">
        <f>'BAR BB| Open rates'!AJ39*0.8</f>
        <v>81760</v>
      </c>
      <c r="AK39" s="43">
        <f>'BAR BB| Open rates'!AK39*0.8</f>
        <v>74240</v>
      </c>
      <c r="AL39" s="43">
        <f>'BAR BB| Open rates'!AL39*0.8</f>
        <v>72640</v>
      </c>
      <c r="AM39" s="43">
        <f>'BAR BB| Open rates'!AM39*0.8</f>
        <v>71040</v>
      </c>
      <c r="AN39" s="43">
        <f>'BAR BB| Open rates'!AN39*0.8</f>
        <v>72640</v>
      </c>
      <c r="AO39" s="43">
        <f>'BAR BB| Open rates'!AO39*0.8</f>
        <v>71040</v>
      </c>
      <c r="AP39" s="43">
        <f>'BAR BB| Open rates'!AP39*0.8</f>
        <v>54000</v>
      </c>
      <c r="AQ39" s="43">
        <f>'BAR BB| Open rates'!AQ39*0.8</f>
        <v>52640</v>
      </c>
      <c r="AR39" s="43">
        <f>'BAR BB| Open rates'!AR39*0.8</f>
        <v>51040</v>
      </c>
      <c r="AS39" s="43">
        <f>'BAR BB| Open rates'!AS39*0.8</f>
        <v>51040</v>
      </c>
      <c r="AT39" s="43">
        <f>'BAR BB| Open rates'!AT39*0.8</f>
        <v>50240</v>
      </c>
      <c r="AU39" s="43">
        <f>'BAR BB| Open rates'!AU39*0.8</f>
        <v>51040</v>
      </c>
      <c r="AV39" s="43">
        <f>'BAR BB| Open rates'!AV39*0.8</f>
        <v>50240</v>
      </c>
      <c r="AW39" s="43">
        <f>'BAR BB| Open rates'!AW39*0.8</f>
        <v>51040</v>
      </c>
      <c r="AX39" s="43">
        <f>'BAR BB| Open rates'!AX39*0.8</f>
        <v>0</v>
      </c>
      <c r="AY39" s="43">
        <f>'BAR BB| Open rates'!AY39*0.8</f>
        <v>0</v>
      </c>
      <c r="AZ39" s="43">
        <f>'BAR BB| Open rates'!AZ39*0.8</f>
        <v>0</v>
      </c>
      <c r="BA39" s="43">
        <f>'BAR BB| Open rates'!BA39*0.8</f>
        <v>0</v>
      </c>
      <c r="BB39" s="43">
        <f>'BAR BB| Open rates'!BB39*0.8</f>
        <v>0</v>
      </c>
      <c r="BC39" s="43">
        <f>'BAR BB| Open rates'!BC39*0.8</f>
        <v>0</v>
      </c>
      <c r="BD39" s="43">
        <f>'BAR BB| Open rates'!BD39*0.8</f>
        <v>0</v>
      </c>
      <c r="BE39" s="43">
        <f>'BAR BB| Open rates'!BE39*0.8</f>
        <v>0</v>
      </c>
      <c r="BF39" s="43">
        <f>'BAR BB| Open rates'!BF39*0.8</f>
        <v>0</v>
      </c>
      <c r="BG39" s="43">
        <f>'BAR BB| Open rates'!BG39*0.8</f>
        <v>0</v>
      </c>
      <c r="BH39" s="43">
        <f>'BAR BB| Open rates'!BH39*0.8</f>
        <v>0</v>
      </c>
      <c r="BI39" s="43">
        <f>'BAR BB| Open rates'!BI39*0.8</f>
        <v>0</v>
      </c>
      <c r="BJ39" s="43">
        <f>'BAR BB| Open rates'!BJ39*0.8</f>
        <v>0</v>
      </c>
      <c r="BK39" s="43">
        <f>'BAR BB| Open rates'!BK39*0.8</f>
        <v>0</v>
      </c>
      <c r="BL39" s="43">
        <f>'BAR BB| Open rates'!BL39*0.8</f>
        <v>0</v>
      </c>
      <c r="BM39" s="43">
        <f>'BAR BB| Open rates'!BM39*0.8</f>
        <v>0</v>
      </c>
      <c r="BN39" s="43">
        <f>'BAR BB| Open rates'!BN39*0.8</f>
        <v>0</v>
      </c>
      <c r="BO39" s="43">
        <f>'BAR BB| Open rates'!BO39*0.8</f>
        <v>0</v>
      </c>
      <c r="BP39" s="43">
        <f>'BAR BB| Open rates'!BP39*0.8</f>
        <v>0</v>
      </c>
      <c r="BQ39" s="43">
        <f>'BAR BB| Open rates'!BQ39*0.8</f>
        <v>0</v>
      </c>
      <c r="BR39" s="43">
        <f>'BAR BB| Open rates'!BR39*0.8</f>
        <v>0</v>
      </c>
      <c r="BS39" s="43">
        <f>'BAR BB| Open rates'!BS39*0.8</f>
        <v>0</v>
      </c>
      <c r="BT39" s="43">
        <f>'BAR BB| Open rates'!BT39*0.8</f>
        <v>0</v>
      </c>
      <c r="BU39" s="43">
        <f>'BAR BB| Open rates'!BU39*0.8</f>
        <v>0</v>
      </c>
      <c r="BV39" s="43">
        <f>'BAR BB| Open rates'!BV39*0.8</f>
        <v>0</v>
      </c>
      <c r="BW39" s="43">
        <f>'BAR BB| Open rates'!BW39*0.8</f>
        <v>0</v>
      </c>
      <c r="BX39" s="43">
        <f>'BAR BB| Open rates'!BX39*0.8</f>
        <v>0</v>
      </c>
      <c r="BY39" s="43">
        <f>'BAR BB| Open rates'!BY39*0.8</f>
        <v>0</v>
      </c>
      <c r="BZ39" s="43">
        <f>'BAR BB| Open rates'!BZ39*0.8</f>
        <v>0</v>
      </c>
      <c r="CA39" s="43">
        <f>'BAR BB| Open rates'!CA39*0.8</f>
        <v>0</v>
      </c>
      <c r="CB39" s="43">
        <f>'BAR BB| Open rates'!CB39*0.8</f>
        <v>0</v>
      </c>
      <c r="CC39" s="43">
        <f>'BAR BB| Open rates'!CC39*0.8</f>
        <v>0</v>
      </c>
      <c r="CD39" s="43">
        <f>'BAR BB| Open rates'!CD39*0.8</f>
        <v>0</v>
      </c>
      <c r="CE39" s="43">
        <f>'BAR BB| Open rates'!CE39*0.8</f>
        <v>0</v>
      </c>
      <c r="CF39" s="43">
        <f>'BAR BB| Open rates'!CF39*0.8</f>
        <v>0</v>
      </c>
      <c r="CG39" s="43">
        <f>'BAR BB| Open rates'!CG39*0.8</f>
        <v>0</v>
      </c>
      <c r="CH39" s="43">
        <f>'BAR BB| Open rates'!CH39*0.8</f>
        <v>0</v>
      </c>
      <c r="CI39" s="43">
        <f>'BAR BB| Open rates'!CI39*0.8</f>
        <v>0</v>
      </c>
      <c r="CJ39" s="43">
        <f>'BAR BB| Open rates'!CJ39*0.8</f>
        <v>0</v>
      </c>
      <c r="CK39" s="43">
        <f>'BAR BB| Open rates'!CK39*0.8</f>
        <v>0</v>
      </c>
      <c r="CL39" s="43">
        <f>'BAR BB| Open rates'!CL39*0.8</f>
        <v>0</v>
      </c>
      <c r="CM39" s="43">
        <f>'BAR BB| Open rates'!CM39*0.8</f>
        <v>0</v>
      </c>
      <c r="CN39" s="43">
        <f>'BAR BB| Open rates'!CN39*0.8</f>
        <v>0</v>
      </c>
    </row>
    <row r="40" spans="1:92" s="36" customFormat="1" ht="32.25" customHeight="1" x14ac:dyDescent="0.2">
      <c r="A40" s="236" t="s">
        <v>183</v>
      </c>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3"/>
      <c r="BS40" s="43"/>
      <c r="BT40" s="43"/>
      <c r="BU40" s="43"/>
      <c r="BV40" s="43"/>
      <c r="BW40" s="43"/>
      <c r="BX40" s="43"/>
      <c r="BY40" s="43"/>
      <c r="BZ40" s="43"/>
      <c r="CA40" s="43"/>
      <c r="CB40" s="43"/>
      <c r="CC40" s="43"/>
      <c r="CD40" s="43"/>
      <c r="CE40" s="43"/>
      <c r="CF40" s="43"/>
      <c r="CG40" s="43"/>
      <c r="CH40" s="43"/>
      <c r="CI40" s="43"/>
      <c r="CJ40" s="43"/>
      <c r="CK40" s="43"/>
      <c r="CL40" s="43"/>
      <c r="CM40" s="43"/>
      <c r="CN40" s="43"/>
    </row>
    <row r="41" spans="1:92" s="36" customFormat="1" ht="12.75" customHeight="1" x14ac:dyDescent="0.2">
      <c r="A41" s="237">
        <v>1</v>
      </c>
      <c r="B41" s="43">
        <f>'BAR BB| Open rates'!B41*0.8</f>
        <v>53920</v>
      </c>
      <c r="C41" s="43">
        <f>'BAR BB| Open rates'!C41*0.8</f>
        <v>58720</v>
      </c>
      <c r="D41" s="43">
        <f>'BAR BB| Open rates'!D41*0.8</f>
        <v>55520</v>
      </c>
      <c r="E41" s="43">
        <f>'BAR BB| Open rates'!E41*0.8</f>
        <v>188640</v>
      </c>
      <c r="F41" s="43">
        <f>'BAR BB| Open rates'!F41*0.8</f>
        <v>218240</v>
      </c>
      <c r="G41" s="43">
        <f>'BAR BB| Open rates'!G41*0.8</f>
        <v>223840</v>
      </c>
      <c r="H41" s="43">
        <f>'BAR BB| Open rates'!H41*0.8</f>
        <v>231840</v>
      </c>
      <c r="I41" s="43">
        <f>'BAR BB| Open rates'!I41*0.8</f>
        <v>239920</v>
      </c>
      <c r="J41" s="43">
        <f>'BAR BB| Open rates'!J41*0.8</f>
        <v>239920</v>
      </c>
      <c r="K41" s="43">
        <f>'BAR BB| Open rates'!K41*0.8</f>
        <v>239920</v>
      </c>
      <c r="L41" s="43">
        <f>'BAR BB| Open rates'!L41*0.8</f>
        <v>233520</v>
      </c>
      <c r="M41" s="43">
        <f>'BAR BB| Open rates'!M41*0.8</f>
        <v>92560</v>
      </c>
      <c r="N41" s="43">
        <f>'BAR BB| Open rates'!N41*0.8</f>
        <v>84560</v>
      </c>
      <c r="O41" s="43">
        <f>'BAR BB| Open rates'!O41*0.8</f>
        <v>60560</v>
      </c>
      <c r="P41" s="43">
        <f>'BAR BB| Open rates'!P41*0.8</f>
        <v>53360</v>
      </c>
      <c r="Q41" s="43">
        <f>'BAR BB| Open rates'!Q41*0.8</f>
        <v>57360</v>
      </c>
      <c r="R41" s="43">
        <f>'BAR BB| Open rates'!R41*0.8</f>
        <v>54960</v>
      </c>
      <c r="S41" s="43">
        <f>'BAR BB| Open rates'!S41*0.8</f>
        <v>54960</v>
      </c>
      <c r="T41" s="43">
        <f>'BAR BB| Open rates'!T41*0.8</f>
        <v>57360</v>
      </c>
      <c r="U41" s="43">
        <f>'BAR BB| Open rates'!U41*0.8</f>
        <v>60560</v>
      </c>
      <c r="V41" s="43">
        <f>'BAR BB| Open rates'!V41*0.8</f>
        <v>60560</v>
      </c>
      <c r="W41" s="43">
        <f>'BAR BB| Open rates'!W41*0.8</f>
        <v>70800</v>
      </c>
      <c r="X41" s="43">
        <f>'BAR BB| Open rates'!X41*0.8</f>
        <v>70800</v>
      </c>
      <c r="Y41" s="43">
        <f>'BAR BB| Open rates'!Y41*0.8</f>
        <v>118080</v>
      </c>
      <c r="Z41" s="43">
        <f>'BAR BB| Open rates'!Z41*0.8</f>
        <v>118080</v>
      </c>
      <c r="AA41" s="43">
        <f>'BAR BB| Open rates'!AA41*0.8</f>
        <v>120720</v>
      </c>
      <c r="AB41" s="43">
        <f>'BAR BB| Open rates'!AB41*0.8</f>
        <v>118080</v>
      </c>
      <c r="AC41" s="43">
        <f>'BAR BB| Open rates'!AC41*0.8</f>
        <v>120720</v>
      </c>
      <c r="AD41" s="43">
        <f>'BAR BB| Open rates'!AD41*0.8</f>
        <v>115920</v>
      </c>
      <c r="AE41" s="43">
        <f>'BAR BB| Open rates'!AE41*0.8</f>
        <v>128160</v>
      </c>
      <c r="AF41" s="43">
        <f>'BAR BB| Open rates'!AF41*0.8</f>
        <v>128160</v>
      </c>
      <c r="AG41" s="43">
        <f>'BAR BB| Open rates'!AG41*0.8</f>
        <v>128160</v>
      </c>
      <c r="AH41" s="43">
        <f>'BAR BB| Open rates'!AH41*0.8</f>
        <v>104640</v>
      </c>
      <c r="AI41" s="43">
        <f>'BAR BB| Open rates'!AI41*0.8</f>
        <v>80640</v>
      </c>
      <c r="AJ41" s="43">
        <f>'BAR BB| Open rates'!AJ41*0.8</f>
        <v>85760</v>
      </c>
      <c r="AK41" s="43">
        <f>'BAR BB| Open rates'!AK41*0.8</f>
        <v>78240</v>
      </c>
      <c r="AL41" s="43">
        <f>'BAR BB| Open rates'!AL41*0.8</f>
        <v>76640</v>
      </c>
      <c r="AM41" s="43">
        <f>'BAR BB| Open rates'!AM41*0.8</f>
        <v>75040</v>
      </c>
      <c r="AN41" s="43">
        <f>'BAR BB| Open rates'!AN41*0.8</f>
        <v>76640</v>
      </c>
      <c r="AO41" s="43">
        <f>'BAR BB| Open rates'!AO41*0.8</f>
        <v>75040</v>
      </c>
      <c r="AP41" s="43">
        <f>'BAR BB| Open rates'!AP41*0.8</f>
        <v>65280</v>
      </c>
      <c r="AQ41" s="43">
        <f>'BAR BB| Open rates'!AQ41*0.8</f>
        <v>63920</v>
      </c>
      <c r="AR41" s="43">
        <f>'BAR BB| Open rates'!AR41*0.8</f>
        <v>62320</v>
      </c>
      <c r="AS41" s="43">
        <f>'BAR BB| Open rates'!AS41*0.8</f>
        <v>62320</v>
      </c>
      <c r="AT41" s="43">
        <f>'BAR BB| Open rates'!AT41*0.8</f>
        <v>61520</v>
      </c>
      <c r="AU41" s="43">
        <f>'BAR BB| Open rates'!AU41*0.8</f>
        <v>62320</v>
      </c>
      <c r="AV41" s="43">
        <f>'BAR BB| Open rates'!AV41*0.8</f>
        <v>61520</v>
      </c>
      <c r="AW41" s="43">
        <f>'BAR BB| Open rates'!AW41*0.8</f>
        <v>62320</v>
      </c>
      <c r="AX41" s="43">
        <f>'BAR BB| Open rates'!AX41*0.8</f>
        <v>0</v>
      </c>
      <c r="AY41" s="43">
        <f>'BAR BB| Open rates'!AY41*0.8</f>
        <v>0</v>
      </c>
      <c r="AZ41" s="43">
        <f>'BAR BB| Open rates'!AZ41*0.8</f>
        <v>0</v>
      </c>
      <c r="BA41" s="43">
        <f>'BAR BB| Open rates'!BA41*0.8</f>
        <v>0</v>
      </c>
      <c r="BB41" s="43">
        <f>'BAR BB| Open rates'!BB41*0.8</f>
        <v>0</v>
      </c>
      <c r="BC41" s="43">
        <f>'BAR BB| Open rates'!BC41*0.8</f>
        <v>0</v>
      </c>
      <c r="BD41" s="43">
        <f>'BAR BB| Open rates'!BD41*0.8</f>
        <v>0</v>
      </c>
      <c r="BE41" s="43">
        <f>'BAR BB| Open rates'!BE41*0.8</f>
        <v>0</v>
      </c>
      <c r="BF41" s="43">
        <f>'BAR BB| Open rates'!BF41*0.8</f>
        <v>0</v>
      </c>
      <c r="BG41" s="43">
        <f>'BAR BB| Open rates'!BG41*0.8</f>
        <v>0</v>
      </c>
      <c r="BH41" s="43">
        <f>'BAR BB| Open rates'!BH41*0.8</f>
        <v>0</v>
      </c>
      <c r="BI41" s="43">
        <f>'BAR BB| Open rates'!BI41*0.8</f>
        <v>0</v>
      </c>
      <c r="BJ41" s="43">
        <f>'BAR BB| Open rates'!BJ41*0.8</f>
        <v>0</v>
      </c>
      <c r="BK41" s="43">
        <f>'BAR BB| Open rates'!BK41*0.8</f>
        <v>0</v>
      </c>
      <c r="BL41" s="43">
        <f>'BAR BB| Open rates'!BL41*0.8</f>
        <v>0</v>
      </c>
      <c r="BM41" s="43">
        <f>'BAR BB| Open rates'!BM41*0.8</f>
        <v>0</v>
      </c>
      <c r="BN41" s="43">
        <f>'BAR BB| Open rates'!BN41*0.8</f>
        <v>0</v>
      </c>
      <c r="BO41" s="43">
        <f>'BAR BB| Open rates'!BO41*0.8</f>
        <v>0</v>
      </c>
      <c r="BP41" s="43">
        <f>'BAR BB| Open rates'!BP41*0.8</f>
        <v>0</v>
      </c>
      <c r="BQ41" s="43">
        <f>'BAR BB| Open rates'!BQ41*0.8</f>
        <v>0</v>
      </c>
      <c r="BR41" s="43">
        <f>'BAR BB| Open rates'!BR41*0.8</f>
        <v>0</v>
      </c>
      <c r="BS41" s="43">
        <f>'BAR BB| Open rates'!BS41*0.8</f>
        <v>0</v>
      </c>
      <c r="BT41" s="43">
        <f>'BAR BB| Open rates'!BT41*0.8</f>
        <v>0</v>
      </c>
      <c r="BU41" s="43">
        <f>'BAR BB| Open rates'!BU41*0.8</f>
        <v>0</v>
      </c>
      <c r="BV41" s="43">
        <f>'BAR BB| Open rates'!BV41*0.8</f>
        <v>0</v>
      </c>
      <c r="BW41" s="43">
        <f>'BAR BB| Open rates'!BW41*0.8</f>
        <v>0</v>
      </c>
      <c r="BX41" s="43">
        <f>'BAR BB| Open rates'!BX41*0.8</f>
        <v>0</v>
      </c>
      <c r="BY41" s="43">
        <f>'BAR BB| Open rates'!BY41*0.8</f>
        <v>0</v>
      </c>
      <c r="BZ41" s="43">
        <f>'BAR BB| Open rates'!BZ41*0.8</f>
        <v>0</v>
      </c>
      <c r="CA41" s="43">
        <f>'BAR BB| Open rates'!CA41*0.8</f>
        <v>0</v>
      </c>
      <c r="CB41" s="43">
        <f>'BAR BB| Open rates'!CB41*0.8</f>
        <v>0</v>
      </c>
      <c r="CC41" s="43">
        <f>'BAR BB| Open rates'!CC41*0.8</f>
        <v>0</v>
      </c>
      <c r="CD41" s="43">
        <f>'BAR BB| Open rates'!CD41*0.8</f>
        <v>0</v>
      </c>
      <c r="CE41" s="43">
        <f>'BAR BB| Open rates'!CE41*0.8</f>
        <v>0</v>
      </c>
      <c r="CF41" s="43">
        <f>'BAR BB| Open rates'!CF41*0.8</f>
        <v>0</v>
      </c>
      <c r="CG41" s="43">
        <f>'BAR BB| Open rates'!CG41*0.8</f>
        <v>0</v>
      </c>
      <c r="CH41" s="43">
        <f>'BAR BB| Open rates'!CH41*0.8</f>
        <v>0</v>
      </c>
      <c r="CI41" s="43">
        <f>'BAR BB| Open rates'!CI41*0.8</f>
        <v>0</v>
      </c>
      <c r="CJ41" s="43">
        <f>'BAR BB| Open rates'!CJ41*0.8</f>
        <v>0</v>
      </c>
      <c r="CK41" s="43">
        <f>'BAR BB| Open rates'!CK41*0.8</f>
        <v>0</v>
      </c>
      <c r="CL41" s="43">
        <f>'BAR BB| Open rates'!CL41*0.8</f>
        <v>0</v>
      </c>
      <c r="CM41" s="43">
        <f>'BAR BB| Open rates'!CM41*0.8</f>
        <v>0</v>
      </c>
      <c r="CN41" s="43">
        <f>'BAR BB| Open rates'!CN41*0.8</f>
        <v>0</v>
      </c>
    </row>
    <row r="42" spans="1:92" s="36" customFormat="1" ht="12.75" customHeight="1" x14ac:dyDescent="0.2">
      <c r="A42" s="237">
        <v>2</v>
      </c>
      <c r="B42" s="43">
        <f>'BAR BB| Open rates'!B42*0.8</f>
        <v>55920</v>
      </c>
      <c r="C42" s="43">
        <f>'BAR BB| Open rates'!C42*0.8</f>
        <v>60720</v>
      </c>
      <c r="D42" s="43">
        <f>'BAR BB| Open rates'!D42*0.8</f>
        <v>57520</v>
      </c>
      <c r="E42" s="43">
        <f>'BAR BB| Open rates'!E42*0.8</f>
        <v>191040</v>
      </c>
      <c r="F42" s="43">
        <f>'BAR BB| Open rates'!F42*0.8</f>
        <v>220640</v>
      </c>
      <c r="G42" s="43">
        <f>'BAR BB| Open rates'!G42*0.8</f>
        <v>226240</v>
      </c>
      <c r="H42" s="43">
        <f>'BAR BB| Open rates'!H42*0.8</f>
        <v>234240</v>
      </c>
      <c r="I42" s="43">
        <f>'BAR BB| Open rates'!I42*0.8</f>
        <v>242320</v>
      </c>
      <c r="J42" s="43">
        <f>'BAR BB| Open rates'!J42*0.8</f>
        <v>242320</v>
      </c>
      <c r="K42" s="43">
        <f>'BAR BB| Open rates'!K42*0.8</f>
        <v>242320</v>
      </c>
      <c r="L42" s="43">
        <f>'BAR BB| Open rates'!L42*0.8</f>
        <v>235920</v>
      </c>
      <c r="M42" s="43">
        <f>'BAR BB| Open rates'!M42*0.8</f>
        <v>94960</v>
      </c>
      <c r="N42" s="43">
        <f>'BAR BB| Open rates'!N42*0.8</f>
        <v>86960</v>
      </c>
      <c r="O42" s="43">
        <f>'BAR BB| Open rates'!O42*0.8</f>
        <v>62960</v>
      </c>
      <c r="P42" s="43">
        <f>'BAR BB| Open rates'!P42*0.8</f>
        <v>55760</v>
      </c>
      <c r="Q42" s="43">
        <f>'BAR BB| Open rates'!Q42*0.8</f>
        <v>59760</v>
      </c>
      <c r="R42" s="43">
        <f>'BAR BB| Open rates'!R42*0.8</f>
        <v>57360</v>
      </c>
      <c r="S42" s="43">
        <f>'BAR BB| Open rates'!S42*0.8</f>
        <v>57360</v>
      </c>
      <c r="T42" s="43">
        <f>'BAR BB| Open rates'!T42*0.8</f>
        <v>59760</v>
      </c>
      <c r="U42" s="43">
        <f>'BAR BB| Open rates'!U42*0.8</f>
        <v>62960</v>
      </c>
      <c r="V42" s="43">
        <f>'BAR BB| Open rates'!V42*0.8</f>
        <v>62960</v>
      </c>
      <c r="W42" s="43">
        <f>'BAR BB| Open rates'!W42*0.8</f>
        <v>73200</v>
      </c>
      <c r="X42" s="43">
        <f>'BAR BB| Open rates'!X42*0.8</f>
        <v>73200</v>
      </c>
      <c r="Y42" s="43">
        <f>'BAR BB| Open rates'!Y42*0.8</f>
        <v>120480</v>
      </c>
      <c r="Z42" s="43">
        <f>'BAR BB| Open rates'!Z42*0.8</f>
        <v>120480</v>
      </c>
      <c r="AA42" s="43">
        <f>'BAR BB| Open rates'!AA42*0.8</f>
        <v>123120</v>
      </c>
      <c r="AB42" s="43">
        <f>'BAR BB| Open rates'!AB42*0.8</f>
        <v>120480</v>
      </c>
      <c r="AC42" s="43">
        <f>'BAR BB| Open rates'!AC42*0.8</f>
        <v>123120</v>
      </c>
      <c r="AD42" s="43">
        <f>'BAR BB| Open rates'!AD42*0.8</f>
        <v>118320</v>
      </c>
      <c r="AE42" s="43">
        <f>'BAR BB| Open rates'!AE42*0.8</f>
        <v>130560</v>
      </c>
      <c r="AF42" s="43">
        <f>'BAR BB| Open rates'!AF42*0.8</f>
        <v>130560</v>
      </c>
      <c r="AG42" s="43">
        <f>'BAR BB| Open rates'!AG42*0.8</f>
        <v>130560</v>
      </c>
      <c r="AH42" s="43">
        <f>'BAR BB| Open rates'!AH42*0.8</f>
        <v>107040</v>
      </c>
      <c r="AI42" s="43">
        <f>'BAR BB| Open rates'!AI42*0.8</f>
        <v>83040</v>
      </c>
      <c r="AJ42" s="43">
        <f>'BAR BB| Open rates'!AJ42*0.8</f>
        <v>88160</v>
      </c>
      <c r="AK42" s="43">
        <f>'BAR BB| Open rates'!AK42*0.8</f>
        <v>80640</v>
      </c>
      <c r="AL42" s="43">
        <f>'BAR BB| Open rates'!AL42*0.8</f>
        <v>79040</v>
      </c>
      <c r="AM42" s="43">
        <f>'BAR BB| Open rates'!AM42*0.8</f>
        <v>77440</v>
      </c>
      <c r="AN42" s="43">
        <f>'BAR BB| Open rates'!AN42*0.8</f>
        <v>79040</v>
      </c>
      <c r="AO42" s="43">
        <f>'BAR BB| Open rates'!AO42*0.8</f>
        <v>77440</v>
      </c>
      <c r="AP42" s="43">
        <f>'BAR BB| Open rates'!AP42*0.8</f>
        <v>67680</v>
      </c>
      <c r="AQ42" s="43">
        <f>'BAR BB| Open rates'!AQ42*0.8</f>
        <v>66320</v>
      </c>
      <c r="AR42" s="43">
        <f>'BAR BB| Open rates'!AR42*0.8</f>
        <v>64720</v>
      </c>
      <c r="AS42" s="43">
        <f>'BAR BB| Open rates'!AS42*0.8</f>
        <v>64720</v>
      </c>
      <c r="AT42" s="43">
        <f>'BAR BB| Open rates'!AT42*0.8</f>
        <v>63920</v>
      </c>
      <c r="AU42" s="43">
        <f>'BAR BB| Open rates'!AU42*0.8</f>
        <v>64720</v>
      </c>
      <c r="AV42" s="43">
        <f>'BAR BB| Open rates'!AV42*0.8</f>
        <v>63920</v>
      </c>
      <c r="AW42" s="43">
        <f>'BAR BB| Open rates'!AW42*0.8</f>
        <v>64720</v>
      </c>
      <c r="AX42" s="43">
        <f>'BAR BB| Open rates'!AX42*0.8</f>
        <v>0</v>
      </c>
      <c r="AY42" s="43">
        <f>'BAR BB| Open rates'!AY42*0.8</f>
        <v>0</v>
      </c>
      <c r="AZ42" s="43">
        <f>'BAR BB| Open rates'!AZ42*0.8</f>
        <v>0</v>
      </c>
      <c r="BA42" s="43">
        <f>'BAR BB| Open rates'!BA42*0.8</f>
        <v>0</v>
      </c>
      <c r="BB42" s="43">
        <f>'BAR BB| Open rates'!BB42*0.8</f>
        <v>0</v>
      </c>
      <c r="BC42" s="43">
        <f>'BAR BB| Open rates'!BC42*0.8</f>
        <v>0</v>
      </c>
      <c r="BD42" s="43">
        <f>'BAR BB| Open rates'!BD42*0.8</f>
        <v>0</v>
      </c>
      <c r="BE42" s="43">
        <f>'BAR BB| Open rates'!BE42*0.8</f>
        <v>0</v>
      </c>
      <c r="BF42" s="43">
        <f>'BAR BB| Open rates'!BF42*0.8</f>
        <v>0</v>
      </c>
      <c r="BG42" s="43">
        <f>'BAR BB| Open rates'!BG42*0.8</f>
        <v>0</v>
      </c>
      <c r="BH42" s="43">
        <f>'BAR BB| Open rates'!BH42*0.8</f>
        <v>0</v>
      </c>
      <c r="BI42" s="43">
        <f>'BAR BB| Open rates'!BI42*0.8</f>
        <v>0</v>
      </c>
      <c r="BJ42" s="43">
        <f>'BAR BB| Open rates'!BJ42*0.8</f>
        <v>0</v>
      </c>
      <c r="BK42" s="43">
        <f>'BAR BB| Open rates'!BK42*0.8</f>
        <v>0</v>
      </c>
      <c r="BL42" s="43">
        <f>'BAR BB| Open rates'!BL42*0.8</f>
        <v>0</v>
      </c>
      <c r="BM42" s="43">
        <f>'BAR BB| Open rates'!BM42*0.8</f>
        <v>0</v>
      </c>
      <c r="BN42" s="43">
        <f>'BAR BB| Open rates'!BN42*0.8</f>
        <v>0</v>
      </c>
      <c r="BO42" s="43">
        <f>'BAR BB| Open rates'!BO42*0.8</f>
        <v>0</v>
      </c>
      <c r="BP42" s="43">
        <f>'BAR BB| Open rates'!BP42*0.8</f>
        <v>0</v>
      </c>
      <c r="BQ42" s="43">
        <f>'BAR BB| Open rates'!BQ42*0.8</f>
        <v>0</v>
      </c>
      <c r="BR42" s="43">
        <f>'BAR BB| Open rates'!BR42*0.8</f>
        <v>0</v>
      </c>
      <c r="BS42" s="43">
        <f>'BAR BB| Open rates'!BS42*0.8</f>
        <v>0</v>
      </c>
      <c r="BT42" s="43">
        <f>'BAR BB| Open rates'!BT42*0.8</f>
        <v>0</v>
      </c>
      <c r="BU42" s="43">
        <f>'BAR BB| Open rates'!BU42*0.8</f>
        <v>0</v>
      </c>
      <c r="BV42" s="43">
        <f>'BAR BB| Open rates'!BV42*0.8</f>
        <v>0</v>
      </c>
      <c r="BW42" s="43">
        <f>'BAR BB| Open rates'!BW42*0.8</f>
        <v>0</v>
      </c>
      <c r="BX42" s="43">
        <f>'BAR BB| Open rates'!BX42*0.8</f>
        <v>0</v>
      </c>
      <c r="BY42" s="43">
        <f>'BAR BB| Open rates'!BY42*0.8</f>
        <v>0</v>
      </c>
      <c r="BZ42" s="43">
        <f>'BAR BB| Open rates'!BZ42*0.8</f>
        <v>0</v>
      </c>
      <c r="CA42" s="43">
        <f>'BAR BB| Open rates'!CA42*0.8</f>
        <v>0</v>
      </c>
      <c r="CB42" s="43">
        <f>'BAR BB| Open rates'!CB42*0.8</f>
        <v>0</v>
      </c>
      <c r="CC42" s="43">
        <f>'BAR BB| Open rates'!CC42*0.8</f>
        <v>0</v>
      </c>
      <c r="CD42" s="43">
        <f>'BAR BB| Open rates'!CD42*0.8</f>
        <v>0</v>
      </c>
      <c r="CE42" s="43">
        <f>'BAR BB| Open rates'!CE42*0.8</f>
        <v>0</v>
      </c>
      <c r="CF42" s="43">
        <f>'BAR BB| Open rates'!CF42*0.8</f>
        <v>0</v>
      </c>
      <c r="CG42" s="43">
        <f>'BAR BB| Open rates'!CG42*0.8</f>
        <v>0</v>
      </c>
      <c r="CH42" s="43">
        <f>'BAR BB| Open rates'!CH42*0.8</f>
        <v>0</v>
      </c>
      <c r="CI42" s="43">
        <f>'BAR BB| Open rates'!CI42*0.8</f>
        <v>0</v>
      </c>
      <c r="CJ42" s="43">
        <f>'BAR BB| Open rates'!CJ42*0.8</f>
        <v>0</v>
      </c>
      <c r="CK42" s="43">
        <f>'BAR BB| Open rates'!CK42*0.8</f>
        <v>0</v>
      </c>
      <c r="CL42" s="43">
        <f>'BAR BB| Open rates'!CL42*0.8</f>
        <v>0</v>
      </c>
      <c r="CM42" s="43">
        <f>'BAR BB| Open rates'!CM42*0.8</f>
        <v>0</v>
      </c>
      <c r="CN42" s="43">
        <f>'BAR BB| Open rates'!CN42*0.8</f>
        <v>0</v>
      </c>
    </row>
    <row r="43" spans="1:92" s="36" customFormat="1" ht="12.75" customHeight="1" x14ac:dyDescent="0.2">
      <c r="A43" s="237">
        <v>3</v>
      </c>
      <c r="B43" s="43">
        <f>'BAR BB| Open rates'!B43*0.8</f>
        <v>57920</v>
      </c>
      <c r="C43" s="43">
        <f>'BAR BB| Open rates'!C43*0.8</f>
        <v>62720</v>
      </c>
      <c r="D43" s="43">
        <f>'BAR BB| Open rates'!D43*0.8</f>
        <v>59520</v>
      </c>
      <c r="E43" s="43">
        <f>'BAR BB| Open rates'!E43*0.8</f>
        <v>193440</v>
      </c>
      <c r="F43" s="43">
        <f>'BAR BB| Open rates'!F43*0.8</f>
        <v>223040</v>
      </c>
      <c r="G43" s="43">
        <f>'BAR BB| Open rates'!G43*0.8</f>
        <v>228640</v>
      </c>
      <c r="H43" s="43">
        <f>'BAR BB| Open rates'!H43*0.8</f>
        <v>236640</v>
      </c>
      <c r="I43" s="43">
        <f>'BAR BB| Open rates'!I43*0.8</f>
        <v>244720</v>
      </c>
      <c r="J43" s="43">
        <f>'BAR BB| Open rates'!J43*0.8</f>
        <v>244720</v>
      </c>
      <c r="K43" s="43">
        <f>'BAR BB| Open rates'!K43*0.8</f>
        <v>244720</v>
      </c>
      <c r="L43" s="43">
        <f>'BAR BB| Open rates'!L43*0.8</f>
        <v>238320</v>
      </c>
      <c r="M43" s="43">
        <f>'BAR BB| Open rates'!M43*0.8</f>
        <v>97360</v>
      </c>
      <c r="N43" s="43">
        <f>'BAR BB| Open rates'!N43*0.8</f>
        <v>89360</v>
      </c>
      <c r="O43" s="43">
        <f>'BAR BB| Open rates'!O43*0.8</f>
        <v>65360</v>
      </c>
      <c r="P43" s="43">
        <f>'BAR BB| Open rates'!P43*0.8</f>
        <v>58160</v>
      </c>
      <c r="Q43" s="43">
        <f>'BAR BB| Open rates'!Q43*0.8</f>
        <v>62160</v>
      </c>
      <c r="R43" s="43">
        <f>'BAR BB| Open rates'!R43*0.8</f>
        <v>59760</v>
      </c>
      <c r="S43" s="43">
        <f>'BAR BB| Open rates'!S43*0.8</f>
        <v>59760</v>
      </c>
      <c r="T43" s="43">
        <f>'BAR BB| Open rates'!T43*0.8</f>
        <v>62160</v>
      </c>
      <c r="U43" s="43">
        <f>'BAR BB| Open rates'!U43*0.8</f>
        <v>65360</v>
      </c>
      <c r="V43" s="43">
        <f>'BAR BB| Open rates'!V43*0.8</f>
        <v>65360</v>
      </c>
      <c r="W43" s="43">
        <f>'BAR BB| Open rates'!W43*0.8</f>
        <v>75600</v>
      </c>
      <c r="X43" s="43">
        <f>'BAR BB| Open rates'!X43*0.8</f>
        <v>75600</v>
      </c>
      <c r="Y43" s="43">
        <f>'BAR BB| Open rates'!Y43*0.8</f>
        <v>122880</v>
      </c>
      <c r="Z43" s="43">
        <f>'BAR BB| Open rates'!Z43*0.8</f>
        <v>122880</v>
      </c>
      <c r="AA43" s="43">
        <f>'BAR BB| Open rates'!AA43*0.8</f>
        <v>125520</v>
      </c>
      <c r="AB43" s="43">
        <f>'BAR BB| Open rates'!AB43*0.8</f>
        <v>122880</v>
      </c>
      <c r="AC43" s="43">
        <f>'BAR BB| Open rates'!AC43*0.8</f>
        <v>125520</v>
      </c>
      <c r="AD43" s="43">
        <f>'BAR BB| Open rates'!AD43*0.8</f>
        <v>120720</v>
      </c>
      <c r="AE43" s="43">
        <f>'BAR BB| Open rates'!AE43*0.8</f>
        <v>132960</v>
      </c>
      <c r="AF43" s="43">
        <f>'BAR BB| Open rates'!AF43*0.8</f>
        <v>132960</v>
      </c>
      <c r="AG43" s="43">
        <f>'BAR BB| Open rates'!AG43*0.8</f>
        <v>132960</v>
      </c>
      <c r="AH43" s="43">
        <f>'BAR BB| Open rates'!AH43*0.8</f>
        <v>109440</v>
      </c>
      <c r="AI43" s="43">
        <f>'BAR BB| Open rates'!AI43*0.8</f>
        <v>85440</v>
      </c>
      <c r="AJ43" s="43">
        <f>'BAR BB| Open rates'!AJ43*0.8</f>
        <v>90560</v>
      </c>
      <c r="AK43" s="43">
        <f>'BAR BB| Open rates'!AK43*0.8</f>
        <v>83040</v>
      </c>
      <c r="AL43" s="43">
        <f>'BAR BB| Open rates'!AL43*0.8</f>
        <v>81440</v>
      </c>
      <c r="AM43" s="43">
        <f>'BAR BB| Open rates'!AM43*0.8</f>
        <v>79840</v>
      </c>
      <c r="AN43" s="43">
        <f>'BAR BB| Open rates'!AN43*0.8</f>
        <v>81440</v>
      </c>
      <c r="AO43" s="43">
        <f>'BAR BB| Open rates'!AO43*0.8</f>
        <v>79840</v>
      </c>
      <c r="AP43" s="43">
        <f>'BAR BB| Open rates'!AP43*0.8</f>
        <v>70080</v>
      </c>
      <c r="AQ43" s="43">
        <f>'BAR BB| Open rates'!AQ43*0.8</f>
        <v>68720</v>
      </c>
      <c r="AR43" s="43">
        <f>'BAR BB| Open rates'!AR43*0.8</f>
        <v>67120</v>
      </c>
      <c r="AS43" s="43">
        <f>'BAR BB| Open rates'!AS43*0.8</f>
        <v>67120</v>
      </c>
      <c r="AT43" s="43">
        <f>'BAR BB| Open rates'!AT43*0.8</f>
        <v>66320</v>
      </c>
      <c r="AU43" s="43">
        <f>'BAR BB| Open rates'!AU43*0.8</f>
        <v>67120</v>
      </c>
      <c r="AV43" s="43">
        <f>'BAR BB| Open rates'!AV43*0.8</f>
        <v>66320</v>
      </c>
      <c r="AW43" s="43">
        <f>'BAR BB| Open rates'!AW43*0.8</f>
        <v>67120</v>
      </c>
      <c r="AX43" s="43">
        <f>'BAR BB| Open rates'!AX43*0.8</f>
        <v>0</v>
      </c>
      <c r="AY43" s="43">
        <f>'BAR BB| Open rates'!AY43*0.8</f>
        <v>0</v>
      </c>
      <c r="AZ43" s="43">
        <f>'BAR BB| Open rates'!AZ43*0.8</f>
        <v>0</v>
      </c>
      <c r="BA43" s="43">
        <f>'BAR BB| Open rates'!BA43*0.8</f>
        <v>0</v>
      </c>
      <c r="BB43" s="43">
        <f>'BAR BB| Open rates'!BB43*0.8</f>
        <v>0</v>
      </c>
      <c r="BC43" s="43">
        <f>'BAR BB| Open rates'!BC43*0.8</f>
        <v>0</v>
      </c>
      <c r="BD43" s="43">
        <f>'BAR BB| Open rates'!BD43*0.8</f>
        <v>0</v>
      </c>
      <c r="BE43" s="43">
        <f>'BAR BB| Open rates'!BE43*0.8</f>
        <v>0</v>
      </c>
      <c r="BF43" s="43">
        <f>'BAR BB| Open rates'!BF43*0.8</f>
        <v>0</v>
      </c>
      <c r="BG43" s="43">
        <f>'BAR BB| Open rates'!BG43*0.8</f>
        <v>0</v>
      </c>
      <c r="BH43" s="43">
        <f>'BAR BB| Open rates'!BH43*0.8</f>
        <v>0</v>
      </c>
      <c r="BI43" s="43">
        <f>'BAR BB| Open rates'!BI43*0.8</f>
        <v>0</v>
      </c>
      <c r="BJ43" s="43">
        <f>'BAR BB| Open rates'!BJ43*0.8</f>
        <v>0</v>
      </c>
      <c r="BK43" s="43">
        <f>'BAR BB| Open rates'!BK43*0.8</f>
        <v>0</v>
      </c>
      <c r="BL43" s="43">
        <f>'BAR BB| Open rates'!BL43*0.8</f>
        <v>0</v>
      </c>
      <c r="BM43" s="43">
        <f>'BAR BB| Open rates'!BM43*0.8</f>
        <v>0</v>
      </c>
      <c r="BN43" s="43">
        <f>'BAR BB| Open rates'!BN43*0.8</f>
        <v>0</v>
      </c>
      <c r="BO43" s="43">
        <f>'BAR BB| Open rates'!BO43*0.8</f>
        <v>0</v>
      </c>
      <c r="BP43" s="43">
        <f>'BAR BB| Open rates'!BP43*0.8</f>
        <v>0</v>
      </c>
      <c r="BQ43" s="43">
        <f>'BAR BB| Open rates'!BQ43*0.8</f>
        <v>0</v>
      </c>
      <c r="BR43" s="43">
        <f>'BAR BB| Open rates'!BR43*0.8</f>
        <v>0</v>
      </c>
      <c r="BS43" s="43">
        <f>'BAR BB| Open rates'!BS43*0.8</f>
        <v>0</v>
      </c>
      <c r="BT43" s="43">
        <f>'BAR BB| Open rates'!BT43*0.8</f>
        <v>0</v>
      </c>
      <c r="BU43" s="43">
        <f>'BAR BB| Open rates'!BU43*0.8</f>
        <v>0</v>
      </c>
      <c r="BV43" s="43">
        <f>'BAR BB| Open rates'!BV43*0.8</f>
        <v>0</v>
      </c>
      <c r="BW43" s="43">
        <f>'BAR BB| Open rates'!BW43*0.8</f>
        <v>0</v>
      </c>
      <c r="BX43" s="43">
        <f>'BAR BB| Open rates'!BX43*0.8</f>
        <v>0</v>
      </c>
      <c r="BY43" s="43">
        <f>'BAR BB| Open rates'!BY43*0.8</f>
        <v>0</v>
      </c>
      <c r="BZ43" s="43">
        <f>'BAR BB| Open rates'!BZ43*0.8</f>
        <v>0</v>
      </c>
      <c r="CA43" s="43">
        <f>'BAR BB| Open rates'!CA43*0.8</f>
        <v>0</v>
      </c>
      <c r="CB43" s="43">
        <f>'BAR BB| Open rates'!CB43*0.8</f>
        <v>0</v>
      </c>
      <c r="CC43" s="43">
        <f>'BAR BB| Open rates'!CC43*0.8</f>
        <v>0</v>
      </c>
      <c r="CD43" s="43">
        <f>'BAR BB| Open rates'!CD43*0.8</f>
        <v>0</v>
      </c>
      <c r="CE43" s="43">
        <f>'BAR BB| Open rates'!CE43*0.8</f>
        <v>0</v>
      </c>
      <c r="CF43" s="43">
        <f>'BAR BB| Open rates'!CF43*0.8</f>
        <v>0</v>
      </c>
      <c r="CG43" s="43">
        <f>'BAR BB| Open rates'!CG43*0.8</f>
        <v>0</v>
      </c>
      <c r="CH43" s="43">
        <f>'BAR BB| Open rates'!CH43*0.8</f>
        <v>0</v>
      </c>
      <c r="CI43" s="43">
        <f>'BAR BB| Open rates'!CI43*0.8</f>
        <v>0</v>
      </c>
      <c r="CJ43" s="43">
        <f>'BAR BB| Open rates'!CJ43*0.8</f>
        <v>0</v>
      </c>
      <c r="CK43" s="43">
        <f>'BAR BB| Open rates'!CK43*0.8</f>
        <v>0</v>
      </c>
      <c r="CL43" s="43">
        <f>'BAR BB| Open rates'!CL43*0.8</f>
        <v>0</v>
      </c>
      <c r="CM43" s="43">
        <f>'BAR BB| Open rates'!CM43*0.8</f>
        <v>0</v>
      </c>
      <c r="CN43" s="43">
        <f>'BAR BB| Open rates'!CN43*0.8</f>
        <v>0</v>
      </c>
    </row>
    <row r="44" spans="1:92" s="36" customFormat="1" ht="12.75" customHeight="1" x14ac:dyDescent="0.2">
      <c r="A44" s="237">
        <v>4</v>
      </c>
      <c r="B44" s="43">
        <f>'BAR BB| Open rates'!B44*0.8</f>
        <v>59920</v>
      </c>
      <c r="C44" s="43">
        <f>'BAR BB| Open rates'!C44*0.8</f>
        <v>64720</v>
      </c>
      <c r="D44" s="43">
        <f>'BAR BB| Open rates'!D44*0.8</f>
        <v>61520</v>
      </c>
      <c r="E44" s="43">
        <f>'BAR BB| Open rates'!E44*0.8</f>
        <v>195840</v>
      </c>
      <c r="F44" s="43">
        <f>'BAR BB| Open rates'!F44*0.8</f>
        <v>225440</v>
      </c>
      <c r="G44" s="43">
        <f>'BAR BB| Open rates'!G44*0.8</f>
        <v>231040</v>
      </c>
      <c r="H44" s="43">
        <f>'BAR BB| Open rates'!H44*0.8</f>
        <v>239040</v>
      </c>
      <c r="I44" s="43">
        <f>'BAR BB| Open rates'!I44*0.8</f>
        <v>247120</v>
      </c>
      <c r="J44" s="43">
        <f>'BAR BB| Open rates'!J44*0.8</f>
        <v>247120</v>
      </c>
      <c r="K44" s="43">
        <f>'BAR BB| Open rates'!K44*0.8</f>
        <v>247120</v>
      </c>
      <c r="L44" s="43">
        <f>'BAR BB| Open rates'!L44*0.8</f>
        <v>240720</v>
      </c>
      <c r="M44" s="43">
        <f>'BAR BB| Open rates'!M44*0.8</f>
        <v>99760</v>
      </c>
      <c r="N44" s="43">
        <f>'BAR BB| Open rates'!N44*0.8</f>
        <v>91760</v>
      </c>
      <c r="O44" s="43">
        <f>'BAR BB| Open rates'!O44*0.8</f>
        <v>67760</v>
      </c>
      <c r="P44" s="43">
        <f>'BAR BB| Open rates'!P44*0.8</f>
        <v>60560</v>
      </c>
      <c r="Q44" s="43">
        <f>'BAR BB| Open rates'!Q44*0.8</f>
        <v>64560</v>
      </c>
      <c r="R44" s="43">
        <f>'BAR BB| Open rates'!R44*0.8</f>
        <v>62160</v>
      </c>
      <c r="S44" s="43">
        <f>'BAR BB| Open rates'!S44*0.8</f>
        <v>62160</v>
      </c>
      <c r="T44" s="43">
        <f>'BAR BB| Open rates'!T44*0.8</f>
        <v>64560</v>
      </c>
      <c r="U44" s="43">
        <f>'BAR BB| Open rates'!U44*0.8</f>
        <v>67760</v>
      </c>
      <c r="V44" s="43">
        <f>'BAR BB| Open rates'!V44*0.8</f>
        <v>67760</v>
      </c>
      <c r="W44" s="43">
        <f>'BAR BB| Open rates'!W44*0.8</f>
        <v>78000</v>
      </c>
      <c r="X44" s="43">
        <f>'BAR BB| Open rates'!X44*0.8</f>
        <v>78000</v>
      </c>
      <c r="Y44" s="43">
        <f>'BAR BB| Open rates'!Y44*0.8</f>
        <v>125280</v>
      </c>
      <c r="Z44" s="43">
        <f>'BAR BB| Open rates'!Z44*0.8</f>
        <v>125280</v>
      </c>
      <c r="AA44" s="43">
        <f>'BAR BB| Open rates'!AA44*0.8</f>
        <v>127920</v>
      </c>
      <c r="AB44" s="43">
        <f>'BAR BB| Open rates'!AB44*0.8</f>
        <v>125280</v>
      </c>
      <c r="AC44" s="43">
        <f>'BAR BB| Open rates'!AC44*0.8</f>
        <v>127920</v>
      </c>
      <c r="AD44" s="43">
        <f>'BAR BB| Open rates'!AD44*0.8</f>
        <v>123120</v>
      </c>
      <c r="AE44" s="43">
        <f>'BAR BB| Open rates'!AE44*0.8</f>
        <v>135360</v>
      </c>
      <c r="AF44" s="43">
        <f>'BAR BB| Open rates'!AF44*0.8</f>
        <v>135360</v>
      </c>
      <c r="AG44" s="43">
        <f>'BAR BB| Open rates'!AG44*0.8</f>
        <v>135360</v>
      </c>
      <c r="AH44" s="43">
        <f>'BAR BB| Open rates'!AH44*0.8</f>
        <v>111840</v>
      </c>
      <c r="AI44" s="43">
        <f>'BAR BB| Open rates'!AI44*0.8</f>
        <v>87840</v>
      </c>
      <c r="AJ44" s="43">
        <f>'BAR BB| Open rates'!AJ44*0.8</f>
        <v>92960</v>
      </c>
      <c r="AK44" s="43">
        <f>'BAR BB| Open rates'!AK44*0.8</f>
        <v>85440</v>
      </c>
      <c r="AL44" s="43">
        <f>'BAR BB| Open rates'!AL44*0.8</f>
        <v>83840</v>
      </c>
      <c r="AM44" s="43">
        <f>'BAR BB| Open rates'!AM44*0.8</f>
        <v>82240</v>
      </c>
      <c r="AN44" s="43">
        <f>'BAR BB| Open rates'!AN44*0.8</f>
        <v>83840</v>
      </c>
      <c r="AO44" s="43">
        <f>'BAR BB| Open rates'!AO44*0.8</f>
        <v>82240</v>
      </c>
      <c r="AP44" s="43">
        <f>'BAR BB| Open rates'!AP44*0.8</f>
        <v>72480</v>
      </c>
      <c r="AQ44" s="43">
        <f>'BAR BB| Open rates'!AQ44*0.8</f>
        <v>71120</v>
      </c>
      <c r="AR44" s="43">
        <f>'BAR BB| Open rates'!AR44*0.8</f>
        <v>69520</v>
      </c>
      <c r="AS44" s="43">
        <f>'BAR BB| Open rates'!AS44*0.8</f>
        <v>69520</v>
      </c>
      <c r="AT44" s="43">
        <f>'BAR BB| Open rates'!AT44*0.8</f>
        <v>68720</v>
      </c>
      <c r="AU44" s="43">
        <f>'BAR BB| Open rates'!AU44*0.8</f>
        <v>69520</v>
      </c>
      <c r="AV44" s="43">
        <f>'BAR BB| Open rates'!AV44*0.8</f>
        <v>68720</v>
      </c>
      <c r="AW44" s="43">
        <f>'BAR BB| Open rates'!AW44*0.8</f>
        <v>69520</v>
      </c>
      <c r="AX44" s="43">
        <f>'BAR BB| Open rates'!AX44*0.8</f>
        <v>0</v>
      </c>
      <c r="AY44" s="43">
        <f>'BAR BB| Open rates'!AY44*0.8</f>
        <v>0</v>
      </c>
      <c r="AZ44" s="43">
        <f>'BAR BB| Open rates'!AZ44*0.8</f>
        <v>0</v>
      </c>
      <c r="BA44" s="43">
        <f>'BAR BB| Open rates'!BA44*0.8</f>
        <v>0</v>
      </c>
      <c r="BB44" s="43">
        <f>'BAR BB| Open rates'!BB44*0.8</f>
        <v>0</v>
      </c>
      <c r="BC44" s="43">
        <f>'BAR BB| Open rates'!BC44*0.8</f>
        <v>0</v>
      </c>
      <c r="BD44" s="43">
        <f>'BAR BB| Open rates'!BD44*0.8</f>
        <v>0</v>
      </c>
      <c r="BE44" s="43">
        <f>'BAR BB| Open rates'!BE44*0.8</f>
        <v>0</v>
      </c>
      <c r="BF44" s="43">
        <f>'BAR BB| Open rates'!BF44*0.8</f>
        <v>0</v>
      </c>
      <c r="BG44" s="43">
        <f>'BAR BB| Open rates'!BG44*0.8</f>
        <v>0</v>
      </c>
      <c r="BH44" s="43">
        <f>'BAR BB| Open rates'!BH44*0.8</f>
        <v>0</v>
      </c>
      <c r="BI44" s="43">
        <f>'BAR BB| Open rates'!BI44*0.8</f>
        <v>0</v>
      </c>
      <c r="BJ44" s="43">
        <f>'BAR BB| Open rates'!BJ44*0.8</f>
        <v>0</v>
      </c>
      <c r="BK44" s="43">
        <f>'BAR BB| Open rates'!BK44*0.8</f>
        <v>0</v>
      </c>
      <c r="BL44" s="43">
        <f>'BAR BB| Open rates'!BL44*0.8</f>
        <v>0</v>
      </c>
      <c r="BM44" s="43">
        <f>'BAR BB| Open rates'!BM44*0.8</f>
        <v>0</v>
      </c>
      <c r="BN44" s="43">
        <f>'BAR BB| Open rates'!BN44*0.8</f>
        <v>0</v>
      </c>
      <c r="BO44" s="43">
        <f>'BAR BB| Open rates'!BO44*0.8</f>
        <v>0</v>
      </c>
      <c r="BP44" s="43">
        <f>'BAR BB| Open rates'!BP44*0.8</f>
        <v>0</v>
      </c>
      <c r="BQ44" s="43">
        <f>'BAR BB| Open rates'!BQ44*0.8</f>
        <v>0</v>
      </c>
      <c r="BR44" s="43">
        <f>'BAR BB| Open rates'!BR44*0.8</f>
        <v>0</v>
      </c>
      <c r="BS44" s="43">
        <f>'BAR BB| Open rates'!BS44*0.8</f>
        <v>0</v>
      </c>
      <c r="BT44" s="43">
        <f>'BAR BB| Open rates'!BT44*0.8</f>
        <v>0</v>
      </c>
      <c r="BU44" s="43">
        <f>'BAR BB| Open rates'!BU44*0.8</f>
        <v>0</v>
      </c>
      <c r="BV44" s="43">
        <f>'BAR BB| Open rates'!BV44*0.8</f>
        <v>0</v>
      </c>
      <c r="BW44" s="43">
        <f>'BAR BB| Open rates'!BW44*0.8</f>
        <v>0</v>
      </c>
      <c r="BX44" s="43">
        <f>'BAR BB| Open rates'!BX44*0.8</f>
        <v>0</v>
      </c>
      <c r="BY44" s="43">
        <f>'BAR BB| Open rates'!BY44*0.8</f>
        <v>0</v>
      </c>
      <c r="BZ44" s="43">
        <f>'BAR BB| Open rates'!BZ44*0.8</f>
        <v>0</v>
      </c>
      <c r="CA44" s="43">
        <f>'BAR BB| Open rates'!CA44*0.8</f>
        <v>0</v>
      </c>
      <c r="CB44" s="43">
        <f>'BAR BB| Open rates'!CB44*0.8</f>
        <v>0</v>
      </c>
      <c r="CC44" s="43">
        <f>'BAR BB| Open rates'!CC44*0.8</f>
        <v>0</v>
      </c>
      <c r="CD44" s="43">
        <f>'BAR BB| Open rates'!CD44*0.8</f>
        <v>0</v>
      </c>
      <c r="CE44" s="43">
        <f>'BAR BB| Open rates'!CE44*0.8</f>
        <v>0</v>
      </c>
      <c r="CF44" s="43">
        <f>'BAR BB| Open rates'!CF44*0.8</f>
        <v>0</v>
      </c>
      <c r="CG44" s="43">
        <f>'BAR BB| Open rates'!CG44*0.8</f>
        <v>0</v>
      </c>
      <c r="CH44" s="43">
        <f>'BAR BB| Open rates'!CH44*0.8</f>
        <v>0</v>
      </c>
      <c r="CI44" s="43">
        <f>'BAR BB| Open rates'!CI44*0.8</f>
        <v>0</v>
      </c>
      <c r="CJ44" s="43">
        <f>'BAR BB| Open rates'!CJ44*0.8</f>
        <v>0</v>
      </c>
      <c r="CK44" s="43">
        <f>'BAR BB| Open rates'!CK44*0.8</f>
        <v>0</v>
      </c>
      <c r="CL44" s="43">
        <f>'BAR BB| Open rates'!CL44*0.8</f>
        <v>0</v>
      </c>
      <c r="CM44" s="43">
        <f>'BAR BB| Open rates'!CM44*0.8</f>
        <v>0</v>
      </c>
      <c r="CN44" s="43">
        <f>'BAR BB| Open rates'!CN44*0.8</f>
        <v>0</v>
      </c>
    </row>
    <row r="45" spans="1:92" s="36" customFormat="1" ht="12.75" customHeight="1" x14ac:dyDescent="0.2">
      <c r="A45" s="237">
        <v>5</v>
      </c>
      <c r="B45" s="43">
        <f>'BAR BB| Open rates'!B45*0.8</f>
        <v>61920</v>
      </c>
      <c r="C45" s="43">
        <f>'BAR BB| Open rates'!C45*0.8</f>
        <v>66720</v>
      </c>
      <c r="D45" s="43">
        <f>'BAR BB| Open rates'!D45*0.8</f>
        <v>63520</v>
      </c>
      <c r="E45" s="43">
        <f>'BAR BB| Open rates'!E45*0.8</f>
        <v>198240</v>
      </c>
      <c r="F45" s="43">
        <f>'BAR BB| Open rates'!F45*0.8</f>
        <v>227840</v>
      </c>
      <c r="G45" s="43">
        <f>'BAR BB| Open rates'!G45*0.8</f>
        <v>233440</v>
      </c>
      <c r="H45" s="43">
        <f>'BAR BB| Open rates'!H45*0.8</f>
        <v>241440</v>
      </c>
      <c r="I45" s="43">
        <f>'BAR BB| Open rates'!I45*0.8</f>
        <v>249520</v>
      </c>
      <c r="J45" s="43">
        <f>'BAR BB| Open rates'!J45*0.8</f>
        <v>249520</v>
      </c>
      <c r="K45" s="43">
        <f>'BAR BB| Open rates'!K45*0.8</f>
        <v>249520</v>
      </c>
      <c r="L45" s="43">
        <f>'BAR BB| Open rates'!L45*0.8</f>
        <v>243120</v>
      </c>
      <c r="M45" s="43">
        <f>'BAR BB| Open rates'!M45*0.8</f>
        <v>102160</v>
      </c>
      <c r="N45" s="43">
        <f>'BAR BB| Open rates'!N45*0.8</f>
        <v>94160</v>
      </c>
      <c r="O45" s="43">
        <f>'BAR BB| Open rates'!O45*0.8</f>
        <v>70160</v>
      </c>
      <c r="P45" s="43">
        <f>'BAR BB| Open rates'!P45*0.8</f>
        <v>62960</v>
      </c>
      <c r="Q45" s="43">
        <f>'BAR BB| Open rates'!Q45*0.8</f>
        <v>66960</v>
      </c>
      <c r="R45" s="43">
        <f>'BAR BB| Open rates'!R45*0.8</f>
        <v>64560</v>
      </c>
      <c r="S45" s="43">
        <f>'BAR BB| Open rates'!S45*0.8</f>
        <v>64560</v>
      </c>
      <c r="T45" s="43">
        <f>'BAR BB| Open rates'!T45*0.8</f>
        <v>66960</v>
      </c>
      <c r="U45" s="43">
        <f>'BAR BB| Open rates'!U45*0.8</f>
        <v>70160</v>
      </c>
      <c r="V45" s="43">
        <f>'BAR BB| Open rates'!V45*0.8</f>
        <v>70160</v>
      </c>
      <c r="W45" s="43">
        <f>'BAR BB| Open rates'!W45*0.8</f>
        <v>80400</v>
      </c>
      <c r="X45" s="43">
        <f>'BAR BB| Open rates'!X45*0.8</f>
        <v>80400</v>
      </c>
      <c r="Y45" s="43">
        <f>'BAR BB| Open rates'!Y45*0.8</f>
        <v>127680</v>
      </c>
      <c r="Z45" s="43">
        <f>'BAR BB| Open rates'!Z45*0.8</f>
        <v>127680</v>
      </c>
      <c r="AA45" s="43">
        <f>'BAR BB| Open rates'!AA45*0.8</f>
        <v>130320</v>
      </c>
      <c r="AB45" s="43">
        <f>'BAR BB| Open rates'!AB45*0.8</f>
        <v>127680</v>
      </c>
      <c r="AC45" s="43">
        <f>'BAR BB| Open rates'!AC45*0.8</f>
        <v>130320</v>
      </c>
      <c r="AD45" s="43">
        <f>'BAR BB| Open rates'!AD45*0.8</f>
        <v>125520</v>
      </c>
      <c r="AE45" s="43">
        <f>'BAR BB| Open rates'!AE45*0.8</f>
        <v>137760</v>
      </c>
      <c r="AF45" s="43">
        <f>'BAR BB| Open rates'!AF45*0.8</f>
        <v>137760</v>
      </c>
      <c r="AG45" s="43">
        <f>'BAR BB| Open rates'!AG45*0.8</f>
        <v>137760</v>
      </c>
      <c r="AH45" s="43">
        <f>'BAR BB| Open rates'!AH45*0.8</f>
        <v>114240</v>
      </c>
      <c r="AI45" s="43">
        <f>'BAR BB| Open rates'!AI45*0.8</f>
        <v>90240</v>
      </c>
      <c r="AJ45" s="43">
        <f>'BAR BB| Open rates'!AJ45*0.8</f>
        <v>95360</v>
      </c>
      <c r="AK45" s="43">
        <f>'BAR BB| Open rates'!AK45*0.8</f>
        <v>87840</v>
      </c>
      <c r="AL45" s="43">
        <f>'BAR BB| Open rates'!AL45*0.8</f>
        <v>86240</v>
      </c>
      <c r="AM45" s="43">
        <f>'BAR BB| Open rates'!AM45*0.8</f>
        <v>84640</v>
      </c>
      <c r="AN45" s="43">
        <f>'BAR BB| Open rates'!AN45*0.8</f>
        <v>86240</v>
      </c>
      <c r="AO45" s="43">
        <f>'BAR BB| Open rates'!AO45*0.8</f>
        <v>84640</v>
      </c>
      <c r="AP45" s="43">
        <f>'BAR BB| Open rates'!AP45*0.8</f>
        <v>74880</v>
      </c>
      <c r="AQ45" s="43">
        <f>'BAR BB| Open rates'!AQ45*0.8</f>
        <v>73520</v>
      </c>
      <c r="AR45" s="43">
        <f>'BAR BB| Open rates'!AR45*0.8</f>
        <v>71920</v>
      </c>
      <c r="AS45" s="43">
        <f>'BAR BB| Open rates'!AS45*0.8</f>
        <v>71920</v>
      </c>
      <c r="AT45" s="43">
        <f>'BAR BB| Open rates'!AT45*0.8</f>
        <v>71120</v>
      </c>
      <c r="AU45" s="43">
        <f>'BAR BB| Open rates'!AU45*0.8</f>
        <v>71920</v>
      </c>
      <c r="AV45" s="43">
        <f>'BAR BB| Open rates'!AV45*0.8</f>
        <v>71120</v>
      </c>
      <c r="AW45" s="43">
        <f>'BAR BB| Open rates'!AW45*0.8</f>
        <v>71920</v>
      </c>
      <c r="AX45" s="43">
        <f>'BAR BB| Open rates'!AX45*0.8</f>
        <v>0</v>
      </c>
      <c r="AY45" s="43">
        <f>'BAR BB| Open rates'!AY45*0.8</f>
        <v>0</v>
      </c>
      <c r="AZ45" s="43">
        <f>'BAR BB| Open rates'!AZ45*0.8</f>
        <v>0</v>
      </c>
      <c r="BA45" s="43">
        <f>'BAR BB| Open rates'!BA45*0.8</f>
        <v>0</v>
      </c>
      <c r="BB45" s="43">
        <f>'BAR BB| Open rates'!BB45*0.8</f>
        <v>0</v>
      </c>
      <c r="BC45" s="43">
        <f>'BAR BB| Open rates'!BC45*0.8</f>
        <v>0</v>
      </c>
      <c r="BD45" s="43">
        <f>'BAR BB| Open rates'!BD45*0.8</f>
        <v>0</v>
      </c>
      <c r="BE45" s="43">
        <f>'BAR BB| Open rates'!BE45*0.8</f>
        <v>0</v>
      </c>
      <c r="BF45" s="43">
        <f>'BAR BB| Open rates'!BF45*0.8</f>
        <v>0</v>
      </c>
      <c r="BG45" s="43">
        <f>'BAR BB| Open rates'!BG45*0.8</f>
        <v>0</v>
      </c>
      <c r="BH45" s="43">
        <f>'BAR BB| Open rates'!BH45*0.8</f>
        <v>0</v>
      </c>
      <c r="BI45" s="43">
        <f>'BAR BB| Open rates'!BI45*0.8</f>
        <v>0</v>
      </c>
      <c r="BJ45" s="43">
        <f>'BAR BB| Open rates'!BJ45*0.8</f>
        <v>0</v>
      </c>
      <c r="BK45" s="43">
        <f>'BAR BB| Open rates'!BK45*0.8</f>
        <v>0</v>
      </c>
      <c r="BL45" s="43">
        <f>'BAR BB| Open rates'!BL45*0.8</f>
        <v>0</v>
      </c>
      <c r="BM45" s="43">
        <f>'BAR BB| Open rates'!BM45*0.8</f>
        <v>0</v>
      </c>
      <c r="BN45" s="43">
        <f>'BAR BB| Open rates'!BN45*0.8</f>
        <v>0</v>
      </c>
      <c r="BO45" s="43">
        <f>'BAR BB| Open rates'!BO45*0.8</f>
        <v>0</v>
      </c>
      <c r="BP45" s="43">
        <f>'BAR BB| Open rates'!BP45*0.8</f>
        <v>0</v>
      </c>
      <c r="BQ45" s="43">
        <f>'BAR BB| Open rates'!BQ45*0.8</f>
        <v>0</v>
      </c>
      <c r="BR45" s="43">
        <f>'BAR BB| Open rates'!BR45*0.8</f>
        <v>0</v>
      </c>
      <c r="BS45" s="43">
        <f>'BAR BB| Open rates'!BS45*0.8</f>
        <v>0</v>
      </c>
      <c r="BT45" s="43">
        <f>'BAR BB| Open rates'!BT45*0.8</f>
        <v>0</v>
      </c>
      <c r="BU45" s="43">
        <f>'BAR BB| Open rates'!BU45*0.8</f>
        <v>0</v>
      </c>
      <c r="BV45" s="43">
        <f>'BAR BB| Open rates'!BV45*0.8</f>
        <v>0</v>
      </c>
      <c r="BW45" s="43">
        <f>'BAR BB| Open rates'!BW45*0.8</f>
        <v>0</v>
      </c>
      <c r="BX45" s="43">
        <f>'BAR BB| Open rates'!BX45*0.8</f>
        <v>0</v>
      </c>
      <c r="BY45" s="43">
        <f>'BAR BB| Open rates'!BY45*0.8</f>
        <v>0</v>
      </c>
      <c r="BZ45" s="43">
        <f>'BAR BB| Open rates'!BZ45*0.8</f>
        <v>0</v>
      </c>
      <c r="CA45" s="43">
        <f>'BAR BB| Open rates'!CA45*0.8</f>
        <v>0</v>
      </c>
      <c r="CB45" s="43">
        <f>'BAR BB| Open rates'!CB45*0.8</f>
        <v>0</v>
      </c>
      <c r="CC45" s="43">
        <f>'BAR BB| Open rates'!CC45*0.8</f>
        <v>0</v>
      </c>
      <c r="CD45" s="43">
        <f>'BAR BB| Open rates'!CD45*0.8</f>
        <v>0</v>
      </c>
      <c r="CE45" s="43">
        <f>'BAR BB| Open rates'!CE45*0.8</f>
        <v>0</v>
      </c>
      <c r="CF45" s="43">
        <f>'BAR BB| Open rates'!CF45*0.8</f>
        <v>0</v>
      </c>
      <c r="CG45" s="43">
        <f>'BAR BB| Open rates'!CG45*0.8</f>
        <v>0</v>
      </c>
      <c r="CH45" s="43">
        <f>'BAR BB| Open rates'!CH45*0.8</f>
        <v>0</v>
      </c>
      <c r="CI45" s="43">
        <f>'BAR BB| Open rates'!CI45*0.8</f>
        <v>0</v>
      </c>
      <c r="CJ45" s="43">
        <f>'BAR BB| Open rates'!CJ45*0.8</f>
        <v>0</v>
      </c>
      <c r="CK45" s="43">
        <f>'BAR BB| Open rates'!CK45*0.8</f>
        <v>0</v>
      </c>
      <c r="CL45" s="43">
        <f>'BAR BB| Open rates'!CL45*0.8</f>
        <v>0</v>
      </c>
      <c r="CM45" s="43">
        <f>'BAR BB| Open rates'!CM45*0.8</f>
        <v>0</v>
      </c>
      <c r="CN45" s="43">
        <f>'BAR BB| Open rates'!CN45*0.8</f>
        <v>0</v>
      </c>
    </row>
    <row r="46" spans="1:92" s="36" customFormat="1" ht="12.75" customHeight="1" x14ac:dyDescent="0.2">
      <c r="A46" s="237">
        <v>6</v>
      </c>
      <c r="B46" s="43">
        <f>'BAR BB| Open rates'!B46*0.8</f>
        <v>63920</v>
      </c>
      <c r="C46" s="43">
        <f>'BAR BB| Open rates'!C46*0.8</f>
        <v>68720</v>
      </c>
      <c r="D46" s="43">
        <f>'BAR BB| Open rates'!D46*0.8</f>
        <v>65520</v>
      </c>
      <c r="E46" s="43">
        <f>'BAR BB| Open rates'!E46*0.8</f>
        <v>200640</v>
      </c>
      <c r="F46" s="43">
        <f>'BAR BB| Open rates'!F46*0.8</f>
        <v>230240</v>
      </c>
      <c r="G46" s="43">
        <f>'BAR BB| Open rates'!G46*0.8</f>
        <v>235840</v>
      </c>
      <c r="H46" s="43">
        <f>'BAR BB| Open rates'!H46*0.8</f>
        <v>243840</v>
      </c>
      <c r="I46" s="43">
        <f>'BAR BB| Open rates'!I46*0.8</f>
        <v>251920</v>
      </c>
      <c r="J46" s="43">
        <f>'BAR BB| Open rates'!J46*0.8</f>
        <v>251920</v>
      </c>
      <c r="K46" s="43">
        <f>'BAR BB| Open rates'!K46*0.8</f>
        <v>251920</v>
      </c>
      <c r="L46" s="43">
        <f>'BAR BB| Open rates'!L46*0.8</f>
        <v>245520</v>
      </c>
      <c r="M46" s="43">
        <f>'BAR BB| Open rates'!M46*0.8</f>
        <v>104560</v>
      </c>
      <c r="N46" s="43">
        <f>'BAR BB| Open rates'!N46*0.8</f>
        <v>96560</v>
      </c>
      <c r="O46" s="43">
        <f>'BAR BB| Open rates'!O46*0.8</f>
        <v>72560</v>
      </c>
      <c r="P46" s="43">
        <f>'BAR BB| Open rates'!P46*0.8</f>
        <v>65360</v>
      </c>
      <c r="Q46" s="43">
        <f>'BAR BB| Open rates'!Q46*0.8</f>
        <v>69360</v>
      </c>
      <c r="R46" s="43">
        <f>'BAR BB| Open rates'!R46*0.8</f>
        <v>66960</v>
      </c>
      <c r="S46" s="43">
        <f>'BAR BB| Open rates'!S46*0.8</f>
        <v>66960</v>
      </c>
      <c r="T46" s="43">
        <f>'BAR BB| Open rates'!T46*0.8</f>
        <v>69360</v>
      </c>
      <c r="U46" s="43">
        <f>'BAR BB| Open rates'!U46*0.8</f>
        <v>72560</v>
      </c>
      <c r="V46" s="43">
        <f>'BAR BB| Open rates'!V46*0.8</f>
        <v>72560</v>
      </c>
      <c r="W46" s="43">
        <f>'BAR BB| Open rates'!W46*0.8</f>
        <v>82800</v>
      </c>
      <c r="X46" s="43">
        <f>'BAR BB| Open rates'!X46*0.8</f>
        <v>82800</v>
      </c>
      <c r="Y46" s="43">
        <f>'BAR BB| Open rates'!Y46*0.8</f>
        <v>130080</v>
      </c>
      <c r="Z46" s="43">
        <f>'BAR BB| Open rates'!Z46*0.8</f>
        <v>130080</v>
      </c>
      <c r="AA46" s="43">
        <f>'BAR BB| Open rates'!AA46*0.8</f>
        <v>132720</v>
      </c>
      <c r="AB46" s="43">
        <f>'BAR BB| Open rates'!AB46*0.8</f>
        <v>130080</v>
      </c>
      <c r="AC46" s="43">
        <f>'BAR BB| Open rates'!AC46*0.8</f>
        <v>132720</v>
      </c>
      <c r="AD46" s="43">
        <f>'BAR BB| Open rates'!AD46*0.8</f>
        <v>127920</v>
      </c>
      <c r="AE46" s="43">
        <f>'BAR BB| Open rates'!AE46*0.8</f>
        <v>140160</v>
      </c>
      <c r="AF46" s="43">
        <f>'BAR BB| Open rates'!AF46*0.8</f>
        <v>140160</v>
      </c>
      <c r="AG46" s="43">
        <f>'BAR BB| Open rates'!AG46*0.8</f>
        <v>140160</v>
      </c>
      <c r="AH46" s="43">
        <f>'BAR BB| Open rates'!AH46*0.8</f>
        <v>116640</v>
      </c>
      <c r="AI46" s="43">
        <f>'BAR BB| Open rates'!AI46*0.8</f>
        <v>92640</v>
      </c>
      <c r="AJ46" s="43">
        <f>'BAR BB| Open rates'!AJ46*0.8</f>
        <v>97760</v>
      </c>
      <c r="AK46" s="43">
        <f>'BAR BB| Open rates'!AK46*0.8</f>
        <v>90240</v>
      </c>
      <c r="AL46" s="43">
        <f>'BAR BB| Open rates'!AL46*0.8</f>
        <v>88640</v>
      </c>
      <c r="AM46" s="43">
        <f>'BAR BB| Open rates'!AM46*0.8</f>
        <v>87040</v>
      </c>
      <c r="AN46" s="43">
        <f>'BAR BB| Open rates'!AN46*0.8</f>
        <v>88640</v>
      </c>
      <c r="AO46" s="43">
        <f>'BAR BB| Open rates'!AO46*0.8</f>
        <v>87040</v>
      </c>
      <c r="AP46" s="43">
        <f>'BAR BB| Open rates'!AP46*0.8</f>
        <v>77280</v>
      </c>
      <c r="AQ46" s="43">
        <f>'BAR BB| Open rates'!AQ46*0.8</f>
        <v>75920</v>
      </c>
      <c r="AR46" s="43">
        <f>'BAR BB| Open rates'!AR46*0.8</f>
        <v>74320</v>
      </c>
      <c r="AS46" s="43">
        <f>'BAR BB| Open rates'!AS46*0.8</f>
        <v>74320</v>
      </c>
      <c r="AT46" s="43">
        <f>'BAR BB| Open rates'!AT46*0.8</f>
        <v>73520</v>
      </c>
      <c r="AU46" s="43">
        <f>'BAR BB| Open rates'!AU46*0.8</f>
        <v>74320</v>
      </c>
      <c r="AV46" s="43">
        <f>'BAR BB| Open rates'!AV46*0.8</f>
        <v>73520</v>
      </c>
      <c r="AW46" s="43">
        <f>'BAR BB| Open rates'!AW46*0.8</f>
        <v>74320</v>
      </c>
      <c r="AX46" s="43">
        <f>'BAR BB| Open rates'!AX46*0.8</f>
        <v>0</v>
      </c>
      <c r="AY46" s="43">
        <f>'BAR BB| Open rates'!AY46*0.8</f>
        <v>0</v>
      </c>
      <c r="AZ46" s="43">
        <f>'BAR BB| Open rates'!AZ46*0.8</f>
        <v>0</v>
      </c>
      <c r="BA46" s="43">
        <f>'BAR BB| Open rates'!BA46*0.8</f>
        <v>0</v>
      </c>
      <c r="BB46" s="43">
        <f>'BAR BB| Open rates'!BB46*0.8</f>
        <v>0</v>
      </c>
      <c r="BC46" s="43">
        <f>'BAR BB| Open rates'!BC46*0.8</f>
        <v>0</v>
      </c>
      <c r="BD46" s="43">
        <f>'BAR BB| Open rates'!BD46*0.8</f>
        <v>0</v>
      </c>
      <c r="BE46" s="43">
        <f>'BAR BB| Open rates'!BE46*0.8</f>
        <v>0</v>
      </c>
      <c r="BF46" s="43">
        <f>'BAR BB| Open rates'!BF46*0.8</f>
        <v>0</v>
      </c>
      <c r="BG46" s="43">
        <f>'BAR BB| Open rates'!BG46*0.8</f>
        <v>0</v>
      </c>
      <c r="BH46" s="43">
        <f>'BAR BB| Open rates'!BH46*0.8</f>
        <v>0</v>
      </c>
      <c r="BI46" s="43">
        <f>'BAR BB| Open rates'!BI46*0.8</f>
        <v>0</v>
      </c>
      <c r="BJ46" s="43">
        <f>'BAR BB| Open rates'!BJ46*0.8</f>
        <v>0</v>
      </c>
      <c r="BK46" s="43">
        <f>'BAR BB| Open rates'!BK46*0.8</f>
        <v>0</v>
      </c>
      <c r="BL46" s="43">
        <f>'BAR BB| Open rates'!BL46*0.8</f>
        <v>0</v>
      </c>
      <c r="BM46" s="43">
        <f>'BAR BB| Open rates'!BM46*0.8</f>
        <v>0</v>
      </c>
      <c r="BN46" s="43">
        <f>'BAR BB| Open rates'!BN46*0.8</f>
        <v>0</v>
      </c>
      <c r="BO46" s="43">
        <f>'BAR BB| Open rates'!BO46*0.8</f>
        <v>0</v>
      </c>
      <c r="BP46" s="43">
        <f>'BAR BB| Open rates'!BP46*0.8</f>
        <v>0</v>
      </c>
      <c r="BQ46" s="43">
        <f>'BAR BB| Open rates'!BQ46*0.8</f>
        <v>0</v>
      </c>
      <c r="BR46" s="43">
        <f>'BAR BB| Open rates'!BR46*0.8</f>
        <v>0</v>
      </c>
      <c r="BS46" s="43">
        <f>'BAR BB| Open rates'!BS46*0.8</f>
        <v>0</v>
      </c>
      <c r="BT46" s="43">
        <f>'BAR BB| Open rates'!BT46*0.8</f>
        <v>0</v>
      </c>
      <c r="BU46" s="43">
        <f>'BAR BB| Open rates'!BU46*0.8</f>
        <v>0</v>
      </c>
      <c r="BV46" s="43">
        <f>'BAR BB| Open rates'!BV46*0.8</f>
        <v>0</v>
      </c>
      <c r="BW46" s="43">
        <f>'BAR BB| Open rates'!BW46*0.8</f>
        <v>0</v>
      </c>
      <c r="BX46" s="43">
        <f>'BAR BB| Open rates'!BX46*0.8</f>
        <v>0</v>
      </c>
      <c r="BY46" s="43">
        <f>'BAR BB| Open rates'!BY46*0.8</f>
        <v>0</v>
      </c>
      <c r="BZ46" s="43">
        <f>'BAR BB| Open rates'!BZ46*0.8</f>
        <v>0</v>
      </c>
      <c r="CA46" s="43">
        <f>'BAR BB| Open rates'!CA46*0.8</f>
        <v>0</v>
      </c>
      <c r="CB46" s="43">
        <f>'BAR BB| Open rates'!CB46*0.8</f>
        <v>0</v>
      </c>
      <c r="CC46" s="43">
        <f>'BAR BB| Open rates'!CC46*0.8</f>
        <v>0</v>
      </c>
      <c r="CD46" s="43">
        <f>'BAR BB| Open rates'!CD46*0.8</f>
        <v>0</v>
      </c>
      <c r="CE46" s="43">
        <f>'BAR BB| Open rates'!CE46*0.8</f>
        <v>0</v>
      </c>
      <c r="CF46" s="43">
        <f>'BAR BB| Open rates'!CF46*0.8</f>
        <v>0</v>
      </c>
      <c r="CG46" s="43">
        <f>'BAR BB| Open rates'!CG46*0.8</f>
        <v>0</v>
      </c>
      <c r="CH46" s="43">
        <f>'BAR BB| Open rates'!CH46*0.8</f>
        <v>0</v>
      </c>
      <c r="CI46" s="43">
        <f>'BAR BB| Open rates'!CI46*0.8</f>
        <v>0</v>
      </c>
      <c r="CJ46" s="43">
        <f>'BAR BB| Open rates'!CJ46*0.8</f>
        <v>0</v>
      </c>
      <c r="CK46" s="43">
        <f>'BAR BB| Open rates'!CK46*0.8</f>
        <v>0</v>
      </c>
      <c r="CL46" s="43">
        <f>'BAR BB| Open rates'!CL46*0.8</f>
        <v>0</v>
      </c>
      <c r="CM46" s="43">
        <f>'BAR BB| Open rates'!CM46*0.8</f>
        <v>0</v>
      </c>
      <c r="CN46" s="43">
        <f>'BAR BB| Open rates'!CN46*0.8</f>
        <v>0</v>
      </c>
    </row>
    <row r="47" spans="1:92" s="36" customFormat="1" ht="12.75" customHeight="1" x14ac:dyDescent="0.2">
      <c r="A47" s="237">
        <v>7</v>
      </c>
      <c r="B47" s="43">
        <f>'BAR BB| Open rates'!B47*0.8</f>
        <v>65920</v>
      </c>
      <c r="C47" s="43">
        <f>'BAR BB| Open rates'!C47*0.8</f>
        <v>70720</v>
      </c>
      <c r="D47" s="43">
        <f>'BAR BB| Open rates'!D47*0.8</f>
        <v>67520</v>
      </c>
      <c r="E47" s="43">
        <f>'BAR BB| Open rates'!E47*0.8</f>
        <v>203040</v>
      </c>
      <c r="F47" s="43">
        <f>'BAR BB| Open rates'!F47*0.8</f>
        <v>232640</v>
      </c>
      <c r="G47" s="43">
        <f>'BAR BB| Open rates'!G47*0.8</f>
        <v>238240</v>
      </c>
      <c r="H47" s="43">
        <f>'BAR BB| Open rates'!H47*0.8</f>
        <v>246240</v>
      </c>
      <c r="I47" s="43">
        <f>'BAR BB| Open rates'!I47*0.8</f>
        <v>254320</v>
      </c>
      <c r="J47" s="43">
        <f>'BAR BB| Open rates'!J47*0.8</f>
        <v>254320</v>
      </c>
      <c r="K47" s="43">
        <f>'BAR BB| Open rates'!K47*0.8</f>
        <v>254320</v>
      </c>
      <c r="L47" s="43">
        <f>'BAR BB| Open rates'!L47*0.8</f>
        <v>247920</v>
      </c>
      <c r="M47" s="43">
        <f>'BAR BB| Open rates'!M47*0.8</f>
        <v>106960</v>
      </c>
      <c r="N47" s="43">
        <f>'BAR BB| Open rates'!N47*0.8</f>
        <v>98960</v>
      </c>
      <c r="O47" s="43">
        <f>'BAR BB| Open rates'!O47*0.8</f>
        <v>74960</v>
      </c>
      <c r="P47" s="43">
        <f>'BAR BB| Open rates'!P47*0.8</f>
        <v>67760</v>
      </c>
      <c r="Q47" s="43">
        <f>'BAR BB| Open rates'!Q47*0.8</f>
        <v>71760</v>
      </c>
      <c r="R47" s="43">
        <f>'BAR BB| Open rates'!R47*0.8</f>
        <v>69360</v>
      </c>
      <c r="S47" s="43">
        <f>'BAR BB| Open rates'!S47*0.8</f>
        <v>69360</v>
      </c>
      <c r="T47" s="43">
        <f>'BAR BB| Open rates'!T47*0.8</f>
        <v>71760</v>
      </c>
      <c r="U47" s="43">
        <f>'BAR BB| Open rates'!U47*0.8</f>
        <v>74960</v>
      </c>
      <c r="V47" s="43">
        <f>'BAR BB| Open rates'!V47*0.8</f>
        <v>74960</v>
      </c>
      <c r="W47" s="43">
        <f>'BAR BB| Open rates'!W47*0.8</f>
        <v>85200</v>
      </c>
      <c r="X47" s="43">
        <f>'BAR BB| Open rates'!X47*0.8</f>
        <v>85200</v>
      </c>
      <c r="Y47" s="43">
        <f>'BAR BB| Open rates'!Y47*0.8</f>
        <v>132480</v>
      </c>
      <c r="Z47" s="43">
        <f>'BAR BB| Open rates'!Z47*0.8</f>
        <v>132480</v>
      </c>
      <c r="AA47" s="43">
        <f>'BAR BB| Open rates'!AA47*0.8</f>
        <v>135120</v>
      </c>
      <c r="AB47" s="43">
        <f>'BAR BB| Open rates'!AB47*0.8</f>
        <v>132480</v>
      </c>
      <c r="AC47" s="43">
        <f>'BAR BB| Open rates'!AC47*0.8</f>
        <v>135120</v>
      </c>
      <c r="AD47" s="43">
        <f>'BAR BB| Open rates'!AD47*0.8</f>
        <v>130320</v>
      </c>
      <c r="AE47" s="43">
        <f>'BAR BB| Open rates'!AE47*0.8</f>
        <v>142560</v>
      </c>
      <c r="AF47" s="43">
        <f>'BAR BB| Open rates'!AF47*0.8</f>
        <v>142560</v>
      </c>
      <c r="AG47" s="43">
        <f>'BAR BB| Open rates'!AG47*0.8</f>
        <v>142560</v>
      </c>
      <c r="AH47" s="43">
        <f>'BAR BB| Open rates'!AH47*0.8</f>
        <v>119040</v>
      </c>
      <c r="AI47" s="43">
        <f>'BAR BB| Open rates'!AI47*0.8</f>
        <v>95040</v>
      </c>
      <c r="AJ47" s="43">
        <f>'BAR BB| Open rates'!AJ47*0.8</f>
        <v>100160</v>
      </c>
      <c r="AK47" s="43">
        <f>'BAR BB| Open rates'!AK47*0.8</f>
        <v>92640</v>
      </c>
      <c r="AL47" s="43">
        <f>'BAR BB| Open rates'!AL47*0.8</f>
        <v>91040</v>
      </c>
      <c r="AM47" s="43">
        <f>'BAR BB| Open rates'!AM47*0.8</f>
        <v>89440</v>
      </c>
      <c r="AN47" s="43">
        <f>'BAR BB| Open rates'!AN47*0.8</f>
        <v>91040</v>
      </c>
      <c r="AO47" s="43">
        <f>'BAR BB| Open rates'!AO47*0.8</f>
        <v>89440</v>
      </c>
      <c r="AP47" s="43">
        <f>'BAR BB| Open rates'!AP47*0.8</f>
        <v>79680</v>
      </c>
      <c r="AQ47" s="43">
        <f>'BAR BB| Open rates'!AQ47*0.8</f>
        <v>78320</v>
      </c>
      <c r="AR47" s="43">
        <f>'BAR BB| Open rates'!AR47*0.8</f>
        <v>76720</v>
      </c>
      <c r="AS47" s="43">
        <f>'BAR BB| Open rates'!AS47*0.8</f>
        <v>76720</v>
      </c>
      <c r="AT47" s="43">
        <f>'BAR BB| Open rates'!AT47*0.8</f>
        <v>75920</v>
      </c>
      <c r="AU47" s="43">
        <f>'BAR BB| Open rates'!AU47*0.8</f>
        <v>76720</v>
      </c>
      <c r="AV47" s="43">
        <f>'BAR BB| Open rates'!AV47*0.8</f>
        <v>75920</v>
      </c>
      <c r="AW47" s="43">
        <f>'BAR BB| Open rates'!AW47*0.8</f>
        <v>76720</v>
      </c>
      <c r="AX47" s="43">
        <f>'BAR BB| Open rates'!AX47*0.8</f>
        <v>0</v>
      </c>
      <c r="AY47" s="43">
        <f>'BAR BB| Open rates'!AY47*0.8</f>
        <v>0</v>
      </c>
      <c r="AZ47" s="43">
        <f>'BAR BB| Open rates'!AZ47*0.8</f>
        <v>0</v>
      </c>
      <c r="BA47" s="43">
        <f>'BAR BB| Open rates'!BA47*0.8</f>
        <v>0</v>
      </c>
      <c r="BB47" s="43">
        <f>'BAR BB| Open rates'!BB47*0.8</f>
        <v>0</v>
      </c>
      <c r="BC47" s="43">
        <f>'BAR BB| Open rates'!BC47*0.8</f>
        <v>0</v>
      </c>
      <c r="BD47" s="43">
        <f>'BAR BB| Open rates'!BD47*0.8</f>
        <v>0</v>
      </c>
      <c r="BE47" s="43">
        <f>'BAR BB| Open rates'!BE47*0.8</f>
        <v>0</v>
      </c>
      <c r="BF47" s="43">
        <f>'BAR BB| Open rates'!BF47*0.8</f>
        <v>0</v>
      </c>
      <c r="BG47" s="43">
        <f>'BAR BB| Open rates'!BG47*0.8</f>
        <v>0</v>
      </c>
      <c r="BH47" s="43">
        <f>'BAR BB| Open rates'!BH47*0.8</f>
        <v>0</v>
      </c>
      <c r="BI47" s="43">
        <f>'BAR BB| Open rates'!BI47*0.8</f>
        <v>0</v>
      </c>
      <c r="BJ47" s="43">
        <f>'BAR BB| Open rates'!BJ47*0.8</f>
        <v>0</v>
      </c>
      <c r="BK47" s="43">
        <f>'BAR BB| Open rates'!BK47*0.8</f>
        <v>0</v>
      </c>
      <c r="BL47" s="43">
        <f>'BAR BB| Open rates'!BL47*0.8</f>
        <v>0</v>
      </c>
      <c r="BM47" s="43">
        <f>'BAR BB| Open rates'!BM47*0.8</f>
        <v>0</v>
      </c>
      <c r="BN47" s="43">
        <f>'BAR BB| Open rates'!BN47*0.8</f>
        <v>0</v>
      </c>
      <c r="BO47" s="43">
        <f>'BAR BB| Open rates'!BO47*0.8</f>
        <v>0</v>
      </c>
      <c r="BP47" s="43">
        <f>'BAR BB| Open rates'!BP47*0.8</f>
        <v>0</v>
      </c>
      <c r="BQ47" s="43">
        <f>'BAR BB| Open rates'!BQ47*0.8</f>
        <v>0</v>
      </c>
      <c r="BR47" s="43">
        <f>'BAR BB| Open rates'!BR47*0.8</f>
        <v>0</v>
      </c>
      <c r="BS47" s="43">
        <f>'BAR BB| Open rates'!BS47*0.8</f>
        <v>0</v>
      </c>
      <c r="BT47" s="43">
        <f>'BAR BB| Open rates'!BT47*0.8</f>
        <v>0</v>
      </c>
      <c r="BU47" s="43">
        <f>'BAR BB| Open rates'!BU47*0.8</f>
        <v>0</v>
      </c>
      <c r="BV47" s="43">
        <f>'BAR BB| Open rates'!BV47*0.8</f>
        <v>0</v>
      </c>
      <c r="BW47" s="43">
        <f>'BAR BB| Open rates'!BW47*0.8</f>
        <v>0</v>
      </c>
      <c r="BX47" s="43">
        <f>'BAR BB| Open rates'!BX47*0.8</f>
        <v>0</v>
      </c>
      <c r="BY47" s="43">
        <f>'BAR BB| Open rates'!BY47*0.8</f>
        <v>0</v>
      </c>
      <c r="BZ47" s="43">
        <f>'BAR BB| Open rates'!BZ47*0.8</f>
        <v>0</v>
      </c>
      <c r="CA47" s="43">
        <f>'BAR BB| Open rates'!CA47*0.8</f>
        <v>0</v>
      </c>
      <c r="CB47" s="43">
        <f>'BAR BB| Open rates'!CB47*0.8</f>
        <v>0</v>
      </c>
      <c r="CC47" s="43">
        <f>'BAR BB| Open rates'!CC47*0.8</f>
        <v>0</v>
      </c>
      <c r="CD47" s="43">
        <f>'BAR BB| Open rates'!CD47*0.8</f>
        <v>0</v>
      </c>
      <c r="CE47" s="43">
        <f>'BAR BB| Open rates'!CE47*0.8</f>
        <v>0</v>
      </c>
      <c r="CF47" s="43">
        <f>'BAR BB| Open rates'!CF47*0.8</f>
        <v>0</v>
      </c>
      <c r="CG47" s="43">
        <f>'BAR BB| Open rates'!CG47*0.8</f>
        <v>0</v>
      </c>
      <c r="CH47" s="43">
        <f>'BAR BB| Open rates'!CH47*0.8</f>
        <v>0</v>
      </c>
      <c r="CI47" s="43">
        <f>'BAR BB| Open rates'!CI47*0.8</f>
        <v>0</v>
      </c>
      <c r="CJ47" s="43">
        <f>'BAR BB| Open rates'!CJ47*0.8</f>
        <v>0</v>
      </c>
      <c r="CK47" s="43">
        <f>'BAR BB| Open rates'!CK47*0.8</f>
        <v>0</v>
      </c>
      <c r="CL47" s="43">
        <f>'BAR BB| Open rates'!CL47*0.8</f>
        <v>0</v>
      </c>
      <c r="CM47" s="43">
        <f>'BAR BB| Open rates'!CM47*0.8</f>
        <v>0</v>
      </c>
      <c r="CN47" s="43">
        <f>'BAR BB| Open rates'!CN47*0.8</f>
        <v>0</v>
      </c>
    </row>
    <row r="48" spans="1:92" s="36" customFormat="1" ht="12.75" customHeight="1" x14ac:dyDescent="0.2">
      <c r="A48" s="237">
        <v>8</v>
      </c>
      <c r="B48" s="43">
        <f>'BAR BB| Open rates'!B48*0.8</f>
        <v>67920</v>
      </c>
      <c r="C48" s="43">
        <f>'BAR BB| Open rates'!C48*0.8</f>
        <v>72720</v>
      </c>
      <c r="D48" s="43">
        <f>'BAR BB| Open rates'!D48*0.8</f>
        <v>69520</v>
      </c>
      <c r="E48" s="43">
        <f>'BAR BB| Open rates'!E48*0.8</f>
        <v>205440</v>
      </c>
      <c r="F48" s="43">
        <f>'BAR BB| Open rates'!F48*0.8</f>
        <v>235040</v>
      </c>
      <c r="G48" s="43">
        <f>'BAR BB| Open rates'!G48*0.8</f>
        <v>240640</v>
      </c>
      <c r="H48" s="43">
        <f>'BAR BB| Open rates'!H48*0.8</f>
        <v>248640</v>
      </c>
      <c r="I48" s="43">
        <f>'BAR BB| Open rates'!I48*0.8</f>
        <v>256720</v>
      </c>
      <c r="J48" s="43">
        <f>'BAR BB| Open rates'!J48*0.8</f>
        <v>256720</v>
      </c>
      <c r="K48" s="43">
        <f>'BAR BB| Open rates'!K48*0.8</f>
        <v>256720</v>
      </c>
      <c r="L48" s="43">
        <f>'BAR BB| Open rates'!L48*0.8</f>
        <v>250320</v>
      </c>
      <c r="M48" s="43">
        <f>'BAR BB| Open rates'!M48*0.8</f>
        <v>109360</v>
      </c>
      <c r="N48" s="43">
        <f>'BAR BB| Open rates'!N48*0.8</f>
        <v>101360</v>
      </c>
      <c r="O48" s="43">
        <f>'BAR BB| Open rates'!O48*0.8</f>
        <v>77360</v>
      </c>
      <c r="P48" s="43">
        <f>'BAR BB| Open rates'!P48*0.8</f>
        <v>70160</v>
      </c>
      <c r="Q48" s="43">
        <f>'BAR BB| Open rates'!Q48*0.8</f>
        <v>74160</v>
      </c>
      <c r="R48" s="43">
        <f>'BAR BB| Open rates'!R48*0.8</f>
        <v>71760</v>
      </c>
      <c r="S48" s="43">
        <f>'BAR BB| Open rates'!S48*0.8</f>
        <v>71760</v>
      </c>
      <c r="T48" s="43">
        <f>'BAR BB| Open rates'!T48*0.8</f>
        <v>74160</v>
      </c>
      <c r="U48" s="43">
        <f>'BAR BB| Open rates'!U48*0.8</f>
        <v>77360</v>
      </c>
      <c r="V48" s="43">
        <f>'BAR BB| Open rates'!V48*0.8</f>
        <v>77360</v>
      </c>
      <c r="W48" s="43">
        <f>'BAR BB| Open rates'!W48*0.8</f>
        <v>87600</v>
      </c>
      <c r="X48" s="43">
        <f>'BAR BB| Open rates'!X48*0.8</f>
        <v>87600</v>
      </c>
      <c r="Y48" s="43">
        <f>'BAR BB| Open rates'!Y48*0.8</f>
        <v>134880</v>
      </c>
      <c r="Z48" s="43">
        <f>'BAR BB| Open rates'!Z48*0.8</f>
        <v>134880</v>
      </c>
      <c r="AA48" s="43">
        <f>'BAR BB| Open rates'!AA48*0.8</f>
        <v>137520</v>
      </c>
      <c r="AB48" s="43">
        <f>'BAR BB| Open rates'!AB48*0.8</f>
        <v>134880</v>
      </c>
      <c r="AC48" s="43">
        <f>'BAR BB| Open rates'!AC48*0.8</f>
        <v>137520</v>
      </c>
      <c r="AD48" s="43">
        <f>'BAR BB| Open rates'!AD48*0.8</f>
        <v>132720</v>
      </c>
      <c r="AE48" s="43">
        <f>'BAR BB| Open rates'!AE48*0.8</f>
        <v>144960</v>
      </c>
      <c r="AF48" s="43">
        <f>'BAR BB| Open rates'!AF48*0.8</f>
        <v>144960</v>
      </c>
      <c r="AG48" s="43">
        <f>'BAR BB| Open rates'!AG48*0.8</f>
        <v>144960</v>
      </c>
      <c r="AH48" s="43">
        <f>'BAR BB| Open rates'!AH48*0.8</f>
        <v>121440</v>
      </c>
      <c r="AI48" s="43">
        <f>'BAR BB| Open rates'!AI48*0.8</f>
        <v>97440</v>
      </c>
      <c r="AJ48" s="43">
        <f>'BAR BB| Open rates'!AJ48*0.8</f>
        <v>102560</v>
      </c>
      <c r="AK48" s="43">
        <f>'BAR BB| Open rates'!AK48*0.8</f>
        <v>95040</v>
      </c>
      <c r="AL48" s="43">
        <f>'BAR BB| Open rates'!AL48*0.8</f>
        <v>93440</v>
      </c>
      <c r="AM48" s="43">
        <f>'BAR BB| Open rates'!AM48*0.8</f>
        <v>91840</v>
      </c>
      <c r="AN48" s="43">
        <f>'BAR BB| Open rates'!AN48*0.8</f>
        <v>93440</v>
      </c>
      <c r="AO48" s="43">
        <f>'BAR BB| Open rates'!AO48*0.8</f>
        <v>91840</v>
      </c>
      <c r="AP48" s="43">
        <f>'BAR BB| Open rates'!AP48*0.8</f>
        <v>82080</v>
      </c>
      <c r="AQ48" s="43">
        <f>'BAR BB| Open rates'!AQ48*0.8</f>
        <v>80720</v>
      </c>
      <c r="AR48" s="43">
        <f>'BAR BB| Open rates'!AR48*0.8</f>
        <v>79120</v>
      </c>
      <c r="AS48" s="43">
        <f>'BAR BB| Open rates'!AS48*0.8</f>
        <v>79120</v>
      </c>
      <c r="AT48" s="43">
        <f>'BAR BB| Open rates'!AT48*0.8</f>
        <v>78320</v>
      </c>
      <c r="AU48" s="43">
        <f>'BAR BB| Open rates'!AU48*0.8</f>
        <v>79120</v>
      </c>
      <c r="AV48" s="43">
        <f>'BAR BB| Open rates'!AV48*0.8</f>
        <v>78320</v>
      </c>
      <c r="AW48" s="43">
        <f>'BAR BB| Open rates'!AW48*0.8</f>
        <v>79120</v>
      </c>
      <c r="AX48" s="43">
        <f>'BAR BB| Open rates'!AX48*0.8</f>
        <v>0</v>
      </c>
      <c r="AY48" s="43">
        <f>'BAR BB| Open rates'!AY48*0.8</f>
        <v>0</v>
      </c>
      <c r="AZ48" s="43">
        <f>'BAR BB| Open rates'!AZ48*0.8</f>
        <v>0</v>
      </c>
      <c r="BA48" s="43">
        <f>'BAR BB| Open rates'!BA48*0.8</f>
        <v>0</v>
      </c>
      <c r="BB48" s="43">
        <f>'BAR BB| Open rates'!BB48*0.8</f>
        <v>0</v>
      </c>
      <c r="BC48" s="43">
        <f>'BAR BB| Open rates'!BC48*0.8</f>
        <v>0</v>
      </c>
      <c r="BD48" s="43">
        <f>'BAR BB| Open rates'!BD48*0.8</f>
        <v>0</v>
      </c>
      <c r="BE48" s="43">
        <f>'BAR BB| Open rates'!BE48*0.8</f>
        <v>0</v>
      </c>
      <c r="BF48" s="43">
        <f>'BAR BB| Open rates'!BF48*0.8</f>
        <v>0</v>
      </c>
      <c r="BG48" s="43">
        <f>'BAR BB| Open rates'!BG48*0.8</f>
        <v>0</v>
      </c>
      <c r="BH48" s="43">
        <f>'BAR BB| Open rates'!BH48*0.8</f>
        <v>0</v>
      </c>
      <c r="BI48" s="43">
        <f>'BAR BB| Open rates'!BI48*0.8</f>
        <v>0</v>
      </c>
      <c r="BJ48" s="43">
        <f>'BAR BB| Open rates'!BJ48*0.8</f>
        <v>0</v>
      </c>
      <c r="BK48" s="43">
        <f>'BAR BB| Open rates'!BK48*0.8</f>
        <v>0</v>
      </c>
      <c r="BL48" s="43">
        <f>'BAR BB| Open rates'!BL48*0.8</f>
        <v>0</v>
      </c>
      <c r="BM48" s="43">
        <f>'BAR BB| Open rates'!BM48*0.8</f>
        <v>0</v>
      </c>
      <c r="BN48" s="43">
        <f>'BAR BB| Open rates'!BN48*0.8</f>
        <v>0</v>
      </c>
      <c r="BO48" s="43">
        <f>'BAR BB| Open rates'!BO48*0.8</f>
        <v>0</v>
      </c>
      <c r="BP48" s="43">
        <f>'BAR BB| Open rates'!BP48*0.8</f>
        <v>0</v>
      </c>
      <c r="BQ48" s="43">
        <f>'BAR BB| Open rates'!BQ48*0.8</f>
        <v>0</v>
      </c>
      <c r="BR48" s="43">
        <f>'BAR BB| Open rates'!BR48*0.8</f>
        <v>0</v>
      </c>
      <c r="BS48" s="43">
        <f>'BAR BB| Open rates'!BS48*0.8</f>
        <v>0</v>
      </c>
      <c r="BT48" s="43">
        <f>'BAR BB| Open rates'!BT48*0.8</f>
        <v>0</v>
      </c>
      <c r="BU48" s="43">
        <f>'BAR BB| Open rates'!BU48*0.8</f>
        <v>0</v>
      </c>
      <c r="BV48" s="43">
        <f>'BAR BB| Open rates'!BV48*0.8</f>
        <v>0</v>
      </c>
      <c r="BW48" s="43">
        <f>'BAR BB| Open rates'!BW48*0.8</f>
        <v>0</v>
      </c>
      <c r="BX48" s="43">
        <f>'BAR BB| Open rates'!BX48*0.8</f>
        <v>0</v>
      </c>
      <c r="BY48" s="43">
        <f>'BAR BB| Open rates'!BY48*0.8</f>
        <v>0</v>
      </c>
      <c r="BZ48" s="43">
        <f>'BAR BB| Open rates'!BZ48*0.8</f>
        <v>0</v>
      </c>
      <c r="CA48" s="43">
        <f>'BAR BB| Open rates'!CA48*0.8</f>
        <v>0</v>
      </c>
      <c r="CB48" s="43">
        <f>'BAR BB| Open rates'!CB48*0.8</f>
        <v>0</v>
      </c>
      <c r="CC48" s="43">
        <f>'BAR BB| Open rates'!CC48*0.8</f>
        <v>0</v>
      </c>
      <c r="CD48" s="43">
        <f>'BAR BB| Open rates'!CD48*0.8</f>
        <v>0</v>
      </c>
      <c r="CE48" s="43">
        <f>'BAR BB| Open rates'!CE48*0.8</f>
        <v>0</v>
      </c>
      <c r="CF48" s="43">
        <f>'BAR BB| Open rates'!CF48*0.8</f>
        <v>0</v>
      </c>
      <c r="CG48" s="43">
        <f>'BAR BB| Open rates'!CG48*0.8</f>
        <v>0</v>
      </c>
      <c r="CH48" s="43">
        <f>'BAR BB| Open rates'!CH48*0.8</f>
        <v>0</v>
      </c>
      <c r="CI48" s="43">
        <f>'BAR BB| Open rates'!CI48*0.8</f>
        <v>0</v>
      </c>
      <c r="CJ48" s="43">
        <f>'BAR BB| Open rates'!CJ48*0.8</f>
        <v>0</v>
      </c>
      <c r="CK48" s="43">
        <f>'BAR BB| Open rates'!CK48*0.8</f>
        <v>0</v>
      </c>
      <c r="CL48" s="43">
        <f>'BAR BB| Open rates'!CL48*0.8</f>
        <v>0</v>
      </c>
      <c r="CM48" s="43">
        <f>'BAR BB| Open rates'!CM48*0.8</f>
        <v>0</v>
      </c>
      <c r="CN48" s="43">
        <f>'BAR BB| Open rates'!CN48*0.8</f>
        <v>0</v>
      </c>
    </row>
    <row r="49" spans="1:92" s="36" customFormat="1" ht="12.75" customHeight="1" x14ac:dyDescent="0.2">
      <c r="A49" s="236" t="s">
        <v>72</v>
      </c>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43"/>
      <c r="BG49" s="43"/>
      <c r="BH49" s="43"/>
      <c r="BI49" s="43"/>
      <c r="BJ49" s="43"/>
      <c r="BK49" s="43"/>
      <c r="BL49" s="43"/>
      <c r="BM49" s="43"/>
      <c r="BN49" s="43"/>
      <c r="BO49" s="43"/>
      <c r="BP49" s="43"/>
      <c r="BQ49" s="43"/>
      <c r="BR49" s="43"/>
      <c r="BS49" s="43"/>
      <c r="BT49" s="43"/>
      <c r="BU49" s="43"/>
      <c r="BV49" s="43"/>
      <c r="BW49" s="43"/>
      <c r="BX49" s="43"/>
      <c r="BY49" s="43"/>
      <c r="BZ49" s="43"/>
      <c r="CA49" s="43"/>
      <c r="CB49" s="43"/>
      <c r="CC49" s="43"/>
      <c r="CD49" s="43"/>
      <c r="CE49" s="43"/>
      <c r="CF49" s="43"/>
      <c r="CG49" s="43"/>
      <c r="CH49" s="43"/>
      <c r="CI49" s="43"/>
      <c r="CJ49" s="43"/>
      <c r="CK49" s="43"/>
      <c r="CL49" s="43"/>
      <c r="CM49" s="43"/>
      <c r="CN49" s="43"/>
    </row>
    <row r="50" spans="1:92" s="36" customFormat="1" ht="12.75" customHeight="1" x14ac:dyDescent="0.2">
      <c r="A50" s="237">
        <v>1</v>
      </c>
      <c r="B50" s="43">
        <f>'BAR BB| Open rates'!B50*0.8</f>
        <v>76000</v>
      </c>
      <c r="C50" s="43">
        <f>'BAR BB| Open rates'!C50*0.8</f>
        <v>76000</v>
      </c>
      <c r="D50" s="43">
        <f>'BAR BB| Open rates'!D50*0.8</f>
        <v>76000</v>
      </c>
      <c r="E50" s="43">
        <f>'BAR BB| Open rates'!E50*0.8</f>
        <v>280000</v>
      </c>
      <c r="F50" s="43">
        <f>'BAR BB| Open rates'!F50*0.8</f>
        <v>280000</v>
      </c>
      <c r="G50" s="43">
        <f>'BAR BB| Open rates'!G50*0.8</f>
        <v>280000</v>
      </c>
      <c r="H50" s="43">
        <f>'BAR BB| Open rates'!H50*0.8</f>
        <v>280000</v>
      </c>
      <c r="I50" s="43">
        <f>'BAR BB| Open rates'!I50*0.8</f>
        <v>280000</v>
      </c>
      <c r="J50" s="43">
        <f>'BAR BB| Open rates'!J50*0.8</f>
        <v>280000</v>
      </c>
      <c r="K50" s="43">
        <f>'BAR BB| Open rates'!K50*0.8</f>
        <v>280000</v>
      </c>
      <c r="L50" s="43">
        <f>'BAR BB| Open rates'!L50*0.8</f>
        <v>280000</v>
      </c>
      <c r="M50" s="43">
        <f>'BAR BB| Open rates'!M50*0.8</f>
        <v>92000</v>
      </c>
      <c r="N50" s="43">
        <f>'BAR BB| Open rates'!N50*0.8</f>
        <v>92000</v>
      </c>
      <c r="O50" s="43">
        <f>'BAR BB| Open rates'!O50*0.8</f>
        <v>92000</v>
      </c>
      <c r="P50" s="43">
        <f>'BAR BB| Open rates'!P50*0.8</f>
        <v>92000</v>
      </c>
      <c r="Q50" s="43">
        <f>'BAR BB| Open rates'!Q50*0.8</f>
        <v>92000</v>
      </c>
      <c r="R50" s="43">
        <f>'BAR BB| Open rates'!R50*0.8</f>
        <v>92000</v>
      </c>
      <c r="S50" s="43">
        <f>'BAR BB| Open rates'!S50*0.8</f>
        <v>92000</v>
      </c>
      <c r="T50" s="43">
        <f>'BAR BB| Open rates'!T50*0.8</f>
        <v>92000</v>
      </c>
      <c r="U50" s="43">
        <f>'BAR BB| Open rates'!U50*0.8</f>
        <v>92000</v>
      </c>
      <c r="V50" s="43">
        <f>'BAR BB| Open rates'!V50*0.8</f>
        <v>92000</v>
      </c>
      <c r="W50" s="43">
        <f>'BAR BB| Open rates'!W50*0.8</f>
        <v>92000</v>
      </c>
      <c r="X50" s="43">
        <f>'BAR BB| Open rates'!X50*0.8</f>
        <v>92000</v>
      </c>
      <c r="Y50" s="43">
        <f>'BAR BB| Open rates'!Y50*0.8</f>
        <v>184000</v>
      </c>
      <c r="Z50" s="43">
        <f>'BAR BB| Open rates'!Z50*0.8</f>
        <v>184000</v>
      </c>
      <c r="AA50" s="43">
        <f>'BAR BB| Open rates'!AA50*0.8</f>
        <v>184000</v>
      </c>
      <c r="AB50" s="43">
        <f>'BAR BB| Open rates'!AB50*0.8</f>
        <v>184000</v>
      </c>
      <c r="AC50" s="43">
        <f>'BAR BB| Open rates'!AC50*0.8</f>
        <v>184000</v>
      </c>
      <c r="AD50" s="43">
        <f>'BAR BB| Open rates'!AD50*0.8</f>
        <v>184000</v>
      </c>
      <c r="AE50" s="43">
        <f>'BAR BB| Open rates'!AE50*0.8</f>
        <v>184000</v>
      </c>
      <c r="AF50" s="43">
        <f>'BAR BB| Open rates'!AF50*0.8</f>
        <v>184000</v>
      </c>
      <c r="AG50" s="43">
        <f>'BAR BB| Open rates'!AG50*0.8</f>
        <v>184000</v>
      </c>
      <c r="AH50" s="43">
        <f>'BAR BB| Open rates'!AH50*0.8</f>
        <v>184000</v>
      </c>
      <c r="AI50" s="43">
        <f>'BAR BB| Open rates'!AI50*0.8</f>
        <v>92000</v>
      </c>
      <c r="AJ50" s="43">
        <f>'BAR BB| Open rates'!AJ50*0.8</f>
        <v>92000</v>
      </c>
      <c r="AK50" s="43">
        <f>'BAR BB| Open rates'!AK50*0.8</f>
        <v>92000</v>
      </c>
      <c r="AL50" s="43">
        <f>'BAR BB| Open rates'!AL50*0.8</f>
        <v>92000.8</v>
      </c>
      <c r="AM50" s="43">
        <f>'BAR BB| Open rates'!AM50*0.8</f>
        <v>92000</v>
      </c>
      <c r="AN50" s="43">
        <f>'BAR BB| Open rates'!AN50*0.8</f>
        <v>92000</v>
      </c>
      <c r="AO50" s="43">
        <f>'BAR BB| Open rates'!AO50*0.8</f>
        <v>92000</v>
      </c>
      <c r="AP50" s="43">
        <f>'BAR BB| Open rates'!AP50*0.8</f>
        <v>72000</v>
      </c>
      <c r="AQ50" s="43">
        <f>'BAR BB| Open rates'!AQ50*0.8</f>
        <v>72000</v>
      </c>
      <c r="AR50" s="43">
        <f>'BAR BB| Open rates'!AR50*0.8</f>
        <v>72000</v>
      </c>
      <c r="AS50" s="43">
        <f>'BAR BB| Open rates'!AS50*0.8</f>
        <v>72000</v>
      </c>
      <c r="AT50" s="43">
        <f>'BAR BB| Open rates'!AT50*0.8</f>
        <v>72000</v>
      </c>
      <c r="AU50" s="43">
        <f>'BAR BB| Open rates'!AU50*0.8</f>
        <v>72000</v>
      </c>
      <c r="AV50" s="43">
        <f>'BAR BB| Open rates'!AV50*0.8</f>
        <v>72000</v>
      </c>
      <c r="AW50" s="43">
        <f>'BAR BB| Open rates'!AW50*0.8</f>
        <v>72000</v>
      </c>
      <c r="AX50" s="43">
        <f>'BAR BB| Open rates'!AX50*0.8</f>
        <v>0</v>
      </c>
      <c r="AY50" s="43">
        <f>'BAR BB| Open rates'!AY50*0.8</f>
        <v>0</v>
      </c>
      <c r="AZ50" s="43">
        <f>'BAR BB| Open rates'!AZ50*0.8</f>
        <v>0</v>
      </c>
      <c r="BA50" s="43">
        <f>'BAR BB| Open rates'!BA50*0.8</f>
        <v>0</v>
      </c>
      <c r="BB50" s="43">
        <f>'BAR BB| Open rates'!BB50*0.8</f>
        <v>0</v>
      </c>
      <c r="BC50" s="43">
        <f>'BAR BB| Open rates'!BC50*0.8</f>
        <v>0</v>
      </c>
      <c r="BD50" s="43">
        <f>'BAR BB| Open rates'!BD50*0.8</f>
        <v>0</v>
      </c>
      <c r="BE50" s="43">
        <f>'BAR BB| Open rates'!BE50*0.8</f>
        <v>0</v>
      </c>
      <c r="BF50" s="43">
        <f>'BAR BB| Open rates'!BF50*0.8</f>
        <v>0</v>
      </c>
      <c r="BG50" s="43">
        <f>'BAR BB| Open rates'!BG50*0.8</f>
        <v>0</v>
      </c>
      <c r="BH50" s="43">
        <f>'BAR BB| Open rates'!BH50*0.8</f>
        <v>0</v>
      </c>
      <c r="BI50" s="43">
        <f>'BAR BB| Open rates'!BI50*0.8</f>
        <v>0</v>
      </c>
      <c r="BJ50" s="43">
        <f>'BAR BB| Open rates'!BJ50*0.8</f>
        <v>0</v>
      </c>
      <c r="BK50" s="43">
        <f>'BAR BB| Open rates'!BK50*0.8</f>
        <v>0</v>
      </c>
      <c r="BL50" s="43">
        <f>'BAR BB| Open rates'!BL50*0.8</f>
        <v>0</v>
      </c>
      <c r="BM50" s="43">
        <f>'BAR BB| Open rates'!BM50*0.8</f>
        <v>0</v>
      </c>
      <c r="BN50" s="43">
        <f>'BAR BB| Open rates'!BN50*0.8</f>
        <v>0</v>
      </c>
      <c r="BO50" s="43">
        <f>'BAR BB| Open rates'!BO50*0.8</f>
        <v>0</v>
      </c>
      <c r="BP50" s="43">
        <f>'BAR BB| Open rates'!BP50*0.8</f>
        <v>0</v>
      </c>
      <c r="BQ50" s="43">
        <f>'BAR BB| Open rates'!BQ50*0.8</f>
        <v>0</v>
      </c>
      <c r="BR50" s="43">
        <f>'BAR BB| Open rates'!BR50*0.8</f>
        <v>0</v>
      </c>
      <c r="BS50" s="43">
        <f>'BAR BB| Open rates'!BS50*0.8</f>
        <v>0</v>
      </c>
      <c r="BT50" s="43">
        <f>'BAR BB| Open rates'!BT50*0.8</f>
        <v>0</v>
      </c>
      <c r="BU50" s="43">
        <f>'BAR BB| Open rates'!BU50*0.8</f>
        <v>0</v>
      </c>
      <c r="BV50" s="43">
        <f>'BAR BB| Open rates'!BV50*0.8</f>
        <v>0</v>
      </c>
      <c r="BW50" s="43">
        <f>'BAR BB| Open rates'!BW50*0.8</f>
        <v>0</v>
      </c>
      <c r="BX50" s="43">
        <f>'BAR BB| Open rates'!BX50*0.8</f>
        <v>0</v>
      </c>
      <c r="BY50" s="43">
        <f>'BAR BB| Open rates'!BY50*0.8</f>
        <v>0</v>
      </c>
      <c r="BZ50" s="43">
        <f>'BAR BB| Open rates'!BZ50*0.8</f>
        <v>0</v>
      </c>
      <c r="CA50" s="43">
        <f>'BAR BB| Open rates'!CA50*0.8</f>
        <v>0</v>
      </c>
      <c r="CB50" s="43">
        <f>'BAR BB| Open rates'!CB50*0.8</f>
        <v>0</v>
      </c>
      <c r="CC50" s="43">
        <f>'BAR BB| Open rates'!CC50*0.8</f>
        <v>0</v>
      </c>
      <c r="CD50" s="43">
        <f>'BAR BB| Open rates'!CD50*0.8</f>
        <v>0</v>
      </c>
      <c r="CE50" s="43">
        <f>'BAR BB| Open rates'!CE50*0.8</f>
        <v>0</v>
      </c>
      <c r="CF50" s="43">
        <f>'BAR BB| Open rates'!CF50*0.8</f>
        <v>0</v>
      </c>
      <c r="CG50" s="43">
        <f>'BAR BB| Open rates'!CG50*0.8</f>
        <v>0</v>
      </c>
      <c r="CH50" s="43">
        <f>'BAR BB| Open rates'!CH50*0.8</f>
        <v>0</v>
      </c>
      <c r="CI50" s="43">
        <f>'BAR BB| Open rates'!CI50*0.8</f>
        <v>0</v>
      </c>
      <c r="CJ50" s="43">
        <f>'BAR BB| Open rates'!CJ50*0.8</f>
        <v>0</v>
      </c>
      <c r="CK50" s="43">
        <f>'BAR BB| Open rates'!CK50*0.8</f>
        <v>0</v>
      </c>
      <c r="CL50" s="43">
        <f>'BAR BB| Open rates'!CL50*0.8</f>
        <v>0</v>
      </c>
      <c r="CM50" s="43">
        <f>'BAR BB| Open rates'!CM50*0.8</f>
        <v>0</v>
      </c>
      <c r="CN50" s="43">
        <f>'BAR BB| Open rates'!CN50*0.8</f>
        <v>0</v>
      </c>
    </row>
    <row r="51" spans="1:92" s="36" customFormat="1" ht="12.75" customHeight="1" x14ac:dyDescent="0.2">
      <c r="A51" s="237">
        <v>2</v>
      </c>
      <c r="B51" s="43">
        <f>'BAR BB| Open rates'!B51*0.8</f>
        <v>78000</v>
      </c>
      <c r="C51" s="43">
        <f>'BAR BB| Open rates'!C51*0.8</f>
        <v>78000</v>
      </c>
      <c r="D51" s="43">
        <f>'BAR BB| Open rates'!D51*0.8</f>
        <v>78000</v>
      </c>
      <c r="E51" s="43">
        <f>'BAR BB| Open rates'!E51*0.8</f>
        <v>282400</v>
      </c>
      <c r="F51" s="43">
        <f>'BAR BB| Open rates'!F51*0.8</f>
        <v>282400</v>
      </c>
      <c r="G51" s="43">
        <f>'BAR BB| Open rates'!G51*0.8</f>
        <v>282400</v>
      </c>
      <c r="H51" s="43">
        <f>'BAR BB| Open rates'!H51*0.8</f>
        <v>282400</v>
      </c>
      <c r="I51" s="43">
        <f>'BAR BB| Open rates'!I51*0.8</f>
        <v>282400</v>
      </c>
      <c r="J51" s="43">
        <f>'BAR BB| Open rates'!J51*0.8</f>
        <v>282400</v>
      </c>
      <c r="K51" s="43">
        <f>'BAR BB| Open rates'!K51*0.8</f>
        <v>282400</v>
      </c>
      <c r="L51" s="43">
        <f>'BAR BB| Open rates'!L51*0.8</f>
        <v>282400</v>
      </c>
      <c r="M51" s="43">
        <f>'BAR BB| Open rates'!M51*0.8</f>
        <v>94400</v>
      </c>
      <c r="N51" s="43">
        <f>'BAR BB| Open rates'!N51*0.8</f>
        <v>94400</v>
      </c>
      <c r="O51" s="43">
        <f>'BAR BB| Open rates'!O51*0.8</f>
        <v>94400</v>
      </c>
      <c r="P51" s="43">
        <f>'BAR BB| Open rates'!P51*0.8</f>
        <v>94400</v>
      </c>
      <c r="Q51" s="43">
        <f>'BAR BB| Open rates'!Q51*0.8</f>
        <v>94400</v>
      </c>
      <c r="R51" s="43">
        <f>'BAR BB| Open rates'!R51*0.8</f>
        <v>94400</v>
      </c>
      <c r="S51" s="43">
        <f>'BAR BB| Open rates'!S51*0.8</f>
        <v>94400</v>
      </c>
      <c r="T51" s="43">
        <f>'BAR BB| Open rates'!T51*0.8</f>
        <v>94400</v>
      </c>
      <c r="U51" s="43">
        <f>'BAR BB| Open rates'!U51*0.8</f>
        <v>94400</v>
      </c>
      <c r="V51" s="43">
        <f>'BAR BB| Open rates'!V51*0.8</f>
        <v>94400</v>
      </c>
      <c r="W51" s="43">
        <f>'BAR BB| Open rates'!W51*0.8</f>
        <v>94400</v>
      </c>
      <c r="X51" s="43">
        <f>'BAR BB| Open rates'!X51*0.8</f>
        <v>94400</v>
      </c>
      <c r="Y51" s="43">
        <f>'BAR BB| Open rates'!Y51*0.8</f>
        <v>186400</v>
      </c>
      <c r="Z51" s="43">
        <f>'BAR BB| Open rates'!Z51*0.8</f>
        <v>186400</v>
      </c>
      <c r="AA51" s="43">
        <f>'BAR BB| Open rates'!AA51*0.8</f>
        <v>186400</v>
      </c>
      <c r="AB51" s="43">
        <f>'BAR BB| Open rates'!AB51*0.8</f>
        <v>186400</v>
      </c>
      <c r="AC51" s="43">
        <f>'BAR BB| Open rates'!AC51*0.8</f>
        <v>186400</v>
      </c>
      <c r="AD51" s="43">
        <f>'BAR BB| Open rates'!AD51*0.8</f>
        <v>186400</v>
      </c>
      <c r="AE51" s="43">
        <f>'BAR BB| Open rates'!AE51*0.8</f>
        <v>186400</v>
      </c>
      <c r="AF51" s="43">
        <f>'BAR BB| Open rates'!AF51*0.8</f>
        <v>186400</v>
      </c>
      <c r="AG51" s="43">
        <f>'BAR BB| Open rates'!AG51*0.8</f>
        <v>186400</v>
      </c>
      <c r="AH51" s="43">
        <f>'BAR BB| Open rates'!AH51*0.8</f>
        <v>186400</v>
      </c>
      <c r="AI51" s="43">
        <f>'BAR BB| Open rates'!AI51*0.8</f>
        <v>94400</v>
      </c>
      <c r="AJ51" s="43">
        <f>'BAR BB| Open rates'!AJ51*0.8</f>
        <v>94400</v>
      </c>
      <c r="AK51" s="43">
        <f>'BAR BB| Open rates'!AK51*0.8</f>
        <v>94400</v>
      </c>
      <c r="AL51" s="43">
        <f>'BAR BB| Open rates'!AL51*0.8</f>
        <v>94400.8</v>
      </c>
      <c r="AM51" s="43">
        <f>'BAR BB| Open rates'!AM51*0.8</f>
        <v>94400</v>
      </c>
      <c r="AN51" s="43">
        <f>'BAR BB| Open rates'!AN51*0.8</f>
        <v>94400</v>
      </c>
      <c r="AO51" s="43">
        <f>'BAR BB| Open rates'!AO51*0.8</f>
        <v>94400</v>
      </c>
      <c r="AP51" s="43">
        <f>'BAR BB| Open rates'!AP51*0.8</f>
        <v>74400</v>
      </c>
      <c r="AQ51" s="43">
        <f>'BAR BB| Open rates'!AQ51*0.8</f>
        <v>74400</v>
      </c>
      <c r="AR51" s="43">
        <f>'BAR BB| Open rates'!AR51*0.8</f>
        <v>74400</v>
      </c>
      <c r="AS51" s="43">
        <f>'BAR BB| Open rates'!AS51*0.8</f>
        <v>74400</v>
      </c>
      <c r="AT51" s="43">
        <f>'BAR BB| Open rates'!AT51*0.8</f>
        <v>74400</v>
      </c>
      <c r="AU51" s="43">
        <f>'BAR BB| Open rates'!AU51*0.8</f>
        <v>74400</v>
      </c>
      <c r="AV51" s="43">
        <f>'BAR BB| Open rates'!AV51*0.8</f>
        <v>74400</v>
      </c>
      <c r="AW51" s="43">
        <f>'BAR BB| Open rates'!AW51*0.8</f>
        <v>74400</v>
      </c>
      <c r="AX51" s="43">
        <f>'BAR BB| Open rates'!AX51*0.8</f>
        <v>0</v>
      </c>
      <c r="AY51" s="43">
        <f>'BAR BB| Open rates'!AY51*0.8</f>
        <v>0</v>
      </c>
      <c r="AZ51" s="43">
        <f>'BAR BB| Open rates'!AZ51*0.8</f>
        <v>0</v>
      </c>
      <c r="BA51" s="43">
        <f>'BAR BB| Open rates'!BA51*0.8</f>
        <v>0</v>
      </c>
      <c r="BB51" s="43">
        <f>'BAR BB| Open rates'!BB51*0.8</f>
        <v>0</v>
      </c>
      <c r="BC51" s="43">
        <f>'BAR BB| Open rates'!BC51*0.8</f>
        <v>0</v>
      </c>
      <c r="BD51" s="43">
        <f>'BAR BB| Open rates'!BD51*0.8</f>
        <v>0</v>
      </c>
      <c r="BE51" s="43">
        <f>'BAR BB| Open rates'!BE51*0.8</f>
        <v>0</v>
      </c>
      <c r="BF51" s="43">
        <f>'BAR BB| Open rates'!BF51*0.8</f>
        <v>0</v>
      </c>
      <c r="BG51" s="43">
        <f>'BAR BB| Open rates'!BG51*0.8</f>
        <v>0</v>
      </c>
      <c r="BH51" s="43">
        <f>'BAR BB| Open rates'!BH51*0.8</f>
        <v>0</v>
      </c>
      <c r="BI51" s="43">
        <f>'BAR BB| Open rates'!BI51*0.8</f>
        <v>0</v>
      </c>
      <c r="BJ51" s="43">
        <f>'BAR BB| Open rates'!BJ51*0.8</f>
        <v>0</v>
      </c>
      <c r="BK51" s="43">
        <f>'BAR BB| Open rates'!BK51*0.8</f>
        <v>0</v>
      </c>
      <c r="BL51" s="43">
        <f>'BAR BB| Open rates'!BL51*0.8</f>
        <v>0</v>
      </c>
      <c r="BM51" s="43">
        <f>'BAR BB| Open rates'!BM51*0.8</f>
        <v>0</v>
      </c>
      <c r="BN51" s="43">
        <f>'BAR BB| Open rates'!BN51*0.8</f>
        <v>0</v>
      </c>
      <c r="BO51" s="43">
        <f>'BAR BB| Open rates'!BO51*0.8</f>
        <v>0</v>
      </c>
      <c r="BP51" s="43">
        <f>'BAR BB| Open rates'!BP51*0.8</f>
        <v>0</v>
      </c>
      <c r="BQ51" s="43">
        <f>'BAR BB| Open rates'!BQ51*0.8</f>
        <v>0</v>
      </c>
      <c r="BR51" s="43">
        <f>'BAR BB| Open rates'!BR51*0.8</f>
        <v>0</v>
      </c>
      <c r="BS51" s="43">
        <f>'BAR BB| Open rates'!BS51*0.8</f>
        <v>0</v>
      </c>
      <c r="BT51" s="43">
        <f>'BAR BB| Open rates'!BT51*0.8</f>
        <v>0</v>
      </c>
      <c r="BU51" s="43">
        <f>'BAR BB| Open rates'!BU51*0.8</f>
        <v>0</v>
      </c>
      <c r="BV51" s="43">
        <f>'BAR BB| Open rates'!BV51*0.8</f>
        <v>0</v>
      </c>
      <c r="BW51" s="43">
        <f>'BAR BB| Open rates'!BW51*0.8</f>
        <v>0</v>
      </c>
      <c r="BX51" s="43">
        <f>'BAR BB| Open rates'!BX51*0.8</f>
        <v>0</v>
      </c>
      <c r="BY51" s="43">
        <f>'BAR BB| Open rates'!BY51*0.8</f>
        <v>0</v>
      </c>
      <c r="BZ51" s="43">
        <f>'BAR BB| Open rates'!BZ51*0.8</f>
        <v>0</v>
      </c>
      <c r="CA51" s="43">
        <f>'BAR BB| Open rates'!CA51*0.8</f>
        <v>0</v>
      </c>
      <c r="CB51" s="43">
        <f>'BAR BB| Open rates'!CB51*0.8</f>
        <v>0</v>
      </c>
      <c r="CC51" s="43">
        <f>'BAR BB| Open rates'!CC51*0.8</f>
        <v>0</v>
      </c>
      <c r="CD51" s="43">
        <f>'BAR BB| Open rates'!CD51*0.8</f>
        <v>0</v>
      </c>
      <c r="CE51" s="43">
        <f>'BAR BB| Open rates'!CE51*0.8</f>
        <v>0</v>
      </c>
      <c r="CF51" s="43">
        <f>'BAR BB| Open rates'!CF51*0.8</f>
        <v>0</v>
      </c>
      <c r="CG51" s="43">
        <f>'BAR BB| Open rates'!CG51*0.8</f>
        <v>0</v>
      </c>
      <c r="CH51" s="43">
        <f>'BAR BB| Open rates'!CH51*0.8</f>
        <v>0</v>
      </c>
      <c r="CI51" s="43">
        <f>'BAR BB| Open rates'!CI51*0.8</f>
        <v>0</v>
      </c>
      <c r="CJ51" s="43">
        <f>'BAR BB| Open rates'!CJ51*0.8</f>
        <v>0</v>
      </c>
      <c r="CK51" s="43">
        <f>'BAR BB| Open rates'!CK51*0.8</f>
        <v>0</v>
      </c>
      <c r="CL51" s="43">
        <f>'BAR BB| Open rates'!CL51*0.8</f>
        <v>0</v>
      </c>
      <c r="CM51" s="43">
        <f>'BAR BB| Open rates'!CM51*0.8</f>
        <v>0</v>
      </c>
      <c r="CN51" s="43">
        <f>'BAR BB| Open rates'!CN51*0.8</f>
        <v>0</v>
      </c>
    </row>
    <row r="52" spans="1:92" s="36" customFormat="1" ht="45.75" customHeight="1" x14ac:dyDescent="0.2">
      <c r="A52" s="236" t="s">
        <v>184</v>
      </c>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c r="BJ52" s="43"/>
      <c r="BK52" s="43"/>
      <c r="BL52" s="43"/>
      <c r="BM52" s="43"/>
      <c r="BN52" s="43"/>
      <c r="BO52" s="43"/>
      <c r="BP52" s="43"/>
      <c r="BQ52" s="43"/>
      <c r="BR52" s="43"/>
      <c r="BS52" s="43"/>
      <c r="BT52" s="43"/>
      <c r="BU52" s="43"/>
      <c r="BV52" s="43"/>
      <c r="BW52" s="43"/>
      <c r="BX52" s="43"/>
      <c r="BY52" s="43"/>
      <c r="BZ52" s="43"/>
      <c r="CA52" s="43"/>
      <c r="CB52" s="43"/>
      <c r="CC52" s="43"/>
      <c r="CD52" s="43"/>
      <c r="CE52" s="43"/>
      <c r="CF52" s="43"/>
      <c r="CG52" s="43"/>
      <c r="CH52" s="43"/>
      <c r="CI52" s="43"/>
      <c r="CJ52" s="43"/>
      <c r="CK52" s="43"/>
      <c r="CL52" s="43"/>
      <c r="CM52" s="43"/>
      <c r="CN52" s="43"/>
    </row>
    <row r="53" spans="1:92" s="36" customFormat="1" ht="12.75" customHeight="1" x14ac:dyDescent="0.2">
      <c r="A53" s="237">
        <v>1</v>
      </c>
      <c r="B53" s="43">
        <f>'BAR BB| Open rates'!B53*0.8</f>
        <v>64000</v>
      </c>
      <c r="C53" s="43">
        <f>'BAR BB| Open rates'!C53*0.8</f>
        <v>64000</v>
      </c>
      <c r="D53" s="43">
        <f>'BAR BB| Open rates'!D53*0.8</f>
        <v>64000</v>
      </c>
      <c r="E53" s="43">
        <f>'BAR BB| Open rates'!E53*0.8</f>
        <v>256000</v>
      </c>
      <c r="F53" s="43">
        <f>'BAR BB| Open rates'!F53*0.8</f>
        <v>256000</v>
      </c>
      <c r="G53" s="43">
        <f>'BAR BB| Open rates'!G53*0.8</f>
        <v>256000</v>
      </c>
      <c r="H53" s="43">
        <f>'BAR BB| Open rates'!H53*0.8</f>
        <v>256000</v>
      </c>
      <c r="I53" s="43">
        <f>'BAR BB| Open rates'!I53*0.8</f>
        <v>256000</v>
      </c>
      <c r="J53" s="43">
        <f>'BAR BB| Open rates'!J53*0.8</f>
        <v>256000</v>
      </c>
      <c r="K53" s="43">
        <f>'BAR BB| Open rates'!K53*0.8</f>
        <v>256000</v>
      </c>
      <c r="L53" s="43">
        <f>'BAR BB| Open rates'!L53*0.8</f>
        <v>256000</v>
      </c>
      <c r="M53" s="43">
        <f>'BAR BB| Open rates'!M53*0.8</f>
        <v>80000</v>
      </c>
      <c r="N53" s="43">
        <f>'BAR BB| Open rates'!N53*0.8</f>
        <v>80000</v>
      </c>
      <c r="O53" s="43">
        <f>'BAR BB| Open rates'!O53*0.8</f>
        <v>80000</v>
      </c>
      <c r="P53" s="43">
        <f>'BAR BB| Open rates'!P53*0.8</f>
        <v>80000</v>
      </c>
      <c r="Q53" s="43">
        <f>'BAR BB| Open rates'!Q53*0.8</f>
        <v>80000</v>
      </c>
      <c r="R53" s="43">
        <f>'BAR BB| Open rates'!R53*0.8</f>
        <v>80000</v>
      </c>
      <c r="S53" s="43">
        <f>'BAR BB| Open rates'!S53*0.8</f>
        <v>80000</v>
      </c>
      <c r="T53" s="43">
        <f>'BAR BB| Open rates'!T53*0.8</f>
        <v>80000</v>
      </c>
      <c r="U53" s="43">
        <f>'BAR BB| Open rates'!U53*0.8</f>
        <v>80000</v>
      </c>
      <c r="V53" s="43">
        <f>'BAR BB| Open rates'!V53*0.8</f>
        <v>80000</v>
      </c>
      <c r="W53" s="43">
        <f>'BAR BB| Open rates'!W53*0.8</f>
        <v>80000</v>
      </c>
      <c r="X53" s="43">
        <f>'BAR BB| Open rates'!X53*0.8</f>
        <v>80000</v>
      </c>
      <c r="Y53" s="43">
        <f>'BAR BB| Open rates'!Y53*0.8</f>
        <v>120000</v>
      </c>
      <c r="Z53" s="43">
        <f>'BAR BB| Open rates'!Z53*0.8</f>
        <v>120000</v>
      </c>
      <c r="AA53" s="43">
        <f>'BAR BB| Open rates'!AA53*0.8</f>
        <v>120000</v>
      </c>
      <c r="AB53" s="43">
        <f>'BAR BB| Open rates'!AB53*0.8</f>
        <v>120000</v>
      </c>
      <c r="AC53" s="43">
        <f>'BAR BB| Open rates'!AC53*0.8</f>
        <v>120000</v>
      </c>
      <c r="AD53" s="43">
        <f>'BAR BB| Open rates'!AD53*0.8</f>
        <v>120000</v>
      </c>
      <c r="AE53" s="43">
        <f>'BAR BB| Open rates'!AE53*0.8</f>
        <v>164000</v>
      </c>
      <c r="AF53" s="43">
        <f>'BAR BB| Open rates'!AF53*0.8</f>
        <v>164000</v>
      </c>
      <c r="AG53" s="43">
        <f>'BAR BB| Open rates'!AG53*0.8</f>
        <v>164000</v>
      </c>
      <c r="AH53" s="43">
        <f>'BAR BB| Open rates'!AH53*0.8</f>
        <v>164000</v>
      </c>
      <c r="AI53" s="43">
        <f>'BAR BB| Open rates'!AI53*0.8</f>
        <v>80000</v>
      </c>
      <c r="AJ53" s="43">
        <f>'BAR BB| Open rates'!AJ53*0.8</f>
        <v>80000</v>
      </c>
      <c r="AK53" s="43">
        <f>'BAR BB| Open rates'!AK53*0.8</f>
        <v>80000</v>
      </c>
      <c r="AL53" s="43">
        <f>'BAR BB| Open rates'!AL53*0.8</f>
        <v>80000.800000000003</v>
      </c>
      <c r="AM53" s="43">
        <f>'BAR BB| Open rates'!AM53*0.8</f>
        <v>80000</v>
      </c>
      <c r="AN53" s="43">
        <f>'BAR BB| Open rates'!AN53*0.8</f>
        <v>80000</v>
      </c>
      <c r="AO53" s="43">
        <f>'BAR BB| Open rates'!AO53*0.8</f>
        <v>80000</v>
      </c>
      <c r="AP53" s="43">
        <f>'BAR BB| Open rates'!AP53*0.8</f>
        <v>64000</v>
      </c>
      <c r="AQ53" s="43">
        <f>'BAR BB| Open rates'!AQ53*0.8</f>
        <v>64000</v>
      </c>
      <c r="AR53" s="43">
        <f>'BAR BB| Open rates'!AR53*0.8</f>
        <v>64000</v>
      </c>
      <c r="AS53" s="43">
        <f>'BAR BB| Open rates'!AS53*0.8</f>
        <v>64000</v>
      </c>
      <c r="AT53" s="43">
        <f>'BAR BB| Open rates'!AT53*0.8</f>
        <v>64000</v>
      </c>
      <c r="AU53" s="43">
        <f>'BAR BB| Open rates'!AU53*0.8</f>
        <v>64000</v>
      </c>
      <c r="AV53" s="43">
        <f>'BAR BB| Open rates'!AV53*0.8</f>
        <v>64000</v>
      </c>
      <c r="AW53" s="43">
        <f>'BAR BB| Open rates'!AW53*0.8</f>
        <v>64000</v>
      </c>
      <c r="AX53" s="43">
        <f>'BAR BB| Open rates'!AX53*0.8</f>
        <v>0</v>
      </c>
      <c r="AY53" s="43">
        <f>'BAR BB| Open rates'!AY53*0.8</f>
        <v>0</v>
      </c>
      <c r="AZ53" s="43">
        <f>'BAR BB| Open rates'!AZ53*0.8</f>
        <v>0</v>
      </c>
      <c r="BA53" s="43">
        <f>'BAR BB| Open rates'!BA53*0.8</f>
        <v>0</v>
      </c>
      <c r="BB53" s="43">
        <f>'BAR BB| Open rates'!BB53*0.8</f>
        <v>0</v>
      </c>
      <c r="BC53" s="43">
        <f>'BAR BB| Open rates'!BC53*0.8</f>
        <v>0</v>
      </c>
      <c r="BD53" s="43">
        <f>'BAR BB| Open rates'!BD53*0.8</f>
        <v>0</v>
      </c>
      <c r="BE53" s="43">
        <f>'BAR BB| Open rates'!BE53*0.8</f>
        <v>0</v>
      </c>
      <c r="BF53" s="43">
        <f>'BAR BB| Open rates'!BF53*0.8</f>
        <v>0</v>
      </c>
      <c r="BG53" s="43">
        <f>'BAR BB| Open rates'!BG53*0.8</f>
        <v>0</v>
      </c>
      <c r="BH53" s="43">
        <f>'BAR BB| Open rates'!BH53*0.8</f>
        <v>0</v>
      </c>
      <c r="BI53" s="43">
        <f>'BAR BB| Open rates'!BI53*0.8</f>
        <v>0</v>
      </c>
      <c r="BJ53" s="43">
        <f>'BAR BB| Open rates'!BJ53*0.8</f>
        <v>0</v>
      </c>
      <c r="BK53" s="43">
        <f>'BAR BB| Open rates'!BK53*0.8</f>
        <v>0</v>
      </c>
      <c r="BL53" s="43">
        <f>'BAR BB| Open rates'!BL53*0.8</f>
        <v>0</v>
      </c>
      <c r="BM53" s="43">
        <f>'BAR BB| Open rates'!BM53*0.8</f>
        <v>0</v>
      </c>
      <c r="BN53" s="43">
        <f>'BAR BB| Open rates'!BN53*0.8</f>
        <v>0</v>
      </c>
      <c r="BO53" s="43">
        <f>'BAR BB| Open rates'!BO53*0.8</f>
        <v>0</v>
      </c>
      <c r="BP53" s="43">
        <f>'BAR BB| Open rates'!BP53*0.8</f>
        <v>0</v>
      </c>
      <c r="BQ53" s="43">
        <f>'BAR BB| Open rates'!BQ53*0.8</f>
        <v>0</v>
      </c>
      <c r="BR53" s="43">
        <f>'BAR BB| Open rates'!BR53*0.8</f>
        <v>0</v>
      </c>
      <c r="BS53" s="43">
        <f>'BAR BB| Open rates'!BS53*0.8</f>
        <v>0</v>
      </c>
      <c r="BT53" s="43">
        <f>'BAR BB| Open rates'!BT53*0.8</f>
        <v>0</v>
      </c>
      <c r="BU53" s="43">
        <f>'BAR BB| Open rates'!BU53*0.8</f>
        <v>0</v>
      </c>
      <c r="BV53" s="43">
        <f>'BAR BB| Open rates'!BV53*0.8</f>
        <v>0</v>
      </c>
      <c r="BW53" s="43">
        <f>'BAR BB| Open rates'!BW53*0.8</f>
        <v>0</v>
      </c>
      <c r="BX53" s="43">
        <f>'BAR BB| Open rates'!BX53*0.8</f>
        <v>0</v>
      </c>
      <c r="BY53" s="43">
        <f>'BAR BB| Open rates'!BY53*0.8</f>
        <v>0</v>
      </c>
      <c r="BZ53" s="43">
        <f>'BAR BB| Open rates'!BZ53*0.8</f>
        <v>0</v>
      </c>
      <c r="CA53" s="43">
        <f>'BAR BB| Open rates'!CA53*0.8</f>
        <v>0</v>
      </c>
      <c r="CB53" s="43">
        <f>'BAR BB| Open rates'!CB53*0.8</f>
        <v>0</v>
      </c>
      <c r="CC53" s="43">
        <f>'BAR BB| Open rates'!CC53*0.8</f>
        <v>0</v>
      </c>
      <c r="CD53" s="43">
        <f>'BAR BB| Open rates'!CD53*0.8</f>
        <v>0</v>
      </c>
      <c r="CE53" s="43">
        <f>'BAR BB| Open rates'!CE53*0.8</f>
        <v>0</v>
      </c>
      <c r="CF53" s="43">
        <f>'BAR BB| Open rates'!CF53*0.8</f>
        <v>0</v>
      </c>
      <c r="CG53" s="43">
        <f>'BAR BB| Open rates'!CG53*0.8</f>
        <v>0</v>
      </c>
      <c r="CH53" s="43">
        <f>'BAR BB| Open rates'!CH53*0.8</f>
        <v>0</v>
      </c>
      <c r="CI53" s="43">
        <f>'BAR BB| Open rates'!CI53*0.8</f>
        <v>0</v>
      </c>
      <c r="CJ53" s="43">
        <f>'BAR BB| Open rates'!CJ53*0.8</f>
        <v>0</v>
      </c>
      <c r="CK53" s="43">
        <f>'BAR BB| Open rates'!CK53*0.8</f>
        <v>0</v>
      </c>
      <c r="CL53" s="43">
        <f>'BAR BB| Open rates'!CL53*0.8</f>
        <v>0</v>
      </c>
      <c r="CM53" s="43">
        <f>'BAR BB| Open rates'!CM53*0.8</f>
        <v>0</v>
      </c>
      <c r="CN53" s="43">
        <f>'BAR BB| Open rates'!CN53*0.8</f>
        <v>0</v>
      </c>
    </row>
    <row r="54" spans="1:92" s="36" customFormat="1" ht="12.75" customHeight="1" x14ac:dyDescent="0.2">
      <c r="A54" s="237">
        <v>2</v>
      </c>
      <c r="B54" s="43">
        <f>'BAR BB| Open rates'!B54*0.8</f>
        <v>66000</v>
      </c>
      <c r="C54" s="43">
        <f>'BAR BB| Open rates'!C54*0.8</f>
        <v>66000</v>
      </c>
      <c r="D54" s="43">
        <f>'BAR BB| Open rates'!D54*0.8</f>
        <v>66000</v>
      </c>
      <c r="E54" s="43">
        <f>'BAR BB| Open rates'!E54*0.8</f>
        <v>258400</v>
      </c>
      <c r="F54" s="43">
        <f>'BAR BB| Open rates'!F54*0.8</f>
        <v>258400</v>
      </c>
      <c r="G54" s="43">
        <f>'BAR BB| Open rates'!G54*0.8</f>
        <v>258400</v>
      </c>
      <c r="H54" s="43">
        <f>'BAR BB| Open rates'!H54*0.8</f>
        <v>258400</v>
      </c>
      <c r="I54" s="43">
        <f>'BAR BB| Open rates'!I54*0.8</f>
        <v>258400</v>
      </c>
      <c r="J54" s="43">
        <f>'BAR BB| Open rates'!J54*0.8</f>
        <v>258400</v>
      </c>
      <c r="K54" s="43">
        <f>'BAR BB| Open rates'!K54*0.8</f>
        <v>258400</v>
      </c>
      <c r="L54" s="43">
        <f>'BAR BB| Open rates'!L54*0.8</f>
        <v>258400</v>
      </c>
      <c r="M54" s="43">
        <f>'BAR BB| Open rates'!M54*0.8</f>
        <v>82400</v>
      </c>
      <c r="N54" s="43">
        <f>'BAR BB| Open rates'!N54*0.8</f>
        <v>82400</v>
      </c>
      <c r="O54" s="43">
        <f>'BAR BB| Open rates'!O54*0.8</f>
        <v>82400</v>
      </c>
      <c r="P54" s="43">
        <f>'BAR BB| Open rates'!P54*0.8</f>
        <v>82400</v>
      </c>
      <c r="Q54" s="43">
        <f>'BAR BB| Open rates'!Q54*0.8</f>
        <v>82400</v>
      </c>
      <c r="R54" s="43">
        <f>'BAR BB| Open rates'!R54*0.8</f>
        <v>82400</v>
      </c>
      <c r="S54" s="43">
        <f>'BAR BB| Open rates'!S54*0.8</f>
        <v>82400</v>
      </c>
      <c r="T54" s="43">
        <f>'BAR BB| Open rates'!T54*0.8</f>
        <v>82400</v>
      </c>
      <c r="U54" s="43">
        <f>'BAR BB| Open rates'!U54*0.8</f>
        <v>82400</v>
      </c>
      <c r="V54" s="43">
        <f>'BAR BB| Open rates'!V54*0.8</f>
        <v>82400</v>
      </c>
      <c r="W54" s="43">
        <f>'BAR BB| Open rates'!W54*0.8</f>
        <v>82400</v>
      </c>
      <c r="X54" s="43">
        <f>'BAR BB| Open rates'!X54*0.8</f>
        <v>82400</v>
      </c>
      <c r="Y54" s="43">
        <f>'BAR BB| Open rates'!Y54*0.8</f>
        <v>122400</v>
      </c>
      <c r="Z54" s="43">
        <f>'BAR BB| Open rates'!Z54*0.8</f>
        <v>122400</v>
      </c>
      <c r="AA54" s="43">
        <f>'BAR BB| Open rates'!AA54*0.8</f>
        <v>122400</v>
      </c>
      <c r="AB54" s="43">
        <f>'BAR BB| Open rates'!AB54*0.8</f>
        <v>122400</v>
      </c>
      <c r="AC54" s="43">
        <f>'BAR BB| Open rates'!AC54*0.8</f>
        <v>122400</v>
      </c>
      <c r="AD54" s="43">
        <f>'BAR BB| Open rates'!AD54*0.8</f>
        <v>122400</v>
      </c>
      <c r="AE54" s="43">
        <f>'BAR BB| Open rates'!AE54*0.8</f>
        <v>166400</v>
      </c>
      <c r="AF54" s="43">
        <f>'BAR BB| Open rates'!AF54*0.8</f>
        <v>166400</v>
      </c>
      <c r="AG54" s="43">
        <f>'BAR BB| Open rates'!AG54*0.8</f>
        <v>166400</v>
      </c>
      <c r="AH54" s="43">
        <f>'BAR BB| Open rates'!AH54*0.8</f>
        <v>166400</v>
      </c>
      <c r="AI54" s="43">
        <f>'BAR BB| Open rates'!AI54*0.8</f>
        <v>82400</v>
      </c>
      <c r="AJ54" s="43">
        <f>'BAR BB| Open rates'!AJ54*0.8</f>
        <v>82400</v>
      </c>
      <c r="AK54" s="43">
        <f>'BAR BB| Open rates'!AK54*0.8</f>
        <v>82400</v>
      </c>
      <c r="AL54" s="43">
        <f>'BAR BB| Open rates'!AL54*0.8</f>
        <v>82400.800000000003</v>
      </c>
      <c r="AM54" s="43">
        <f>'BAR BB| Open rates'!AM54*0.8</f>
        <v>82400</v>
      </c>
      <c r="AN54" s="43">
        <f>'BAR BB| Open rates'!AN54*0.8</f>
        <v>82400</v>
      </c>
      <c r="AO54" s="43">
        <f>'BAR BB| Open rates'!AO54*0.8</f>
        <v>82400</v>
      </c>
      <c r="AP54" s="43">
        <f>'BAR BB| Open rates'!AP54*0.8</f>
        <v>66400</v>
      </c>
      <c r="AQ54" s="43">
        <f>'BAR BB| Open rates'!AQ54*0.8</f>
        <v>66400</v>
      </c>
      <c r="AR54" s="43">
        <f>'BAR BB| Open rates'!AR54*0.8</f>
        <v>66400</v>
      </c>
      <c r="AS54" s="43">
        <f>'BAR BB| Open rates'!AS54*0.8</f>
        <v>66400</v>
      </c>
      <c r="AT54" s="43">
        <f>'BAR BB| Open rates'!AT54*0.8</f>
        <v>66400</v>
      </c>
      <c r="AU54" s="43">
        <f>'BAR BB| Open rates'!AU54*0.8</f>
        <v>66400</v>
      </c>
      <c r="AV54" s="43">
        <f>'BAR BB| Open rates'!AV54*0.8</f>
        <v>66400</v>
      </c>
      <c r="AW54" s="43">
        <f>'BAR BB| Open rates'!AW54*0.8</f>
        <v>66400</v>
      </c>
      <c r="AX54" s="43">
        <f>'BAR BB| Open rates'!AX54*0.8</f>
        <v>0</v>
      </c>
      <c r="AY54" s="43">
        <f>'BAR BB| Open rates'!AY54*0.8</f>
        <v>0</v>
      </c>
      <c r="AZ54" s="43">
        <f>'BAR BB| Open rates'!AZ54*0.8</f>
        <v>0</v>
      </c>
      <c r="BA54" s="43">
        <f>'BAR BB| Open rates'!BA54*0.8</f>
        <v>0</v>
      </c>
      <c r="BB54" s="43">
        <f>'BAR BB| Open rates'!BB54*0.8</f>
        <v>0</v>
      </c>
      <c r="BC54" s="43">
        <f>'BAR BB| Open rates'!BC54*0.8</f>
        <v>0</v>
      </c>
      <c r="BD54" s="43">
        <f>'BAR BB| Open rates'!BD54*0.8</f>
        <v>0</v>
      </c>
      <c r="BE54" s="43">
        <f>'BAR BB| Open rates'!BE54*0.8</f>
        <v>0</v>
      </c>
      <c r="BF54" s="43">
        <f>'BAR BB| Open rates'!BF54*0.8</f>
        <v>0</v>
      </c>
      <c r="BG54" s="43">
        <f>'BAR BB| Open rates'!BG54*0.8</f>
        <v>0</v>
      </c>
      <c r="BH54" s="43">
        <f>'BAR BB| Open rates'!BH54*0.8</f>
        <v>0</v>
      </c>
      <c r="BI54" s="43">
        <f>'BAR BB| Open rates'!BI54*0.8</f>
        <v>0</v>
      </c>
      <c r="BJ54" s="43">
        <f>'BAR BB| Open rates'!BJ54*0.8</f>
        <v>0</v>
      </c>
      <c r="BK54" s="43">
        <f>'BAR BB| Open rates'!BK54*0.8</f>
        <v>0</v>
      </c>
      <c r="BL54" s="43">
        <f>'BAR BB| Open rates'!BL54*0.8</f>
        <v>0</v>
      </c>
      <c r="BM54" s="43">
        <f>'BAR BB| Open rates'!BM54*0.8</f>
        <v>0</v>
      </c>
      <c r="BN54" s="43">
        <f>'BAR BB| Open rates'!BN54*0.8</f>
        <v>0</v>
      </c>
      <c r="BO54" s="43">
        <f>'BAR BB| Open rates'!BO54*0.8</f>
        <v>0</v>
      </c>
      <c r="BP54" s="43">
        <f>'BAR BB| Open rates'!BP54*0.8</f>
        <v>0</v>
      </c>
      <c r="BQ54" s="43">
        <f>'BAR BB| Open rates'!BQ54*0.8</f>
        <v>0</v>
      </c>
      <c r="BR54" s="43">
        <f>'BAR BB| Open rates'!BR54*0.8</f>
        <v>0</v>
      </c>
      <c r="BS54" s="43">
        <f>'BAR BB| Open rates'!BS54*0.8</f>
        <v>0</v>
      </c>
      <c r="BT54" s="43">
        <f>'BAR BB| Open rates'!BT54*0.8</f>
        <v>0</v>
      </c>
      <c r="BU54" s="43">
        <f>'BAR BB| Open rates'!BU54*0.8</f>
        <v>0</v>
      </c>
      <c r="BV54" s="43">
        <f>'BAR BB| Open rates'!BV54*0.8</f>
        <v>0</v>
      </c>
      <c r="BW54" s="43">
        <f>'BAR BB| Open rates'!BW54*0.8</f>
        <v>0</v>
      </c>
      <c r="BX54" s="43">
        <f>'BAR BB| Open rates'!BX54*0.8</f>
        <v>0</v>
      </c>
      <c r="BY54" s="43">
        <f>'BAR BB| Open rates'!BY54*0.8</f>
        <v>0</v>
      </c>
      <c r="BZ54" s="43">
        <f>'BAR BB| Open rates'!BZ54*0.8</f>
        <v>0</v>
      </c>
      <c r="CA54" s="43">
        <f>'BAR BB| Open rates'!CA54*0.8</f>
        <v>0</v>
      </c>
      <c r="CB54" s="43">
        <f>'BAR BB| Open rates'!CB54*0.8</f>
        <v>0</v>
      </c>
      <c r="CC54" s="43">
        <f>'BAR BB| Open rates'!CC54*0.8</f>
        <v>0</v>
      </c>
      <c r="CD54" s="43">
        <f>'BAR BB| Open rates'!CD54*0.8</f>
        <v>0</v>
      </c>
      <c r="CE54" s="43">
        <f>'BAR BB| Open rates'!CE54*0.8</f>
        <v>0</v>
      </c>
      <c r="CF54" s="43">
        <f>'BAR BB| Open rates'!CF54*0.8</f>
        <v>0</v>
      </c>
      <c r="CG54" s="43">
        <f>'BAR BB| Open rates'!CG54*0.8</f>
        <v>0</v>
      </c>
      <c r="CH54" s="43">
        <f>'BAR BB| Open rates'!CH54*0.8</f>
        <v>0</v>
      </c>
      <c r="CI54" s="43">
        <f>'BAR BB| Open rates'!CI54*0.8</f>
        <v>0</v>
      </c>
      <c r="CJ54" s="43">
        <f>'BAR BB| Open rates'!CJ54*0.8</f>
        <v>0</v>
      </c>
      <c r="CK54" s="43">
        <f>'BAR BB| Open rates'!CK54*0.8</f>
        <v>0</v>
      </c>
      <c r="CL54" s="43">
        <f>'BAR BB| Open rates'!CL54*0.8</f>
        <v>0</v>
      </c>
      <c r="CM54" s="43">
        <f>'BAR BB| Open rates'!CM54*0.8</f>
        <v>0</v>
      </c>
      <c r="CN54" s="43">
        <f>'BAR BB| Open rates'!CN54*0.8</f>
        <v>0</v>
      </c>
    </row>
    <row r="55" spans="1:92" s="36" customFormat="1" ht="12.75" customHeight="1" x14ac:dyDescent="0.2">
      <c r="A55" s="237">
        <v>3</v>
      </c>
      <c r="B55" s="43">
        <f>'BAR BB| Open rates'!B55*0.8</f>
        <v>68000</v>
      </c>
      <c r="C55" s="43">
        <f>'BAR BB| Open rates'!C55*0.8</f>
        <v>68000</v>
      </c>
      <c r="D55" s="43">
        <f>'BAR BB| Open rates'!D55*0.8</f>
        <v>68000</v>
      </c>
      <c r="E55" s="43">
        <f>'BAR BB| Open rates'!E55*0.8</f>
        <v>260800</v>
      </c>
      <c r="F55" s="43">
        <f>'BAR BB| Open rates'!F55*0.8</f>
        <v>260800</v>
      </c>
      <c r="G55" s="43">
        <f>'BAR BB| Open rates'!G55*0.8</f>
        <v>260800</v>
      </c>
      <c r="H55" s="43">
        <f>'BAR BB| Open rates'!H55*0.8</f>
        <v>260800</v>
      </c>
      <c r="I55" s="43">
        <f>'BAR BB| Open rates'!I55*0.8</f>
        <v>260800</v>
      </c>
      <c r="J55" s="43">
        <f>'BAR BB| Open rates'!J55*0.8</f>
        <v>260800</v>
      </c>
      <c r="K55" s="43">
        <f>'BAR BB| Open rates'!K55*0.8</f>
        <v>260800</v>
      </c>
      <c r="L55" s="43">
        <f>'BAR BB| Open rates'!L55*0.8</f>
        <v>260800</v>
      </c>
      <c r="M55" s="43">
        <f>'BAR BB| Open rates'!M55*0.8</f>
        <v>84800</v>
      </c>
      <c r="N55" s="43">
        <f>'BAR BB| Open rates'!N55*0.8</f>
        <v>84800</v>
      </c>
      <c r="O55" s="43">
        <f>'BAR BB| Open rates'!O55*0.8</f>
        <v>84800</v>
      </c>
      <c r="P55" s="43">
        <f>'BAR BB| Open rates'!P55*0.8</f>
        <v>84800</v>
      </c>
      <c r="Q55" s="43">
        <f>'BAR BB| Open rates'!Q55*0.8</f>
        <v>84800</v>
      </c>
      <c r="R55" s="43">
        <f>'BAR BB| Open rates'!R55*0.8</f>
        <v>84800</v>
      </c>
      <c r="S55" s="43">
        <f>'BAR BB| Open rates'!S55*0.8</f>
        <v>84800</v>
      </c>
      <c r="T55" s="43">
        <f>'BAR BB| Open rates'!T55*0.8</f>
        <v>84800</v>
      </c>
      <c r="U55" s="43">
        <f>'BAR BB| Open rates'!U55*0.8</f>
        <v>84800</v>
      </c>
      <c r="V55" s="43">
        <f>'BAR BB| Open rates'!V55*0.8</f>
        <v>84800</v>
      </c>
      <c r="W55" s="43">
        <f>'BAR BB| Open rates'!W55*0.8</f>
        <v>84800</v>
      </c>
      <c r="X55" s="43">
        <f>'BAR BB| Open rates'!X55*0.8</f>
        <v>84800</v>
      </c>
      <c r="Y55" s="43">
        <f>'BAR BB| Open rates'!Y55*0.8</f>
        <v>124800</v>
      </c>
      <c r="Z55" s="43">
        <f>'BAR BB| Open rates'!Z55*0.8</f>
        <v>124800</v>
      </c>
      <c r="AA55" s="43">
        <f>'BAR BB| Open rates'!AA55*0.8</f>
        <v>124800</v>
      </c>
      <c r="AB55" s="43">
        <f>'BAR BB| Open rates'!AB55*0.8</f>
        <v>124800</v>
      </c>
      <c r="AC55" s="43">
        <f>'BAR BB| Open rates'!AC55*0.8</f>
        <v>124800</v>
      </c>
      <c r="AD55" s="43">
        <f>'BAR BB| Open rates'!AD55*0.8</f>
        <v>124800</v>
      </c>
      <c r="AE55" s="43">
        <f>'BAR BB| Open rates'!AE55*0.8</f>
        <v>168800</v>
      </c>
      <c r="AF55" s="43">
        <f>'BAR BB| Open rates'!AF55*0.8</f>
        <v>168800</v>
      </c>
      <c r="AG55" s="43">
        <f>'BAR BB| Open rates'!AG55*0.8</f>
        <v>168800</v>
      </c>
      <c r="AH55" s="43">
        <f>'BAR BB| Open rates'!AH55*0.8</f>
        <v>168800</v>
      </c>
      <c r="AI55" s="43">
        <f>'BAR BB| Open rates'!AI55*0.8</f>
        <v>84800</v>
      </c>
      <c r="AJ55" s="43">
        <f>'BAR BB| Open rates'!AJ55*0.8</f>
        <v>84800</v>
      </c>
      <c r="AK55" s="43">
        <f>'BAR BB| Open rates'!AK55*0.8</f>
        <v>84800</v>
      </c>
      <c r="AL55" s="43">
        <f>'BAR BB| Open rates'!AL55*0.8</f>
        <v>84800.8</v>
      </c>
      <c r="AM55" s="43">
        <f>'BAR BB| Open rates'!AM55*0.8</f>
        <v>84800</v>
      </c>
      <c r="AN55" s="43">
        <f>'BAR BB| Open rates'!AN55*0.8</f>
        <v>84800</v>
      </c>
      <c r="AO55" s="43">
        <f>'BAR BB| Open rates'!AO55*0.8</f>
        <v>84800</v>
      </c>
      <c r="AP55" s="43">
        <f>'BAR BB| Open rates'!AP55*0.8</f>
        <v>68800</v>
      </c>
      <c r="AQ55" s="43">
        <f>'BAR BB| Open rates'!AQ55*0.8</f>
        <v>68800</v>
      </c>
      <c r="AR55" s="43">
        <f>'BAR BB| Open rates'!AR55*0.8</f>
        <v>68800</v>
      </c>
      <c r="AS55" s="43">
        <f>'BAR BB| Open rates'!AS55*0.8</f>
        <v>68800</v>
      </c>
      <c r="AT55" s="43">
        <f>'BAR BB| Open rates'!AT55*0.8</f>
        <v>68800</v>
      </c>
      <c r="AU55" s="43">
        <f>'BAR BB| Open rates'!AU55*0.8</f>
        <v>68800</v>
      </c>
      <c r="AV55" s="43">
        <f>'BAR BB| Open rates'!AV55*0.8</f>
        <v>68800</v>
      </c>
      <c r="AW55" s="43">
        <f>'BAR BB| Open rates'!AW55*0.8</f>
        <v>68800</v>
      </c>
      <c r="AX55" s="43">
        <f>'BAR BB| Open rates'!AX55*0.8</f>
        <v>0</v>
      </c>
      <c r="AY55" s="43">
        <f>'BAR BB| Open rates'!AY55*0.8</f>
        <v>0</v>
      </c>
      <c r="AZ55" s="43">
        <f>'BAR BB| Open rates'!AZ55*0.8</f>
        <v>0</v>
      </c>
      <c r="BA55" s="43">
        <f>'BAR BB| Open rates'!BA55*0.8</f>
        <v>0</v>
      </c>
      <c r="BB55" s="43">
        <f>'BAR BB| Open rates'!BB55*0.8</f>
        <v>0</v>
      </c>
      <c r="BC55" s="43">
        <f>'BAR BB| Open rates'!BC55*0.8</f>
        <v>0</v>
      </c>
      <c r="BD55" s="43">
        <f>'BAR BB| Open rates'!BD55*0.8</f>
        <v>0</v>
      </c>
      <c r="BE55" s="43">
        <f>'BAR BB| Open rates'!BE55*0.8</f>
        <v>0</v>
      </c>
      <c r="BF55" s="43">
        <f>'BAR BB| Open rates'!BF55*0.8</f>
        <v>0</v>
      </c>
      <c r="BG55" s="43">
        <f>'BAR BB| Open rates'!BG55*0.8</f>
        <v>0</v>
      </c>
      <c r="BH55" s="43">
        <f>'BAR BB| Open rates'!BH55*0.8</f>
        <v>0</v>
      </c>
      <c r="BI55" s="43">
        <f>'BAR BB| Open rates'!BI55*0.8</f>
        <v>0</v>
      </c>
      <c r="BJ55" s="43">
        <f>'BAR BB| Open rates'!BJ55*0.8</f>
        <v>0</v>
      </c>
      <c r="BK55" s="43">
        <f>'BAR BB| Open rates'!BK55*0.8</f>
        <v>0</v>
      </c>
      <c r="BL55" s="43">
        <f>'BAR BB| Open rates'!BL55*0.8</f>
        <v>0</v>
      </c>
      <c r="BM55" s="43">
        <f>'BAR BB| Open rates'!BM55*0.8</f>
        <v>0</v>
      </c>
      <c r="BN55" s="43">
        <f>'BAR BB| Open rates'!BN55*0.8</f>
        <v>0</v>
      </c>
      <c r="BO55" s="43">
        <f>'BAR BB| Open rates'!BO55*0.8</f>
        <v>0</v>
      </c>
      <c r="BP55" s="43">
        <f>'BAR BB| Open rates'!BP55*0.8</f>
        <v>0</v>
      </c>
      <c r="BQ55" s="43">
        <f>'BAR BB| Open rates'!BQ55*0.8</f>
        <v>0</v>
      </c>
      <c r="BR55" s="43">
        <f>'BAR BB| Open rates'!BR55*0.8</f>
        <v>0</v>
      </c>
      <c r="BS55" s="43">
        <f>'BAR BB| Open rates'!BS55*0.8</f>
        <v>0</v>
      </c>
      <c r="BT55" s="43">
        <f>'BAR BB| Open rates'!BT55*0.8</f>
        <v>0</v>
      </c>
      <c r="BU55" s="43">
        <f>'BAR BB| Open rates'!BU55*0.8</f>
        <v>0</v>
      </c>
      <c r="BV55" s="43">
        <f>'BAR BB| Open rates'!BV55*0.8</f>
        <v>0</v>
      </c>
      <c r="BW55" s="43">
        <f>'BAR BB| Open rates'!BW55*0.8</f>
        <v>0</v>
      </c>
      <c r="BX55" s="43">
        <f>'BAR BB| Open rates'!BX55*0.8</f>
        <v>0</v>
      </c>
      <c r="BY55" s="43">
        <f>'BAR BB| Open rates'!BY55*0.8</f>
        <v>0</v>
      </c>
      <c r="BZ55" s="43">
        <f>'BAR BB| Open rates'!BZ55*0.8</f>
        <v>0</v>
      </c>
      <c r="CA55" s="43">
        <f>'BAR BB| Open rates'!CA55*0.8</f>
        <v>0</v>
      </c>
      <c r="CB55" s="43">
        <f>'BAR BB| Open rates'!CB55*0.8</f>
        <v>0</v>
      </c>
      <c r="CC55" s="43">
        <f>'BAR BB| Open rates'!CC55*0.8</f>
        <v>0</v>
      </c>
      <c r="CD55" s="43">
        <f>'BAR BB| Open rates'!CD55*0.8</f>
        <v>0</v>
      </c>
      <c r="CE55" s="43">
        <f>'BAR BB| Open rates'!CE55*0.8</f>
        <v>0</v>
      </c>
      <c r="CF55" s="43">
        <f>'BAR BB| Open rates'!CF55*0.8</f>
        <v>0</v>
      </c>
      <c r="CG55" s="43">
        <f>'BAR BB| Open rates'!CG55*0.8</f>
        <v>0</v>
      </c>
      <c r="CH55" s="43">
        <f>'BAR BB| Open rates'!CH55*0.8</f>
        <v>0</v>
      </c>
      <c r="CI55" s="43">
        <f>'BAR BB| Open rates'!CI55*0.8</f>
        <v>0</v>
      </c>
      <c r="CJ55" s="43">
        <f>'BAR BB| Open rates'!CJ55*0.8</f>
        <v>0</v>
      </c>
      <c r="CK55" s="43">
        <f>'BAR BB| Open rates'!CK55*0.8</f>
        <v>0</v>
      </c>
      <c r="CL55" s="43">
        <f>'BAR BB| Open rates'!CL55*0.8</f>
        <v>0</v>
      </c>
      <c r="CM55" s="43">
        <f>'BAR BB| Open rates'!CM55*0.8</f>
        <v>0</v>
      </c>
      <c r="CN55" s="43">
        <f>'BAR BB| Open rates'!CN55*0.8</f>
        <v>0</v>
      </c>
    </row>
    <row r="56" spans="1:92" s="36" customFormat="1" ht="12.75" customHeight="1" x14ac:dyDescent="0.2">
      <c r="A56" s="237">
        <v>4</v>
      </c>
      <c r="B56" s="43">
        <f>'BAR BB| Open rates'!B56*0.8</f>
        <v>70000</v>
      </c>
      <c r="C56" s="43">
        <f>'BAR BB| Open rates'!C56*0.8</f>
        <v>70000</v>
      </c>
      <c r="D56" s="43">
        <f>'BAR BB| Open rates'!D56*0.8</f>
        <v>70000</v>
      </c>
      <c r="E56" s="43">
        <f>'BAR BB| Open rates'!E56*0.8</f>
        <v>263200</v>
      </c>
      <c r="F56" s="43">
        <f>'BAR BB| Open rates'!F56*0.8</f>
        <v>263200</v>
      </c>
      <c r="G56" s="43">
        <f>'BAR BB| Open rates'!G56*0.8</f>
        <v>263200</v>
      </c>
      <c r="H56" s="43">
        <f>'BAR BB| Open rates'!H56*0.8</f>
        <v>263200</v>
      </c>
      <c r="I56" s="43">
        <f>'BAR BB| Open rates'!I56*0.8</f>
        <v>263200</v>
      </c>
      <c r="J56" s="43">
        <f>'BAR BB| Open rates'!J56*0.8</f>
        <v>263200</v>
      </c>
      <c r="K56" s="43">
        <f>'BAR BB| Open rates'!K56*0.8</f>
        <v>263200</v>
      </c>
      <c r="L56" s="43">
        <f>'BAR BB| Open rates'!L56*0.8</f>
        <v>263200</v>
      </c>
      <c r="M56" s="43">
        <f>'BAR BB| Open rates'!M56*0.8</f>
        <v>87200</v>
      </c>
      <c r="N56" s="43">
        <f>'BAR BB| Open rates'!N56*0.8</f>
        <v>87200</v>
      </c>
      <c r="O56" s="43">
        <f>'BAR BB| Open rates'!O56*0.8</f>
        <v>87200</v>
      </c>
      <c r="P56" s="43">
        <f>'BAR BB| Open rates'!P56*0.8</f>
        <v>87200</v>
      </c>
      <c r="Q56" s="43">
        <f>'BAR BB| Open rates'!Q56*0.8</f>
        <v>87200</v>
      </c>
      <c r="R56" s="43">
        <f>'BAR BB| Open rates'!R56*0.8</f>
        <v>87200</v>
      </c>
      <c r="S56" s="43">
        <f>'BAR BB| Open rates'!S56*0.8</f>
        <v>87200</v>
      </c>
      <c r="T56" s="43">
        <f>'BAR BB| Open rates'!T56*0.8</f>
        <v>87200</v>
      </c>
      <c r="U56" s="43">
        <f>'BAR BB| Open rates'!U56*0.8</f>
        <v>87200</v>
      </c>
      <c r="V56" s="43">
        <f>'BAR BB| Open rates'!V56*0.8</f>
        <v>87200</v>
      </c>
      <c r="W56" s="43">
        <f>'BAR BB| Open rates'!W56*0.8</f>
        <v>87200</v>
      </c>
      <c r="X56" s="43">
        <f>'BAR BB| Open rates'!X56*0.8</f>
        <v>87200</v>
      </c>
      <c r="Y56" s="43">
        <f>'BAR BB| Open rates'!Y56*0.8</f>
        <v>127200</v>
      </c>
      <c r="Z56" s="43">
        <f>'BAR BB| Open rates'!Z56*0.8</f>
        <v>127200</v>
      </c>
      <c r="AA56" s="43">
        <f>'BAR BB| Open rates'!AA56*0.8</f>
        <v>127200</v>
      </c>
      <c r="AB56" s="43">
        <f>'BAR BB| Open rates'!AB56*0.8</f>
        <v>127200</v>
      </c>
      <c r="AC56" s="43">
        <f>'BAR BB| Open rates'!AC56*0.8</f>
        <v>127200</v>
      </c>
      <c r="AD56" s="43">
        <f>'BAR BB| Open rates'!AD56*0.8</f>
        <v>127200</v>
      </c>
      <c r="AE56" s="43">
        <f>'BAR BB| Open rates'!AE56*0.8</f>
        <v>171200</v>
      </c>
      <c r="AF56" s="43">
        <f>'BAR BB| Open rates'!AF56*0.8</f>
        <v>171200</v>
      </c>
      <c r="AG56" s="43">
        <f>'BAR BB| Open rates'!AG56*0.8</f>
        <v>171200</v>
      </c>
      <c r="AH56" s="43">
        <f>'BAR BB| Open rates'!AH56*0.8</f>
        <v>171200</v>
      </c>
      <c r="AI56" s="43">
        <f>'BAR BB| Open rates'!AI56*0.8</f>
        <v>87200</v>
      </c>
      <c r="AJ56" s="43">
        <f>'BAR BB| Open rates'!AJ56*0.8</f>
        <v>87200</v>
      </c>
      <c r="AK56" s="43">
        <f>'BAR BB| Open rates'!AK56*0.8</f>
        <v>87200</v>
      </c>
      <c r="AL56" s="43">
        <f>'BAR BB| Open rates'!AL56*0.8</f>
        <v>87200.8</v>
      </c>
      <c r="AM56" s="43">
        <f>'BAR BB| Open rates'!AM56*0.8</f>
        <v>87200</v>
      </c>
      <c r="AN56" s="43">
        <f>'BAR BB| Open rates'!AN56*0.8</f>
        <v>87200</v>
      </c>
      <c r="AO56" s="43">
        <f>'BAR BB| Open rates'!AO56*0.8</f>
        <v>87200</v>
      </c>
      <c r="AP56" s="43">
        <f>'BAR BB| Open rates'!AP56*0.8</f>
        <v>71200</v>
      </c>
      <c r="AQ56" s="43">
        <f>'BAR BB| Open rates'!AQ56*0.8</f>
        <v>71200</v>
      </c>
      <c r="AR56" s="43">
        <f>'BAR BB| Open rates'!AR56*0.8</f>
        <v>71200</v>
      </c>
      <c r="AS56" s="43">
        <f>'BAR BB| Open rates'!AS56*0.8</f>
        <v>71200</v>
      </c>
      <c r="AT56" s="43">
        <f>'BAR BB| Open rates'!AT56*0.8</f>
        <v>71200</v>
      </c>
      <c r="AU56" s="43">
        <f>'BAR BB| Open rates'!AU56*0.8</f>
        <v>71200</v>
      </c>
      <c r="AV56" s="43">
        <f>'BAR BB| Open rates'!AV56*0.8</f>
        <v>71200</v>
      </c>
      <c r="AW56" s="43">
        <f>'BAR BB| Open rates'!AW56*0.8</f>
        <v>71200</v>
      </c>
      <c r="AX56" s="43">
        <f>'BAR BB| Open rates'!AX56*0.8</f>
        <v>0</v>
      </c>
      <c r="AY56" s="43">
        <f>'BAR BB| Open rates'!AY56*0.8</f>
        <v>0</v>
      </c>
      <c r="AZ56" s="43">
        <f>'BAR BB| Open rates'!AZ56*0.8</f>
        <v>0</v>
      </c>
      <c r="BA56" s="43">
        <f>'BAR BB| Open rates'!BA56*0.8</f>
        <v>0</v>
      </c>
      <c r="BB56" s="43">
        <f>'BAR BB| Open rates'!BB56*0.8</f>
        <v>0</v>
      </c>
      <c r="BC56" s="43">
        <f>'BAR BB| Open rates'!BC56*0.8</f>
        <v>0</v>
      </c>
      <c r="BD56" s="43">
        <f>'BAR BB| Open rates'!BD56*0.8</f>
        <v>0</v>
      </c>
      <c r="BE56" s="43">
        <f>'BAR BB| Open rates'!BE56*0.8</f>
        <v>0</v>
      </c>
      <c r="BF56" s="43">
        <f>'BAR BB| Open rates'!BF56*0.8</f>
        <v>0</v>
      </c>
      <c r="BG56" s="43">
        <f>'BAR BB| Open rates'!BG56*0.8</f>
        <v>0</v>
      </c>
      <c r="BH56" s="43">
        <f>'BAR BB| Open rates'!BH56*0.8</f>
        <v>0</v>
      </c>
      <c r="BI56" s="43">
        <f>'BAR BB| Open rates'!BI56*0.8</f>
        <v>0</v>
      </c>
      <c r="BJ56" s="43">
        <f>'BAR BB| Open rates'!BJ56*0.8</f>
        <v>0</v>
      </c>
      <c r="BK56" s="43">
        <f>'BAR BB| Open rates'!BK56*0.8</f>
        <v>0</v>
      </c>
      <c r="BL56" s="43">
        <f>'BAR BB| Open rates'!BL56*0.8</f>
        <v>0</v>
      </c>
      <c r="BM56" s="43">
        <f>'BAR BB| Open rates'!BM56*0.8</f>
        <v>0</v>
      </c>
      <c r="BN56" s="43">
        <f>'BAR BB| Open rates'!BN56*0.8</f>
        <v>0</v>
      </c>
      <c r="BO56" s="43">
        <f>'BAR BB| Open rates'!BO56*0.8</f>
        <v>0</v>
      </c>
      <c r="BP56" s="43">
        <f>'BAR BB| Open rates'!BP56*0.8</f>
        <v>0</v>
      </c>
      <c r="BQ56" s="43">
        <f>'BAR BB| Open rates'!BQ56*0.8</f>
        <v>0</v>
      </c>
      <c r="BR56" s="43">
        <f>'BAR BB| Open rates'!BR56*0.8</f>
        <v>0</v>
      </c>
      <c r="BS56" s="43">
        <f>'BAR BB| Open rates'!BS56*0.8</f>
        <v>0</v>
      </c>
      <c r="BT56" s="43">
        <f>'BAR BB| Open rates'!BT56*0.8</f>
        <v>0</v>
      </c>
      <c r="BU56" s="43">
        <f>'BAR BB| Open rates'!BU56*0.8</f>
        <v>0</v>
      </c>
      <c r="BV56" s="43">
        <f>'BAR BB| Open rates'!BV56*0.8</f>
        <v>0</v>
      </c>
      <c r="BW56" s="43">
        <f>'BAR BB| Open rates'!BW56*0.8</f>
        <v>0</v>
      </c>
      <c r="BX56" s="43">
        <f>'BAR BB| Open rates'!BX56*0.8</f>
        <v>0</v>
      </c>
      <c r="BY56" s="43">
        <f>'BAR BB| Open rates'!BY56*0.8</f>
        <v>0</v>
      </c>
      <c r="BZ56" s="43">
        <f>'BAR BB| Open rates'!BZ56*0.8</f>
        <v>0</v>
      </c>
      <c r="CA56" s="43">
        <f>'BAR BB| Open rates'!CA56*0.8</f>
        <v>0</v>
      </c>
      <c r="CB56" s="43">
        <f>'BAR BB| Open rates'!CB56*0.8</f>
        <v>0</v>
      </c>
      <c r="CC56" s="43">
        <f>'BAR BB| Open rates'!CC56*0.8</f>
        <v>0</v>
      </c>
      <c r="CD56" s="43">
        <f>'BAR BB| Open rates'!CD56*0.8</f>
        <v>0</v>
      </c>
      <c r="CE56" s="43">
        <f>'BAR BB| Open rates'!CE56*0.8</f>
        <v>0</v>
      </c>
      <c r="CF56" s="43">
        <f>'BAR BB| Open rates'!CF56*0.8</f>
        <v>0</v>
      </c>
      <c r="CG56" s="43">
        <f>'BAR BB| Open rates'!CG56*0.8</f>
        <v>0</v>
      </c>
      <c r="CH56" s="43">
        <f>'BAR BB| Open rates'!CH56*0.8</f>
        <v>0</v>
      </c>
      <c r="CI56" s="43">
        <f>'BAR BB| Open rates'!CI56*0.8</f>
        <v>0</v>
      </c>
      <c r="CJ56" s="43">
        <f>'BAR BB| Open rates'!CJ56*0.8</f>
        <v>0</v>
      </c>
      <c r="CK56" s="43">
        <f>'BAR BB| Open rates'!CK56*0.8</f>
        <v>0</v>
      </c>
      <c r="CL56" s="43">
        <f>'BAR BB| Open rates'!CL56*0.8</f>
        <v>0</v>
      </c>
      <c r="CM56" s="43">
        <f>'BAR BB| Open rates'!CM56*0.8</f>
        <v>0</v>
      </c>
      <c r="CN56" s="43">
        <f>'BAR BB| Open rates'!CN56*0.8</f>
        <v>0</v>
      </c>
    </row>
    <row r="57" spans="1:92" s="36" customFormat="1" ht="12.75" customHeight="1" x14ac:dyDescent="0.2">
      <c r="A57" s="237">
        <v>5</v>
      </c>
      <c r="B57" s="43">
        <f>'BAR BB| Open rates'!B57*0.8</f>
        <v>72000</v>
      </c>
      <c r="C57" s="43">
        <f>'BAR BB| Open rates'!C57*0.8</f>
        <v>72000</v>
      </c>
      <c r="D57" s="43">
        <f>'BAR BB| Open rates'!D57*0.8</f>
        <v>72000</v>
      </c>
      <c r="E57" s="43">
        <f>'BAR BB| Open rates'!E57*0.8</f>
        <v>265600</v>
      </c>
      <c r="F57" s="43">
        <f>'BAR BB| Open rates'!F57*0.8</f>
        <v>265600</v>
      </c>
      <c r="G57" s="43">
        <f>'BAR BB| Open rates'!G57*0.8</f>
        <v>265600</v>
      </c>
      <c r="H57" s="43">
        <f>'BAR BB| Open rates'!H57*0.8</f>
        <v>265600</v>
      </c>
      <c r="I57" s="43">
        <f>'BAR BB| Open rates'!I57*0.8</f>
        <v>265600</v>
      </c>
      <c r="J57" s="43">
        <f>'BAR BB| Open rates'!J57*0.8</f>
        <v>265600</v>
      </c>
      <c r="K57" s="43">
        <f>'BAR BB| Open rates'!K57*0.8</f>
        <v>265600</v>
      </c>
      <c r="L57" s="43">
        <f>'BAR BB| Open rates'!L57*0.8</f>
        <v>265600</v>
      </c>
      <c r="M57" s="43">
        <f>'BAR BB| Open rates'!M57*0.8</f>
        <v>89600</v>
      </c>
      <c r="N57" s="43">
        <f>'BAR BB| Open rates'!N57*0.8</f>
        <v>89600</v>
      </c>
      <c r="O57" s="43">
        <f>'BAR BB| Open rates'!O57*0.8</f>
        <v>89600</v>
      </c>
      <c r="P57" s="43">
        <f>'BAR BB| Open rates'!P57*0.8</f>
        <v>89600</v>
      </c>
      <c r="Q57" s="43">
        <f>'BAR BB| Open rates'!Q57*0.8</f>
        <v>89600</v>
      </c>
      <c r="R57" s="43">
        <f>'BAR BB| Open rates'!R57*0.8</f>
        <v>89600</v>
      </c>
      <c r="S57" s="43">
        <f>'BAR BB| Open rates'!S57*0.8</f>
        <v>89600</v>
      </c>
      <c r="T57" s="43">
        <f>'BAR BB| Open rates'!T57*0.8</f>
        <v>89600</v>
      </c>
      <c r="U57" s="43">
        <f>'BAR BB| Open rates'!U57*0.8</f>
        <v>89600</v>
      </c>
      <c r="V57" s="43">
        <f>'BAR BB| Open rates'!V57*0.8</f>
        <v>89600</v>
      </c>
      <c r="W57" s="43">
        <f>'BAR BB| Open rates'!W57*0.8</f>
        <v>89600</v>
      </c>
      <c r="X57" s="43">
        <f>'BAR BB| Open rates'!X57*0.8</f>
        <v>89600</v>
      </c>
      <c r="Y57" s="43">
        <f>'BAR BB| Open rates'!Y57*0.8</f>
        <v>129600</v>
      </c>
      <c r="Z57" s="43">
        <f>'BAR BB| Open rates'!Z57*0.8</f>
        <v>129600</v>
      </c>
      <c r="AA57" s="43">
        <f>'BAR BB| Open rates'!AA57*0.8</f>
        <v>129600</v>
      </c>
      <c r="AB57" s="43">
        <f>'BAR BB| Open rates'!AB57*0.8</f>
        <v>129600</v>
      </c>
      <c r="AC57" s="43">
        <f>'BAR BB| Open rates'!AC57*0.8</f>
        <v>129600</v>
      </c>
      <c r="AD57" s="43">
        <f>'BAR BB| Open rates'!AD57*0.8</f>
        <v>129600</v>
      </c>
      <c r="AE57" s="43">
        <f>'BAR BB| Open rates'!AE57*0.8</f>
        <v>173600</v>
      </c>
      <c r="AF57" s="43">
        <f>'BAR BB| Open rates'!AF57*0.8</f>
        <v>173600</v>
      </c>
      <c r="AG57" s="43">
        <f>'BAR BB| Open rates'!AG57*0.8</f>
        <v>173600</v>
      </c>
      <c r="AH57" s="43">
        <f>'BAR BB| Open rates'!AH57*0.8</f>
        <v>173600</v>
      </c>
      <c r="AI57" s="43">
        <f>'BAR BB| Open rates'!AI57*0.8</f>
        <v>89600</v>
      </c>
      <c r="AJ57" s="43">
        <f>'BAR BB| Open rates'!AJ57*0.8</f>
        <v>89600</v>
      </c>
      <c r="AK57" s="43">
        <f>'BAR BB| Open rates'!AK57*0.8</f>
        <v>89600</v>
      </c>
      <c r="AL57" s="43">
        <f>'BAR BB| Open rates'!AL57*0.8</f>
        <v>89600.8</v>
      </c>
      <c r="AM57" s="43">
        <f>'BAR BB| Open rates'!AM57*0.8</f>
        <v>89600</v>
      </c>
      <c r="AN57" s="43">
        <f>'BAR BB| Open rates'!AN57*0.8</f>
        <v>89600</v>
      </c>
      <c r="AO57" s="43">
        <f>'BAR BB| Open rates'!AO57*0.8</f>
        <v>89600</v>
      </c>
      <c r="AP57" s="43">
        <f>'BAR BB| Open rates'!AP57*0.8</f>
        <v>73600</v>
      </c>
      <c r="AQ57" s="43">
        <f>'BAR BB| Open rates'!AQ57*0.8</f>
        <v>73600</v>
      </c>
      <c r="AR57" s="43">
        <f>'BAR BB| Open rates'!AR57*0.8</f>
        <v>73600</v>
      </c>
      <c r="AS57" s="43">
        <f>'BAR BB| Open rates'!AS57*0.8</f>
        <v>73600</v>
      </c>
      <c r="AT57" s="43">
        <f>'BAR BB| Open rates'!AT57*0.8</f>
        <v>73600</v>
      </c>
      <c r="AU57" s="43">
        <f>'BAR BB| Open rates'!AU57*0.8</f>
        <v>73600</v>
      </c>
      <c r="AV57" s="43">
        <f>'BAR BB| Open rates'!AV57*0.8</f>
        <v>73600</v>
      </c>
      <c r="AW57" s="43">
        <f>'BAR BB| Open rates'!AW57*0.8</f>
        <v>73600</v>
      </c>
      <c r="AX57" s="43">
        <f>'BAR BB| Open rates'!AX57*0.8</f>
        <v>0</v>
      </c>
      <c r="AY57" s="43">
        <f>'BAR BB| Open rates'!AY57*0.8</f>
        <v>0</v>
      </c>
      <c r="AZ57" s="43">
        <f>'BAR BB| Open rates'!AZ57*0.8</f>
        <v>0</v>
      </c>
      <c r="BA57" s="43">
        <f>'BAR BB| Open rates'!BA57*0.8</f>
        <v>0</v>
      </c>
      <c r="BB57" s="43">
        <f>'BAR BB| Open rates'!BB57*0.8</f>
        <v>0</v>
      </c>
      <c r="BC57" s="43">
        <f>'BAR BB| Open rates'!BC57*0.8</f>
        <v>0</v>
      </c>
      <c r="BD57" s="43">
        <f>'BAR BB| Open rates'!BD57*0.8</f>
        <v>0</v>
      </c>
      <c r="BE57" s="43">
        <f>'BAR BB| Open rates'!BE57*0.8</f>
        <v>0</v>
      </c>
      <c r="BF57" s="43">
        <f>'BAR BB| Open rates'!BF57*0.8</f>
        <v>0</v>
      </c>
      <c r="BG57" s="43">
        <f>'BAR BB| Open rates'!BG57*0.8</f>
        <v>0</v>
      </c>
      <c r="BH57" s="43">
        <f>'BAR BB| Open rates'!BH57*0.8</f>
        <v>0</v>
      </c>
      <c r="BI57" s="43">
        <f>'BAR BB| Open rates'!BI57*0.8</f>
        <v>0</v>
      </c>
      <c r="BJ57" s="43">
        <f>'BAR BB| Open rates'!BJ57*0.8</f>
        <v>0</v>
      </c>
      <c r="BK57" s="43">
        <f>'BAR BB| Open rates'!BK57*0.8</f>
        <v>0</v>
      </c>
      <c r="BL57" s="43">
        <f>'BAR BB| Open rates'!BL57*0.8</f>
        <v>0</v>
      </c>
      <c r="BM57" s="43">
        <f>'BAR BB| Open rates'!BM57*0.8</f>
        <v>0</v>
      </c>
      <c r="BN57" s="43">
        <f>'BAR BB| Open rates'!BN57*0.8</f>
        <v>0</v>
      </c>
      <c r="BO57" s="43">
        <f>'BAR BB| Open rates'!BO57*0.8</f>
        <v>0</v>
      </c>
      <c r="BP57" s="43">
        <f>'BAR BB| Open rates'!BP57*0.8</f>
        <v>0</v>
      </c>
      <c r="BQ57" s="43">
        <f>'BAR BB| Open rates'!BQ57*0.8</f>
        <v>0</v>
      </c>
      <c r="BR57" s="43">
        <f>'BAR BB| Open rates'!BR57*0.8</f>
        <v>0</v>
      </c>
      <c r="BS57" s="43">
        <f>'BAR BB| Open rates'!BS57*0.8</f>
        <v>0</v>
      </c>
      <c r="BT57" s="43">
        <f>'BAR BB| Open rates'!BT57*0.8</f>
        <v>0</v>
      </c>
      <c r="BU57" s="43">
        <f>'BAR BB| Open rates'!BU57*0.8</f>
        <v>0</v>
      </c>
      <c r="BV57" s="43">
        <f>'BAR BB| Open rates'!BV57*0.8</f>
        <v>0</v>
      </c>
      <c r="BW57" s="43">
        <f>'BAR BB| Open rates'!BW57*0.8</f>
        <v>0</v>
      </c>
      <c r="BX57" s="43">
        <f>'BAR BB| Open rates'!BX57*0.8</f>
        <v>0</v>
      </c>
      <c r="BY57" s="43">
        <f>'BAR BB| Open rates'!BY57*0.8</f>
        <v>0</v>
      </c>
      <c r="BZ57" s="43">
        <f>'BAR BB| Open rates'!BZ57*0.8</f>
        <v>0</v>
      </c>
      <c r="CA57" s="43">
        <f>'BAR BB| Open rates'!CA57*0.8</f>
        <v>0</v>
      </c>
      <c r="CB57" s="43">
        <f>'BAR BB| Open rates'!CB57*0.8</f>
        <v>0</v>
      </c>
      <c r="CC57" s="43">
        <f>'BAR BB| Open rates'!CC57*0.8</f>
        <v>0</v>
      </c>
      <c r="CD57" s="43">
        <f>'BAR BB| Open rates'!CD57*0.8</f>
        <v>0</v>
      </c>
      <c r="CE57" s="43">
        <f>'BAR BB| Open rates'!CE57*0.8</f>
        <v>0</v>
      </c>
      <c r="CF57" s="43">
        <f>'BAR BB| Open rates'!CF57*0.8</f>
        <v>0</v>
      </c>
      <c r="CG57" s="43">
        <f>'BAR BB| Open rates'!CG57*0.8</f>
        <v>0</v>
      </c>
      <c r="CH57" s="43">
        <f>'BAR BB| Open rates'!CH57*0.8</f>
        <v>0</v>
      </c>
      <c r="CI57" s="43">
        <f>'BAR BB| Open rates'!CI57*0.8</f>
        <v>0</v>
      </c>
      <c r="CJ57" s="43">
        <f>'BAR BB| Open rates'!CJ57*0.8</f>
        <v>0</v>
      </c>
      <c r="CK57" s="43">
        <f>'BAR BB| Open rates'!CK57*0.8</f>
        <v>0</v>
      </c>
      <c r="CL57" s="43">
        <f>'BAR BB| Open rates'!CL57*0.8</f>
        <v>0</v>
      </c>
      <c r="CM57" s="43">
        <f>'BAR BB| Open rates'!CM57*0.8</f>
        <v>0</v>
      </c>
      <c r="CN57" s="43">
        <f>'BAR BB| Open rates'!CN57*0.8</f>
        <v>0</v>
      </c>
    </row>
    <row r="58" spans="1:92" s="36" customFormat="1" ht="12.75" customHeight="1" x14ac:dyDescent="0.2">
      <c r="A58" s="237">
        <v>6</v>
      </c>
      <c r="B58" s="43">
        <f>'BAR BB| Open rates'!B58*0.8</f>
        <v>74000</v>
      </c>
      <c r="C58" s="43">
        <f>'BAR BB| Open rates'!C58*0.8</f>
        <v>74000</v>
      </c>
      <c r="D58" s="43">
        <f>'BAR BB| Open rates'!D58*0.8</f>
        <v>74000</v>
      </c>
      <c r="E58" s="43">
        <f>'BAR BB| Open rates'!E58*0.8</f>
        <v>268000</v>
      </c>
      <c r="F58" s="43">
        <f>'BAR BB| Open rates'!F58*0.8</f>
        <v>268000</v>
      </c>
      <c r="G58" s="43">
        <f>'BAR BB| Open rates'!G58*0.8</f>
        <v>268000</v>
      </c>
      <c r="H58" s="43">
        <f>'BAR BB| Open rates'!H58*0.8</f>
        <v>268000</v>
      </c>
      <c r="I58" s="43">
        <f>'BAR BB| Open rates'!I58*0.8</f>
        <v>268000</v>
      </c>
      <c r="J58" s="43">
        <f>'BAR BB| Open rates'!J58*0.8</f>
        <v>268000</v>
      </c>
      <c r="K58" s="43">
        <f>'BAR BB| Open rates'!K58*0.8</f>
        <v>268000</v>
      </c>
      <c r="L58" s="43">
        <f>'BAR BB| Open rates'!L58*0.8</f>
        <v>268000</v>
      </c>
      <c r="M58" s="43">
        <f>'BAR BB| Open rates'!M58*0.8</f>
        <v>92000</v>
      </c>
      <c r="N58" s="43">
        <f>'BAR BB| Open rates'!N58*0.8</f>
        <v>92000</v>
      </c>
      <c r="O58" s="43">
        <f>'BAR BB| Open rates'!O58*0.8</f>
        <v>92000</v>
      </c>
      <c r="P58" s="43">
        <f>'BAR BB| Open rates'!P58*0.8</f>
        <v>92000</v>
      </c>
      <c r="Q58" s="43">
        <f>'BAR BB| Open rates'!Q58*0.8</f>
        <v>92000</v>
      </c>
      <c r="R58" s="43">
        <f>'BAR BB| Open rates'!R58*0.8</f>
        <v>92000</v>
      </c>
      <c r="S58" s="43">
        <f>'BAR BB| Open rates'!S58*0.8</f>
        <v>92000</v>
      </c>
      <c r="T58" s="43">
        <f>'BAR BB| Open rates'!T58*0.8</f>
        <v>92000</v>
      </c>
      <c r="U58" s="43">
        <f>'BAR BB| Open rates'!U58*0.8</f>
        <v>92000</v>
      </c>
      <c r="V58" s="43">
        <f>'BAR BB| Open rates'!V58*0.8</f>
        <v>92000</v>
      </c>
      <c r="W58" s="43">
        <f>'BAR BB| Open rates'!W58*0.8</f>
        <v>92000</v>
      </c>
      <c r="X58" s="43">
        <f>'BAR BB| Open rates'!X58*0.8</f>
        <v>92000</v>
      </c>
      <c r="Y58" s="43">
        <f>'BAR BB| Open rates'!Y58*0.8</f>
        <v>132000</v>
      </c>
      <c r="Z58" s="43">
        <f>'BAR BB| Open rates'!Z58*0.8</f>
        <v>132000</v>
      </c>
      <c r="AA58" s="43">
        <f>'BAR BB| Open rates'!AA58*0.8</f>
        <v>132000</v>
      </c>
      <c r="AB58" s="43">
        <f>'BAR BB| Open rates'!AB58*0.8</f>
        <v>132000</v>
      </c>
      <c r="AC58" s="43">
        <f>'BAR BB| Open rates'!AC58*0.8</f>
        <v>132000</v>
      </c>
      <c r="AD58" s="43">
        <f>'BAR BB| Open rates'!AD58*0.8</f>
        <v>132000</v>
      </c>
      <c r="AE58" s="43">
        <f>'BAR BB| Open rates'!AE58*0.8</f>
        <v>176000</v>
      </c>
      <c r="AF58" s="43">
        <f>'BAR BB| Open rates'!AF58*0.8</f>
        <v>176000</v>
      </c>
      <c r="AG58" s="43">
        <f>'BAR BB| Open rates'!AG58*0.8</f>
        <v>176000</v>
      </c>
      <c r="AH58" s="43">
        <f>'BAR BB| Open rates'!AH58*0.8</f>
        <v>176000</v>
      </c>
      <c r="AI58" s="43">
        <f>'BAR BB| Open rates'!AI58*0.8</f>
        <v>92000</v>
      </c>
      <c r="AJ58" s="43">
        <f>'BAR BB| Open rates'!AJ58*0.8</f>
        <v>92000</v>
      </c>
      <c r="AK58" s="43">
        <f>'BAR BB| Open rates'!AK58*0.8</f>
        <v>92000</v>
      </c>
      <c r="AL58" s="43">
        <f>'BAR BB| Open rates'!AL58*0.8</f>
        <v>92000.8</v>
      </c>
      <c r="AM58" s="43">
        <f>'BAR BB| Open rates'!AM58*0.8</f>
        <v>92000</v>
      </c>
      <c r="AN58" s="43">
        <f>'BAR BB| Open rates'!AN58*0.8</f>
        <v>92000</v>
      </c>
      <c r="AO58" s="43">
        <f>'BAR BB| Open rates'!AO58*0.8</f>
        <v>92000</v>
      </c>
      <c r="AP58" s="43">
        <f>'BAR BB| Open rates'!AP58*0.8</f>
        <v>76000</v>
      </c>
      <c r="AQ58" s="43">
        <f>'BAR BB| Open rates'!AQ58*0.8</f>
        <v>76000</v>
      </c>
      <c r="AR58" s="43">
        <f>'BAR BB| Open rates'!AR58*0.8</f>
        <v>76000</v>
      </c>
      <c r="AS58" s="43">
        <f>'BAR BB| Open rates'!AS58*0.8</f>
        <v>76000</v>
      </c>
      <c r="AT58" s="43">
        <f>'BAR BB| Open rates'!AT58*0.8</f>
        <v>76000</v>
      </c>
      <c r="AU58" s="43">
        <f>'BAR BB| Open rates'!AU58*0.8</f>
        <v>76000</v>
      </c>
      <c r="AV58" s="43">
        <f>'BAR BB| Open rates'!AV58*0.8</f>
        <v>76000</v>
      </c>
      <c r="AW58" s="43">
        <f>'BAR BB| Open rates'!AW58*0.8</f>
        <v>76000</v>
      </c>
      <c r="AX58" s="43">
        <f>'BAR BB| Open rates'!AX58*0.8</f>
        <v>0</v>
      </c>
      <c r="AY58" s="43">
        <f>'BAR BB| Open rates'!AY58*0.8</f>
        <v>0</v>
      </c>
      <c r="AZ58" s="43">
        <f>'BAR BB| Open rates'!AZ58*0.8</f>
        <v>0</v>
      </c>
      <c r="BA58" s="43">
        <f>'BAR BB| Open rates'!BA58*0.8</f>
        <v>0</v>
      </c>
      <c r="BB58" s="43">
        <f>'BAR BB| Open rates'!BB58*0.8</f>
        <v>0</v>
      </c>
      <c r="BC58" s="43">
        <f>'BAR BB| Open rates'!BC58*0.8</f>
        <v>0</v>
      </c>
      <c r="BD58" s="43">
        <f>'BAR BB| Open rates'!BD58*0.8</f>
        <v>0</v>
      </c>
      <c r="BE58" s="43">
        <f>'BAR BB| Open rates'!BE58*0.8</f>
        <v>0</v>
      </c>
      <c r="BF58" s="43">
        <f>'BAR BB| Open rates'!BF58*0.8</f>
        <v>0</v>
      </c>
      <c r="BG58" s="43">
        <f>'BAR BB| Open rates'!BG58*0.8</f>
        <v>0</v>
      </c>
      <c r="BH58" s="43">
        <f>'BAR BB| Open rates'!BH58*0.8</f>
        <v>0</v>
      </c>
      <c r="BI58" s="43">
        <f>'BAR BB| Open rates'!BI58*0.8</f>
        <v>0</v>
      </c>
      <c r="BJ58" s="43">
        <f>'BAR BB| Open rates'!BJ58*0.8</f>
        <v>0</v>
      </c>
      <c r="BK58" s="43">
        <f>'BAR BB| Open rates'!BK58*0.8</f>
        <v>0</v>
      </c>
      <c r="BL58" s="43">
        <f>'BAR BB| Open rates'!BL58*0.8</f>
        <v>0</v>
      </c>
      <c r="BM58" s="43">
        <f>'BAR BB| Open rates'!BM58*0.8</f>
        <v>0</v>
      </c>
      <c r="BN58" s="43">
        <f>'BAR BB| Open rates'!BN58*0.8</f>
        <v>0</v>
      </c>
      <c r="BO58" s="43">
        <f>'BAR BB| Open rates'!BO58*0.8</f>
        <v>0</v>
      </c>
      <c r="BP58" s="43">
        <f>'BAR BB| Open rates'!BP58*0.8</f>
        <v>0</v>
      </c>
      <c r="BQ58" s="43">
        <f>'BAR BB| Open rates'!BQ58*0.8</f>
        <v>0</v>
      </c>
      <c r="BR58" s="43">
        <f>'BAR BB| Open rates'!BR58*0.8</f>
        <v>0</v>
      </c>
      <c r="BS58" s="43">
        <f>'BAR BB| Open rates'!BS58*0.8</f>
        <v>0</v>
      </c>
      <c r="BT58" s="43">
        <f>'BAR BB| Open rates'!BT58*0.8</f>
        <v>0</v>
      </c>
      <c r="BU58" s="43">
        <f>'BAR BB| Open rates'!BU58*0.8</f>
        <v>0</v>
      </c>
      <c r="BV58" s="43">
        <f>'BAR BB| Open rates'!BV58*0.8</f>
        <v>0</v>
      </c>
      <c r="BW58" s="43">
        <f>'BAR BB| Open rates'!BW58*0.8</f>
        <v>0</v>
      </c>
      <c r="BX58" s="43">
        <f>'BAR BB| Open rates'!BX58*0.8</f>
        <v>0</v>
      </c>
      <c r="BY58" s="43">
        <f>'BAR BB| Open rates'!BY58*0.8</f>
        <v>0</v>
      </c>
      <c r="BZ58" s="43">
        <f>'BAR BB| Open rates'!BZ58*0.8</f>
        <v>0</v>
      </c>
      <c r="CA58" s="43">
        <f>'BAR BB| Open rates'!CA58*0.8</f>
        <v>0</v>
      </c>
      <c r="CB58" s="43">
        <f>'BAR BB| Open rates'!CB58*0.8</f>
        <v>0</v>
      </c>
      <c r="CC58" s="43">
        <f>'BAR BB| Open rates'!CC58*0.8</f>
        <v>0</v>
      </c>
      <c r="CD58" s="43">
        <f>'BAR BB| Open rates'!CD58*0.8</f>
        <v>0</v>
      </c>
      <c r="CE58" s="43">
        <f>'BAR BB| Open rates'!CE58*0.8</f>
        <v>0</v>
      </c>
      <c r="CF58" s="43">
        <f>'BAR BB| Open rates'!CF58*0.8</f>
        <v>0</v>
      </c>
      <c r="CG58" s="43">
        <f>'BAR BB| Open rates'!CG58*0.8</f>
        <v>0</v>
      </c>
      <c r="CH58" s="43">
        <f>'BAR BB| Open rates'!CH58*0.8</f>
        <v>0</v>
      </c>
      <c r="CI58" s="43">
        <f>'BAR BB| Open rates'!CI58*0.8</f>
        <v>0</v>
      </c>
      <c r="CJ58" s="43">
        <f>'BAR BB| Open rates'!CJ58*0.8</f>
        <v>0</v>
      </c>
      <c r="CK58" s="43">
        <f>'BAR BB| Open rates'!CK58*0.8</f>
        <v>0</v>
      </c>
      <c r="CL58" s="43">
        <f>'BAR BB| Open rates'!CL58*0.8</f>
        <v>0</v>
      </c>
      <c r="CM58" s="43">
        <f>'BAR BB| Open rates'!CM58*0.8</f>
        <v>0</v>
      </c>
      <c r="CN58" s="43">
        <f>'BAR BB| Open rates'!CN58*0.8</f>
        <v>0</v>
      </c>
    </row>
    <row r="59" spans="1:92" s="36" customFormat="1" ht="12.75" customHeight="1" x14ac:dyDescent="0.2">
      <c r="A59" s="89"/>
    </row>
    <row r="60" spans="1:92" s="36" customFormat="1" ht="12" customHeight="1" x14ac:dyDescent="0.2">
      <c r="A60" s="89"/>
    </row>
    <row r="61" spans="1:92" s="36" customFormat="1" ht="12" customHeight="1" x14ac:dyDescent="0.2">
      <c r="A61" s="340" t="s">
        <v>172</v>
      </c>
    </row>
    <row r="62" spans="1:92" s="36" customFormat="1" ht="12" customHeight="1" x14ac:dyDescent="0.2">
      <c r="A62" s="340"/>
    </row>
    <row r="63" spans="1:92" s="36" customFormat="1" ht="12" customHeight="1" x14ac:dyDescent="0.2"/>
    <row r="64" spans="1:92" s="6" customFormat="1" ht="12.75" customHeight="1" x14ac:dyDescent="0.2">
      <c r="A64" s="171" t="s">
        <v>74</v>
      </c>
    </row>
    <row r="65" spans="1:1" s="6" customFormat="1" ht="12.75" customHeight="1" x14ac:dyDescent="0.2">
      <c r="A65" s="172" t="s">
        <v>75</v>
      </c>
    </row>
    <row r="66" spans="1:1" s="6" customFormat="1" ht="12.75" customHeight="1" x14ac:dyDescent="0.2">
      <c r="A66" s="173" t="s">
        <v>76</v>
      </c>
    </row>
    <row r="67" spans="1:1" s="6" customFormat="1" ht="19.5" customHeight="1" x14ac:dyDescent="0.2">
      <c r="A67" s="173" t="s">
        <v>77</v>
      </c>
    </row>
    <row r="68" spans="1:1" s="6" customFormat="1" ht="12.75" customHeight="1" x14ac:dyDescent="0.2">
      <c r="A68" s="175" t="s">
        <v>78</v>
      </c>
    </row>
    <row r="69" spans="1:1" s="6" customFormat="1" ht="22.5" customHeight="1" x14ac:dyDescent="0.2">
      <c r="A69" s="175" t="s">
        <v>79</v>
      </c>
    </row>
    <row r="70" spans="1:1" s="6" customFormat="1" ht="20.25" customHeight="1" x14ac:dyDescent="0.2">
      <c r="A70" s="175" t="s">
        <v>187</v>
      </c>
    </row>
    <row r="71" spans="1:1" x14ac:dyDescent="0.2">
      <c r="A71" s="33"/>
    </row>
    <row r="72" spans="1:1" s="6" customFormat="1" ht="13.5" thickBot="1" x14ac:dyDescent="0.25">
      <c r="A72" s="238" t="s">
        <v>81</v>
      </c>
    </row>
    <row r="73" spans="1:1" s="36" customFormat="1" ht="108" customHeight="1" x14ac:dyDescent="0.2">
      <c r="A73" s="347" t="s">
        <v>415</v>
      </c>
    </row>
    <row r="74" spans="1:1" x14ac:dyDescent="0.2">
      <c r="A74" s="348"/>
    </row>
    <row r="75" spans="1:1" ht="40.5" customHeight="1" x14ac:dyDescent="0.2">
      <c r="A75" s="348"/>
    </row>
    <row r="76" spans="1:1" ht="138" customHeight="1" x14ac:dyDescent="0.2">
      <c r="A76" s="348"/>
    </row>
    <row r="77" spans="1:1" ht="78.75" customHeight="1" thickBot="1" x14ac:dyDescent="0.25">
      <c r="A77" s="349"/>
    </row>
  </sheetData>
  <mergeCells count="2">
    <mergeCell ref="A61:A62"/>
    <mergeCell ref="A73:A77"/>
  </mergeCells>
  <pageMargins left="0.75" right="0.75" top="1" bottom="1" header="0.5" footer="0.5"/>
  <pageSetup paperSize="9" orientation="portrait" horizontalDpi="4294967295" verticalDpi="4294967295"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tabColor rgb="FF92D050"/>
  </sheetPr>
  <dimension ref="A1:D353"/>
  <sheetViews>
    <sheetView workbookViewId="0">
      <pane xSplit="1" topLeftCell="B1" activePane="topRight" state="frozen"/>
      <selection activeCell="A10" sqref="A10"/>
      <selection pane="topRight" activeCell="D10" sqref="D10"/>
    </sheetView>
  </sheetViews>
  <sheetFormatPr defaultColWidth="10" defaultRowHeight="12.75" x14ac:dyDescent="0.2"/>
  <cols>
    <col min="1" max="1" width="46.5703125" style="32" customWidth="1"/>
    <col min="2" max="16384" width="10" style="31"/>
  </cols>
  <sheetData>
    <row r="1" spans="1:4" x14ac:dyDescent="0.2">
      <c r="A1" s="63" t="s">
        <v>61</v>
      </c>
    </row>
    <row r="2" spans="1:4" ht="33" customHeight="1" x14ac:dyDescent="0.2">
      <c r="A2" s="177" t="s">
        <v>301</v>
      </c>
    </row>
    <row r="3" spans="1:4" x14ac:dyDescent="0.2">
      <c r="A3" s="167" t="s">
        <v>298</v>
      </c>
    </row>
    <row r="4" spans="1:4" ht="21.75" customHeight="1" x14ac:dyDescent="0.2">
      <c r="A4" s="201" t="s">
        <v>62</v>
      </c>
      <c r="B4" s="115" t="e">
        <f>'BAR BB| Open rates'!#REF!</f>
        <v>#REF!</v>
      </c>
      <c r="C4" s="115" t="e">
        <f>'BAR BB| Open rates'!#REF!</f>
        <v>#REF!</v>
      </c>
      <c r="D4" s="115" t="e">
        <f>'BAR BB| Open rates'!#REF!</f>
        <v>#REF!</v>
      </c>
    </row>
    <row r="5" spans="1:4" ht="21.75" customHeight="1" x14ac:dyDescent="0.2">
      <c r="A5" s="202"/>
      <c r="B5" s="115" t="e">
        <f>'BAR BB| Open rates'!#REF!</f>
        <v>#REF!</v>
      </c>
      <c r="C5" s="115" t="e">
        <f>'BAR BB| Open rates'!#REF!</f>
        <v>#REF!</v>
      </c>
      <c r="D5" s="115" t="e">
        <f>'BAR BB| Open rates'!#REF!</f>
        <v>#REF!</v>
      </c>
    </row>
    <row r="6" spans="1:4" x14ac:dyDescent="0.2">
      <c r="A6" s="163" t="s">
        <v>63</v>
      </c>
    </row>
    <row r="7" spans="1:4" x14ac:dyDescent="0.2">
      <c r="A7" s="163">
        <v>1</v>
      </c>
      <c r="B7" s="57" t="e">
        <f>'BAR BB| Open rates'!#REF!*0.9*0.87+25</f>
        <v>#REF!</v>
      </c>
      <c r="C7" s="57" t="e">
        <f>'BAR BB| Open rates'!#REF!*0.9*0.87+25</f>
        <v>#REF!</v>
      </c>
      <c r="D7" s="57" t="e">
        <f>'BAR BB| Open rates'!#REF!*0.9*0.87+25</f>
        <v>#REF!</v>
      </c>
    </row>
    <row r="8" spans="1:4" x14ac:dyDescent="0.2">
      <c r="A8" s="163">
        <v>2</v>
      </c>
      <c r="B8" s="57" t="e">
        <f>'BAR BB| Open rates'!#REF!*0.9*0.87+25</f>
        <v>#REF!</v>
      </c>
      <c r="C8" s="57" t="e">
        <f>'BAR BB| Open rates'!#REF!*0.9*0.87+25</f>
        <v>#REF!</v>
      </c>
      <c r="D8" s="57" t="e">
        <f>'BAR BB| Open rates'!#REF!*0.9*0.87+25</f>
        <v>#REF!</v>
      </c>
    </row>
    <row r="9" spans="1:4" x14ac:dyDescent="0.2">
      <c r="A9" s="163" t="s">
        <v>175</v>
      </c>
      <c r="B9" s="57"/>
      <c r="C9" s="57"/>
      <c r="D9" s="57"/>
    </row>
    <row r="10" spans="1:4" x14ac:dyDescent="0.2">
      <c r="A10" s="163">
        <v>1</v>
      </c>
      <c r="B10" s="57" t="e">
        <f>'BAR BB| Open rates'!#REF!*0.9*0.87+25</f>
        <v>#REF!</v>
      </c>
      <c r="C10" s="57" t="e">
        <f>'BAR BB| Open rates'!#REF!*0.9*0.87+25</f>
        <v>#REF!</v>
      </c>
      <c r="D10" s="57" t="e">
        <f>'BAR BB| Open rates'!#REF!*0.9*0.87+25</f>
        <v>#REF!</v>
      </c>
    </row>
    <row r="11" spans="1:4" x14ac:dyDescent="0.2">
      <c r="A11" s="163">
        <v>2</v>
      </c>
      <c r="B11" s="57" t="e">
        <f>'BAR BB| Open rates'!#REF!*0.9*0.87+25</f>
        <v>#REF!</v>
      </c>
      <c r="C11" s="57" t="e">
        <f>'BAR BB| Open rates'!#REF!*0.9*0.87+25</f>
        <v>#REF!</v>
      </c>
      <c r="D11" s="57" t="e">
        <f>'BAR BB| Open rates'!#REF!*0.9*0.87+25</f>
        <v>#REF!</v>
      </c>
    </row>
    <row r="12" spans="1:4" x14ac:dyDescent="0.2">
      <c r="A12" s="163" t="s">
        <v>176</v>
      </c>
      <c r="B12" s="57"/>
      <c r="C12" s="57"/>
      <c r="D12" s="57"/>
    </row>
    <row r="13" spans="1:4" x14ac:dyDescent="0.2">
      <c r="A13" s="163">
        <v>1</v>
      </c>
      <c r="B13" s="57" t="e">
        <f>'BAR BB| Open rates'!#REF!*0.9*0.87+25</f>
        <v>#REF!</v>
      </c>
      <c r="C13" s="57" t="e">
        <f>'BAR BB| Open rates'!#REF!*0.9*0.87+25</f>
        <v>#REF!</v>
      </c>
      <c r="D13" s="57" t="e">
        <f>'BAR BB| Open rates'!#REF!*0.9*0.87+25</f>
        <v>#REF!</v>
      </c>
    </row>
    <row r="14" spans="1:4" x14ac:dyDescent="0.2">
      <c r="A14" s="163">
        <v>2</v>
      </c>
      <c r="B14" s="57" t="e">
        <f>'BAR BB| Open rates'!#REF!*0.9*0.87+25</f>
        <v>#REF!</v>
      </c>
      <c r="C14" s="57" t="e">
        <f>'BAR BB| Open rates'!#REF!*0.9*0.87+25</f>
        <v>#REF!</v>
      </c>
      <c r="D14" s="57" t="e">
        <f>'BAR BB| Open rates'!#REF!*0.9*0.87+25</f>
        <v>#REF!</v>
      </c>
    </row>
    <row r="15" spans="1:4" x14ac:dyDescent="0.2">
      <c r="A15" s="89"/>
    </row>
    <row r="16" spans="1:4" x14ac:dyDescent="0.2">
      <c r="A16" s="340" t="s">
        <v>172</v>
      </c>
    </row>
    <row r="17" spans="1:1" x14ac:dyDescent="0.2">
      <c r="A17" s="340"/>
    </row>
    <row r="18" spans="1:1" x14ac:dyDescent="0.2">
      <c r="A18" s="89"/>
    </row>
    <row r="19" spans="1:1" s="154" customFormat="1" ht="45" customHeight="1" x14ac:dyDescent="0.2">
      <c r="A19" s="370" t="s">
        <v>277</v>
      </c>
    </row>
    <row r="20" spans="1:1" s="154" customFormat="1" ht="45" customHeight="1" x14ac:dyDescent="0.2">
      <c r="A20" s="370"/>
    </row>
    <row r="21" spans="1:1" s="154" customFormat="1" ht="45" customHeight="1" x14ac:dyDescent="0.2">
      <c r="A21" s="370"/>
    </row>
    <row r="22" spans="1:1" s="154" customFormat="1" ht="27.75" customHeight="1" x14ac:dyDescent="0.2">
      <c r="A22" s="370"/>
    </row>
    <row r="23" spans="1:1" ht="12.75" customHeight="1" x14ac:dyDescent="0.2">
      <c r="A23" s="31"/>
    </row>
    <row r="24" spans="1:1" x14ac:dyDescent="0.2">
      <c r="A24" s="177" t="s">
        <v>83</v>
      </c>
    </row>
    <row r="25" spans="1:1" ht="24" x14ac:dyDescent="0.2">
      <c r="A25" s="157" t="s">
        <v>278</v>
      </c>
    </row>
    <row r="26" spans="1:1" ht="24" x14ac:dyDescent="0.2">
      <c r="A26" s="157" t="s">
        <v>279</v>
      </c>
    </row>
    <row r="27" spans="1:1" x14ac:dyDescent="0.2">
      <c r="A27" s="33"/>
    </row>
    <row r="28" spans="1:1" x14ac:dyDescent="0.2">
      <c r="A28" s="174" t="s">
        <v>74</v>
      </c>
    </row>
    <row r="29" spans="1:1" ht="24" x14ac:dyDescent="0.2">
      <c r="A29" s="179" t="s">
        <v>202</v>
      </c>
    </row>
    <row r="30" spans="1:1" x14ac:dyDescent="0.2">
      <c r="A30" s="178" t="s">
        <v>75</v>
      </c>
    </row>
    <row r="31" spans="1:1" ht="24" x14ac:dyDescent="0.2">
      <c r="A31" s="175" t="s">
        <v>76</v>
      </c>
    </row>
    <row r="32" spans="1:1" ht="24" x14ac:dyDescent="0.2">
      <c r="A32" s="175" t="s">
        <v>89</v>
      </c>
    </row>
    <row r="33" spans="1:1" x14ac:dyDescent="0.2">
      <c r="A33" s="175" t="s">
        <v>78</v>
      </c>
    </row>
    <row r="34" spans="1:1" ht="24" x14ac:dyDescent="0.2">
      <c r="A34" s="175" t="s">
        <v>79</v>
      </c>
    </row>
    <row r="35" spans="1:1" ht="24" x14ac:dyDescent="0.2">
      <c r="A35" s="175" t="s">
        <v>187</v>
      </c>
    </row>
    <row r="36" spans="1:1" x14ac:dyDescent="0.2">
      <c r="A36" s="175" t="s">
        <v>105</v>
      </c>
    </row>
    <row r="37" spans="1:1" ht="24" x14ac:dyDescent="0.2">
      <c r="A37" s="175" t="s">
        <v>203</v>
      </c>
    </row>
    <row r="38" spans="1:1" ht="72" customHeight="1" x14ac:dyDescent="0.2">
      <c r="A38" s="203" t="s">
        <v>101</v>
      </c>
    </row>
    <row r="39" spans="1:1" ht="15.75" customHeight="1" x14ac:dyDescent="0.2">
      <c r="A39" s="221"/>
    </row>
    <row r="40" spans="1:1" ht="15.75" customHeight="1" x14ac:dyDescent="0.2">
      <c r="A40" s="367" t="s">
        <v>304</v>
      </c>
    </row>
    <row r="41" spans="1:1" ht="15" customHeight="1" x14ac:dyDescent="0.2">
      <c r="A41" s="368"/>
    </row>
    <row r="42" spans="1:1" ht="15" customHeight="1" x14ac:dyDescent="0.2">
      <c r="A42" s="369"/>
    </row>
    <row r="43" spans="1:1" x14ac:dyDescent="0.2">
      <c r="A43" s="69"/>
    </row>
    <row r="44" spans="1:1" ht="36" x14ac:dyDescent="0.2">
      <c r="A44" s="206" t="s">
        <v>204</v>
      </c>
    </row>
    <row r="45" spans="1:1" s="154" customFormat="1" ht="27.75" customHeight="1" x14ac:dyDescent="0.2">
      <c r="A45" s="204" t="s">
        <v>280</v>
      </c>
    </row>
    <row r="46" spans="1:1" x14ac:dyDescent="0.2">
      <c r="A46" s="6"/>
    </row>
    <row r="47" spans="1:1" x14ac:dyDescent="0.2">
      <c r="A47" s="171" t="s">
        <v>81</v>
      </c>
    </row>
    <row r="48" spans="1:1" ht="36" x14ac:dyDescent="0.2">
      <c r="A48" s="176" t="s">
        <v>102</v>
      </c>
    </row>
    <row r="49" spans="1:1" ht="36" x14ac:dyDescent="0.2">
      <c r="A49" s="176" t="s">
        <v>104</v>
      </c>
    </row>
    <row r="50" spans="1:1" x14ac:dyDescent="0.2">
      <c r="A50" s="168"/>
    </row>
    <row r="51" spans="1:1" ht="26.25" x14ac:dyDescent="0.2">
      <c r="A51" s="174" t="s">
        <v>302</v>
      </c>
    </row>
    <row r="52" spans="1:1" x14ac:dyDescent="0.2">
      <c r="A52" s="170"/>
    </row>
    <row r="53" spans="1:1" s="154" customFormat="1" ht="24" x14ac:dyDescent="0.2">
      <c r="A53" s="207" t="s">
        <v>281</v>
      </c>
    </row>
    <row r="54" spans="1:1" s="154" customFormat="1" x14ac:dyDescent="0.2">
      <c r="A54" s="205" t="s">
        <v>205</v>
      </c>
    </row>
    <row r="55" spans="1:1" s="154" customFormat="1" ht="12.75" customHeight="1" x14ac:dyDescent="0.2">
      <c r="A55" s="205"/>
    </row>
    <row r="56" spans="1:1" s="154" customFormat="1" ht="24" x14ac:dyDescent="0.2">
      <c r="A56" s="207" t="s">
        <v>282</v>
      </c>
    </row>
    <row r="57" spans="1:1" s="154" customFormat="1" x14ac:dyDescent="0.2">
      <c r="A57" s="208" t="s">
        <v>283</v>
      </c>
    </row>
    <row r="58" spans="1:1" s="154" customFormat="1" ht="13.5" customHeight="1" x14ac:dyDescent="0.2">
      <c r="A58" s="176"/>
    </row>
    <row r="59" spans="1:1" s="154" customFormat="1" ht="24" x14ac:dyDescent="0.2">
      <c r="A59" s="207" t="s">
        <v>284</v>
      </c>
    </row>
    <row r="60" spans="1:1" s="154" customFormat="1" x14ac:dyDescent="0.2">
      <c r="A60" s="208" t="s">
        <v>285</v>
      </c>
    </row>
    <row r="61" spans="1:1" s="154" customFormat="1" ht="12.75" customHeight="1" x14ac:dyDescent="0.2">
      <c r="A61" s="176"/>
    </row>
    <row r="62" spans="1:1" s="154" customFormat="1" x14ac:dyDescent="0.2">
      <c r="A62" s="207" t="s">
        <v>269</v>
      </c>
    </row>
    <row r="63" spans="1:1" s="154" customFormat="1" x14ac:dyDescent="0.2">
      <c r="A63" s="205" t="s">
        <v>209</v>
      </c>
    </row>
    <row r="64" spans="1:1" s="154" customFormat="1" x14ac:dyDescent="0.2">
      <c r="A64" s="215"/>
    </row>
    <row r="65" spans="1:1" s="154" customFormat="1" ht="23.25" customHeight="1" x14ac:dyDescent="0.2">
      <c r="A65" s="207" t="s">
        <v>286</v>
      </c>
    </row>
    <row r="66" spans="1:1" s="154" customFormat="1" x14ac:dyDescent="0.2">
      <c r="A66" s="208" t="s">
        <v>287</v>
      </c>
    </row>
    <row r="67" spans="1:1" s="154" customFormat="1" x14ac:dyDescent="0.2">
      <c r="A67" s="208"/>
    </row>
    <row r="68" spans="1:1" s="154" customFormat="1" x14ac:dyDescent="0.2">
      <c r="A68" s="207" t="s">
        <v>288</v>
      </c>
    </row>
    <row r="69" spans="1:1" s="154" customFormat="1" x14ac:dyDescent="0.2">
      <c r="A69" s="208" t="s">
        <v>289</v>
      </c>
    </row>
    <row r="70" spans="1:1" s="154" customFormat="1" x14ac:dyDescent="0.2">
      <c r="A70" s="205"/>
    </row>
    <row r="71" spans="1:1" ht="24" x14ac:dyDescent="0.2">
      <c r="A71" s="177" t="s">
        <v>303</v>
      </c>
    </row>
    <row r="72" spans="1:1" s="154" customFormat="1" ht="24" x14ac:dyDescent="0.2">
      <c r="A72" s="207" t="s">
        <v>290</v>
      </c>
    </row>
    <row r="73" spans="1:1" s="154" customFormat="1" x14ac:dyDescent="0.2">
      <c r="A73" s="205" t="s">
        <v>206</v>
      </c>
    </row>
    <row r="74" spans="1:1" s="154" customFormat="1" x14ac:dyDescent="0.2">
      <c r="A74" s="176"/>
    </row>
    <row r="75" spans="1:1" s="154" customFormat="1" ht="30" customHeight="1" x14ac:dyDescent="0.2">
      <c r="A75" s="207" t="s">
        <v>291</v>
      </c>
    </row>
    <row r="76" spans="1:1" s="154" customFormat="1" x14ac:dyDescent="0.2">
      <c r="A76" s="205" t="s">
        <v>292</v>
      </c>
    </row>
    <row r="77" spans="1:1" s="154" customFormat="1" x14ac:dyDescent="0.2">
      <c r="A77" s="176"/>
    </row>
    <row r="78" spans="1:1" s="154" customFormat="1" ht="24" x14ac:dyDescent="0.2">
      <c r="A78" s="207" t="s">
        <v>293</v>
      </c>
    </row>
    <row r="79" spans="1:1" s="154" customFormat="1" x14ac:dyDescent="0.2">
      <c r="A79" s="205" t="s">
        <v>294</v>
      </c>
    </row>
    <row r="80" spans="1:1" s="154" customFormat="1" x14ac:dyDescent="0.2">
      <c r="A80" s="176"/>
    </row>
    <row r="81" spans="1:1" s="154" customFormat="1" x14ac:dyDescent="0.2">
      <c r="A81" s="207" t="s">
        <v>270</v>
      </c>
    </row>
    <row r="82" spans="1:1" s="154" customFormat="1" x14ac:dyDescent="0.2">
      <c r="A82" s="205" t="s">
        <v>210</v>
      </c>
    </row>
    <row r="83" spans="1:1" s="154" customFormat="1" x14ac:dyDescent="0.2">
      <c r="A83" s="176"/>
    </row>
    <row r="84" spans="1:1" s="154" customFormat="1" ht="24" x14ac:dyDescent="0.2">
      <c r="A84" s="207" t="s">
        <v>295</v>
      </c>
    </row>
    <row r="85" spans="1:1" s="154" customFormat="1" x14ac:dyDescent="0.2">
      <c r="A85" s="205" t="s">
        <v>296</v>
      </c>
    </row>
    <row r="86" spans="1:1" x14ac:dyDescent="0.2">
      <c r="A86" s="170"/>
    </row>
    <row r="87" spans="1:1" x14ac:dyDescent="0.2">
      <c r="A87" s="207" t="s">
        <v>297</v>
      </c>
    </row>
    <row r="88" spans="1:1" x14ac:dyDescent="0.2">
      <c r="A88" s="205" t="s">
        <v>289</v>
      </c>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row r="141" spans="1:1" x14ac:dyDescent="0.2">
      <c r="A141" s="137"/>
    </row>
    <row r="142" spans="1:1" x14ac:dyDescent="0.2">
      <c r="A142" s="137"/>
    </row>
    <row r="143" spans="1:1" x14ac:dyDescent="0.2">
      <c r="A143" s="137"/>
    </row>
    <row r="144" spans="1:1" x14ac:dyDescent="0.2">
      <c r="A144" s="137"/>
    </row>
    <row r="145" spans="1:1" x14ac:dyDescent="0.2">
      <c r="A145" s="137"/>
    </row>
    <row r="146" spans="1:1" x14ac:dyDescent="0.2">
      <c r="A146" s="137"/>
    </row>
    <row r="147" spans="1:1" x14ac:dyDescent="0.2">
      <c r="A147" s="137"/>
    </row>
    <row r="148" spans="1:1" x14ac:dyDescent="0.2">
      <c r="A148" s="137"/>
    </row>
    <row r="149" spans="1:1" x14ac:dyDescent="0.2">
      <c r="A149" s="137"/>
    </row>
    <row r="150" spans="1:1" x14ac:dyDescent="0.2">
      <c r="A150" s="137"/>
    </row>
    <row r="151" spans="1:1" x14ac:dyDescent="0.2">
      <c r="A151" s="137"/>
    </row>
    <row r="152" spans="1:1" x14ac:dyDescent="0.2">
      <c r="A152" s="137"/>
    </row>
    <row r="153" spans="1:1" x14ac:dyDescent="0.2">
      <c r="A153" s="137"/>
    </row>
    <row r="154" spans="1:1" x14ac:dyDescent="0.2">
      <c r="A154" s="137"/>
    </row>
    <row r="155" spans="1:1" x14ac:dyDescent="0.2">
      <c r="A155" s="137"/>
    </row>
    <row r="156" spans="1:1" x14ac:dyDescent="0.2">
      <c r="A156" s="137"/>
    </row>
    <row r="157" spans="1:1" x14ac:dyDescent="0.2">
      <c r="A157" s="137"/>
    </row>
    <row r="158" spans="1:1" x14ac:dyDescent="0.2">
      <c r="A158" s="137"/>
    </row>
    <row r="159" spans="1:1" x14ac:dyDescent="0.2">
      <c r="A159" s="137"/>
    </row>
    <row r="160" spans="1:1" x14ac:dyDescent="0.2">
      <c r="A160" s="137"/>
    </row>
    <row r="161" spans="1:1" x14ac:dyDescent="0.2">
      <c r="A161" s="137"/>
    </row>
    <row r="162" spans="1:1" x14ac:dyDescent="0.2">
      <c r="A162" s="137"/>
    </row>
    <row r="163" spans="1:1" x14ac:dyDescent="0.2">
      <c r="A163" s="137"/>
    </row>
    <row r="164" spans="1:1" x14ac:dyDescent="0.2">
      <c r="A164" s="137"/>
    </row>
    <row r="165" spans="1:1" x14ac:dyDescent="0.2">
      <c r="A165" s="137"/>
    </row>
    <row r="166" spans="1:1" x14ac:dyDescent="0.2">
      <c r="A166" s="137"/>
    </row>
    <row r="167" spans="1:1" x14ac:dyDescent="0.2">
      <c r="A167" s="137"/>
    </row>
    <row r="168" spans="1:1" x14ac:dyDescent="0.2">
      <c r="A168" s="137"/>
    </row>
    <row r="169" spans="1:1" x14ac:dyDescent="0.2">
      <c r="A169" s="137"/>
    </row>
    <row r="170" spans="1:1" x14ac:dyDescent="0.2">
      <c r="A170" s="137"/>
    </row>
    <row r="171" spans="1:1" x14ac:dyDescent="0.2">
      <c r="A171" s="137"/>
    </row>
    <row r="172" spans="1:1" x14ac:dyDescent="0.2">
      <c r="A172" s="137"/>
    </row>
    <row r="173" spans="1:1" x14ac:dyDescent="0.2">
      <c r="A173" s="137"/>
    </row>
    <row r="174" spans="1:1" x14ac:dyDescent="0.2">
      <c r="A174" s="137"/>
    </row>
    <row r="175" spans="1:1" x14ac:dyDescent="0.2">
      <c r="A175" s="137"/>
    </row>
    <row r="176" spans="1:1" x14ac:dyDescent="0.2">
      <c r="A176" s="137"/>
    </row>
    <row r="177" spans="1:1" x14ac:dyDescent="0.2">
      <c r="A177" s="137"/>
    </row>
    <row r="178" spans="1:1" x14ac:dyDescent="0.2">
      <c r="A178" s="137"/>
    </row>
    <row r="179" spans="1:1" x14ac:dyDescent="0.2">
      <c r="A179" s="137"/>
    </row>
    <row r="180" spans="1:1" x14ac:dyDescent="0.2">
      <c r="A180" s="137"/>
    </row>
    <row r="181" spans="1:1" x14ac:dyDescent="0.2">
      <c r="A181" s="137"/>
    </row>
    <row r="182" spans="1:1" x14ac:dyDescent="0.2">
      <c r="A182" s="137"/>
    </row>
    <row r="183" spans="1:1" x14ac:dyDescent="0.2">
      <c r="A183" s="137"/>
    </row>
    <row r="184" spans="1:1" x14ac:dyDescent="0.2">
      <c r="A184" s="137"/>
    </row>
    <row r="185" spans="1:1" x14ac:dyDescent="0.2">
      <c r="A185" s="137"/>
    </row>
    <row r="186" spans="1:1" x14ac:dyDescent="0.2">
      <c r="A186" s="137"/>
    </row>
    <row r="187" spans="1:1" x14ac:dyDescent="0.2">
      <c r="A187" s="137"/>
    </row>
    <row r="188" spans="1:1" x14ac:dyDescent="0.2">
      <c r="A188" s="137"/>
    </row>
    <row r="189" spans="1:1" x14ac:dyDescent="0.2">
      <c r="A189" s="137"/>
    </row>
    <row r="190" spans="1:1" x14ac:dyDescent="0.2">
      <c r="A190" s="137"/>
    </row>
    <row r="191" spans="1:1" x14ac:dyDescent="0.2">
      <c r="A191" s="137"/>
    </row>
    <row r="192" spans="1:1" x14ac:dyDescent="0.2">
      <c r="A192" s="137"/>
    </row>
    <row r="193" spans="1:1" x14ac:dyDescent="0.2">
      <c r="A193" s="137"/>
    </row>
    <row r="194" spans="1:1" x14ac:dyDescent="0.2">
      <c r="A194" s="137"/>
    </row>
    <row r="195" spans="1:1" x14ac:dyDescent="0.2">
      <c r="A195" s="137"/>
    </row>
    <row r="196" spans="1:1" x14ac:dyDescent="0.2">
      <c r="A196" s="137"/>
    </row>
    <row r="197" spans="1:1" x14ac:dyDescent="0.2">
      <c r="A197" s="137"/>
    </row>
    <row r="198" spans="1:1" x14ac:dyDescent="0.2">
      <c r="A198" s="137"/>
    </row>
    <row r="199" spans="1:1" x14ac:dyDescent="0.2">
      <c r="A199" s="137"/>
    </row>
    <row r="200" spans="1:1" x14ac:dyDescent="0.2">
      <c r="A200" s="137"/>
    </row>
    <row r="201" spans="1:1" x14ac:dyDescent="0.2">
      <c r="A201" s="137"/>
    </row>
    <row r="202" spans="1:1" x14ac:dyDescent="0.2">
      <c r="A202" s="137"/>
    </row>
    <row r="203" spans="1:1" x14ac:dyDescent="0.2">
      <c r="A203" s="137"/>
    </row>
    <row r="204" spans="1:1" x14ac:dyDescent="0.2">
      <c r="A204" s="137"/>
    </row>
    <row r="205" spans="1:1" x14ac:dyDescent="0.2">
      <c r="A205" s="137"/>
    </row>
    <row r="206" spans="1:1" x14ac:dyDescent="0.2">
      <c r="A206" s="137"/>
    </row>
    <row r="207" spans="1:1" x14ac:dyDescent="0.2">
      <c r="A207" s="137"/>
    </row>
    <row r="208" spans="1:1" x14ac:dyDescent="0.2">
      <c r="A208" s="137"/>
    </row>
    <row r="209" spans="1:1" x14ac:dyDescent="0.2">
      <c r="A209" s="137"/>
    </row>
    <row r="210" spans="1:1" x14ac:dyDescent="0.2">
      <c r="A210" s="137"/>
    </row>
    <row r="211" spans="1:1" x14ac:dyDescent="0.2">
      <c r="A211" s="137"/>
    </row>
    <row r="212" spans="1:1" x14ac:dyDescent="0.2">
      <c r="A212" s="137"/>
    </row>
    <row r="213" spans="1:1" x14ac:dyDescent="0.2">
      <c r="A213" s="137"/>
    </row>
    <row r="214" spans="1:1" x14ac:dyDescent="0.2">
      <c r="A214" s="137"/>
    </row>
    <row r="215" spans="1:1" x14ac:dyDescent="0.2">
      <c r="A215" s="137"/>
    </row>
    <row r="216" spans="1:1" x14ac:dyDescent="0.2">
      <c r="A216" s="137"/>
    </row>
    <row r="217" spans="1:1" x14ac:dyDescent="0.2">
      <c r="A217" s="137"/>
    </row>
    <row r="218" spans="1:1" x14ac:dyDescent="0.2">
      <c r="A218" s="137"/>
    </row>
    <row r="219" spans="1:1" x14ac:dyDescent="0.2">
      <c r="A219" s="137"/>
    </row>
    <row r="220" spans="1:1" x14ac:dyDescent="0.2">
      <c r="A220" s="137"/>
    </row>
    <row r="221" spans="1:1" x14ac:dyDescent="0.2">
      <c r="A221" s="137"/>
    </row>
    <row r="222" spans="1:1" x14ac:dyDescent="0.2">
      <c r="A222" s="137"/>
    </row>
    <row r="223" spans="1:1" x14ac:dyDescent="0.2">
      <c r="A223" s="137"/>
    </row>
    <row r="224" spans="1:1" x14ac:dyDescent="0.2">
      <c r="A224" s="137"/>
    </row>
    <row r="225" spans="1:1" x14ac:dyDescent="0.2">
      <c r="A225" s="137"/>
    </row>
    <row r="226" spans="1:1" x14ac:dyDescent="0.2">
      <c r="A226" s="137"/>
    </row>
    <row r="227" spans="1:1" x14ac:dyDescent="0.2">
      <c r="A227" s="137"/>
    </row>
    <row r="228" spans="1:1" x14ac:dyDescent="0.2">
      <c r="A228" s="137"/>
    </row>
    <row r="229" spans="1:1" x14ac:dyDescent="0.2">
      <c r="A229" s="137"/>
    </row>
    <row r="230" spans="1:1" x14ac:dyDescent="0.2">
      <c r="A230" s="137"/>
    </row>
    <row r="231" spans="1:1" x14ac:dyDescent="0.2">
      <c r="A231" s="137"/>
    </row>
    <row r="232" spans="1:1" x14ac:dyDescent="0.2">
      <c r="A232" s="137"/>
    </row>
    <row r="233" spans="1:1" x14ac:dyDescent="0.2">
      <c r="A233" s="137"/>
    </row>
    <row r="234" spans="1:1" x14ac:dyDescent="0.2">
      <c r="A234" s="137"/>
    </row>
    <row r="235" spans="1:1" x14ac:dyDescent="0.2">
      <c r="A235" s="137"/>
    </row>
    <row r="236" spans="1:1" x14ac:dyDescent="0.2">
      <c r="A236" s="137"/>
    </row>
    <row r="237" spans="1:1" x14ac:dyDescent="0.2">
      <c r="A237" s="137"/>
    </row>
    <row r="238" spans="1:1" x14ac:dyDescent="0.2">
      <c r="A238" s="137"/>
    </row>
    <row r="239" spans="1:1" x14ac:dyDescent="0.2">
      <c r="A239" s="137"/>
    </row>
    <row r="240" spans="1:1" x14ac:dyDescent="0.2">
      <c r="A240" s="137"/>
    </row>
    <row r="241" spans="1:1" x14ac:dyDescent="0.2">
      <c r="A241" s="137"/>
    </row>
    <row r="242" spans="1:1" x14ac:dyDescent="0.2">
      <c r="A242" s="137"/>
    </row>
    <row r="243" spans="1:1" x14ac:dyDescent="0.2">
      <c r="A243" s="137"/>
    </row>
    <row r="244" spans="1:1" x14ac:dyDescent="0.2">
      <c r="A244" s="137"/>
    </row>
    <row r="245" spans="1:1" x14ac:dyDescent="0.2">
      <c r="A245" s="137"/>
    </row>
    <row r="246" spans="1:1" x14ac:dyDescent="0.2">
      <c r="A246" s="137"/>
    </row>
    <row r="247" spans="1:1" x14ac:dyDescent="0.2">
      <c r="A247" s="137"/>
    </row>
    <row r="248" spans="1:1" x14ac:dyDescent="0.2">
      <c r="A248" s="137"/>
    </row>
    <row r="249" spans="1:1" x14ac:dyDescent="0.2">
      <c r="A249" s="137"/>
    </row>
    <row r="250" spans="1:1" x14ac:dyDescent="0.2">
      <c r="A250" s="137"/>
    </row>
    <row r="251" spans="1:1" x14ac:dyDescent="0.2">
      <c r="A251" s="137"/>
    </row>
    <row r="252" spans="1:1" x14ac:dyDescent="0.2">
      <c r="A252" s="137"/>
    </row>
    <row r="253" spans="1:1" x14ac:dyDescent="0.2">
      <c r="A253" s="137"/>
    </row>
    <row r="254" spans="1:1" x14ac:dyDescent="0.2">
      <c r="A254" s="137"/>
    </row>
    <row r="255" spans="1:1" x14ac:dyDescent="0.2">
      <c r="A255" s="137"/>
    </row>
    <row r="256" spans="1:1" x14ac:dyDescent="0.2">
      <c r="A256" s="137"/>
    </row>
    <row r="257" spans="1:1" x14ac:dyDescent="0.2">
      <c r="A257" s="137"/>
    </row>
    <row r="258" spans="1:1" x14ac:dyDescent="0.2">
      <c r="A258" s="137"/>
    </row>
    <row r="259" spans="1:1" x14ac:dyDescent="0.2">
      <c r="A259" s="137"/>
    </row>
    <row r="260" spans="1:1" x14ac:dyDescent="0.2">
      <c r="A260" s="137"/>
    </row>
    <row r="261" spans="1:1" x14ac:dyDescent="0.2">
      <c r="A261" s="137"/>
    </row>
    <row r="262" spans="1:1" x14ac:dyDescent="0.2">
      <c r="A262" s="137"/>
    </row>
    <row r="263" spans="1:1" x14ac:dyDescent="0.2">
      <c r="A263" s="137"/>
    </row>
    <row r="264" spans="1:1" x14ac:dyDescent="0.2">
      <c r="A264" s="137"/>
    </row>
    <row r="265" spans="1:1" x14ac:dyDescent="0.2">
      <c r="A265" s="137"/>
    </row>
    <row r="266" spans="1:1" x14ac:dyDescent="0.2">
      <c r="A266" s="137"/>
    </row>
    <row r="267" spans="1:1" x14ac:dyDescent="0.2">
      <c r="A267" s="137"/>
    </row>
    <row r="268" spans="1:1" x14ac:dyDescent="0.2">
      <c r="A268" s="137"/>
    </row>
    <row r="269" spans="1:1" x14ac:dyDescent="0.2">
      <c r="A269" s="137"/>
    </row>
    <row r="270" spans="1:1" x14ac:dyDescent="0.2">
      <c r="A270" s="137"/>
    </row>
    <row r="271" spans="1:1" x14ac:dyDescent="0.2">
      <c r="A271" s="137"/>
    </row>
    <row r="272" spans="1:1" x14ac:dyDescent="0.2">
      <c r="A272" s="137"/>
    </row>
    <row r="273" spans="1:1" x14ac:dyDescent="0.2">
      <c r="A273" s="137"/>
    </row>
    <row r="274" spans="1:1" x14ac:dyDescent="0.2">
      <c r="A274" s="137"/>
    </row>
    <row r="275" spans="1:1" x14ac:dyDescent="0.2">
      <c r="A275" s="137"/>
    </row>
    <row r="276" spans="1:1" x14ac:dyDescent="0.2">
      <c r="A276" s="137"/>
    </row>
    <row r="277" spans="1:1" x14ac:dyDescent="0.2">
      <c r="A277" s="137"/>
    </row>
    <row r="278" spans="1:1" x14ac:dyDescent="0.2">
      <c r="A278" s="137"/>
    </row>
    <row r="279" spans="1:1" x14ac:dyDescent="0.2">
      <c r="A279" s="137"/>
    </row>
    <row r="280" spans="1:1" x14ac:dyDescent="0.2">
      <c r="A280" s="137"/>
    </row>
    <row r="281" spans="1:1" x14ac:dyDescent="0.2">
      <c r="A281" s="137"/>
    </row>
    <row r="282" spans="1:1" x14ac:dyDescent="0.2">
      <c r="A282" s="137"/>
    </row>
    <row r="283" spans="1:1" x14ac:dyDescent="0.2">
      <c r="A283" s="137"/>
    </row>
    <row r="284" spans="1:1" x14ac:dyDescent="0.2">
      <c r="A284" s="137"/>
    </row>
    <row r="285" spans="1:1" x14ac:dyDescent="0.2">
      <c r="A285" s="137"/>
    </row>
    <row r="286" spans="1:1" x14ac:dyDescent="0.2">
      <c r="A286" s="137"/>
    </row>
    <row r="287" spans="1:1" x14ac:dyDescent="0.2">
      <c r="A287" s="137"/>
    </row>
    <row r="288" spans="1:1" x14ac:dyDescent="0.2">
      <c r="A288" s="137"/>
    </row>
    <row r="289" spans="1:1" x14ac:dyDescent="0.2">
      <c r="A289" s="137"/>
    </row>
    <row r="290" spans="1:1" x14ac:dyDescent="0.2">
      <c r="A290" s="137"/>
    </row>
    <row r="291" spans="1:1" x14ac:dyDescent="0.2">
      <c r="A291" s="137"/>
    </row>
    <row r="292" spans="1:1" x14ac:dyDescent="0.2">
      <c r="A292" s="137"/>
    </row>
    <row r="293" spans="1:1" x14ac:dyDescent="0.2">
      <c r="A293" s="137"/>
    </row>
    <row r="294" spans="1:1" x14ac:dyDescent="0.2">
      <c r="A294" s="137"/>
    </row>
    <row r="295" spans="1:1" x14ac:dyDescent="0.2">
      <c r="A295" s="137"/>
    </row>
    <row r="296" spans="1:1" x14ac:dyDescent="0.2">
      <c r="A296" s="137"/>
    </row>
    <row r="297" spans="1:1" x14ac:dyDescent="0.2">
      <c r="A297" s="137"/>
    </row>
    <row r="298" spans="1:1" x14ac:dyDescent="0.2">
      <c r="A298" s="137"/>
    </row>
    <row r="299" spans="1:1" x14ac:dyDescent="0.2">
      <c r="A299" s="137"/>
    </row>
    <row r="300" spans="1:1" x14ac:dyDescent="0.2">
      <c r="A300" s="137"/>
    </row>
    <row r="301" spans="1:1" x14ac:dyDescent="0.2">
      <c r="A301" s="137"/>
    </row>
    <row r="302" spans="1:1" x14ac:dyDescent="0.2">
      <c r="A302" s="137"/>
    </row>
    <row r="303" spans="1:1" x14ac:dyDescent="0.2">
      <c r="A303" s="137"/>
    </row>
    <row r="304" spans="1:1" x14ac:dyDescent="0.2">
      <c r="A304" s="137"/>
    </row>
    <row r="305" spans="1:1" x14ac:dyDescent="0.2">
      <c r="A305" s="137"/>
    </row>
    <row r="306" spans="1:1" x14ac:dyDescent="0.2">
      <c r="A306" s="137"/>
    </row>
    <row r="307" spans="1:1" x14ac:dyDescent="0.2">
      <c r="A307" s="137"/>
    </row>
    <row r="308" spans="1:1" x14ac:dyDescent="0.2">
      <c r="A308" s="137"/>
    </row>
    <row r="309" spans="1:1" x14ac:dyDescent="0.2">
      <c r="A309" s="137"/>
    </row>
    <row r="310" spans="1:1" x14ac:dyDescent="0.2">
      <c r="A310" s="137"/>
    </row>
    <row r="311" spans="1:1" x14ac:dyDescent="0.2">
      <c r="A311" s="137"/>
    </row>
    <row r="312" spans="1:1" x14ac:dyDescent="0.2">
      <c r="A312" s="137"/>
    </row>
    <row r="313" spans="1:1" x14ac:dyDescent="0.2">
      <c r="A313" s="137"/>
    </row>
    <row r="314" spans="1:1" x14ac:dyDescent="0.2">
      <c r="A314" s="137"/>
    </row>
    <row r="315" spans="1:1" x14ac:dyDescent="0.2">
      <c r="A315" s="137"/>
    </row>
    <row r="316" spans="1:1" x14ac:dyDescent="0.2">
      <c r="A316" s="137"/>
    </row>
    <row r="317" spans="1:1" x14ac:dyDescent="0.2">
      <c r="A317" s="137"/>
    </row>
    <row r="318" spans="1:1" x14ac:dyDescent="0.2">
      <c r="A318" s="137"/>
    </row>
    <row r="319" spans="1:1" x14ac:dyDescent="0.2">
      <c r="A319" s="137"/>
    </row>
    <row r="320" spans="1:1" x14ac:dyDescent="0.2">
      <c r="A320" s="137"/>
    </row>
    <row r="321" spans="1:1" x14ac:dyDescent="0.2">
      <c r="A321" s="137"/>
    </row>
    <row r="322" spans="1:1" x14ac:dyDescent="0.2">
      <c r="A322" s="137"/>
    </row>
    <row r="323" spans="1:1" x14ac:dyDescent="0.2">
      <c r="A323" s="137"/>
    </row>
    <row r="324" spans="1:1" x14ac:dyDescent="0.2">
      <c r="A324" s="137"/>
    </row>
    <row r="325" spans="1:1" x14ac:dyDescent="0.2">
      <c r="A325" s="137"/>
    </row>
    <row r="326" spans="1:1" x14ac:dyDescent="0.2">
      <c r="A326" s="137"/>
    </row>
    <row r="327" spans="1:1" x14ac:dyDescent="0.2">
      <c r="A327" s="137"/>
    </row>
    <row r="328" spans="1:1" x14ac:dyDescent="0.2">
      <c r="A328" s="137"/>
    </row>
    <row r="329" spans="1:1" x14ac:dyDescent="0.2">
      <c r="A329" s="137"/>
    </row>
    <row r="330" spans="1:1" x14ac:dyDescent="0.2">
      <c r="A330" s="137"/>
    </row>
    <row r="331" spans="1:1" x14ac:dyDescent="0.2">
      <c r="A331" s="137"/>
    </row>
    <row r="332" spans="1:1" x14ac:dyDescent="0.2">
      <c r="A332" s="137"/>
    </row>
    <row r="333" spans="1:1" x14ac:dyDescent="0.2">
      <c r="A333" s="137"/>
    </row>
    <row r="334" spans="1:1" x14ac:dyDescent="0.2">
      <c r="A334" s="137"/>
    </row>
    <row r="335" spans="1:1" x14ac:dyDescent="0.2">
      <c r="A335" s="137"/>
    </row>
    <row r="336" spans="1:1" x14ac:dyDescent="0.2">
      <c r="A336" s="137"/>
    </row>
    <row r="337" spans="1:1" x14ac:dyDescent="0.2">
      <c r="A337" s="137"/>
    </row>
    <row r="338" spans="1:1" x14ac:dyDescent="0.2">
      <c r="A338" s="137"/>
    </row>
    <row r="339" spans="1:1" x14ac:dyDescent="0.2">
      <c r="A339" s="137"/>
    </row>
    <row r="340" spans="1:1" x14ac:dyDescent="0.2">
      <c r="A340" s="137"/>
    </row>
    <row r="341" spans="1:1" x14ac:dyDescent="0.2">
      <c r="A341" s="137"/>
    </row>
    <row r="342" spans="1:1" x14ac:dyDescent="0.2">
      <c r="A342" s="137"/>
    </row>
    <row r="343" spans="1:1" x14ac:dyDescent="0.2">
      <c r="A343" s="137"/>
    </row>
    <row r="344" spans="1:1" x14ac:dyDescent="0.2">
      <c r="A344" s="137"/>
    </row>
    <row r="345" spans="1:1" x14ac:dyDescent="0.2">
      <c r="A345" s="137"/>
    </row>
    <row r="346" spans="1:1" x14ac:dyDescent="0.2">
      <c r="A346" s="137"/>
    </row>
    <row r="347" spans="1:1" x14ac:dyDescent="0.2">
      <c r="A347" s="137"/>
    </row>
    <row r="348" spans="1:1" x14ac:dyDescent="0.2">
      <c r="A348" s="137"/>
    </row>
    <row r="349" spans="1:1" x14ac:dyDescent="0.2">
      <c r="A349" s="137"/>
    </row>
    <row r="350" spans="1:1" x14ac:dyDescent="0.2">
      <c r="A350" s="137"/>
    </row>
    <row r="351" spans="1:1" x14ac:dyDescent="0.2">
      <c r="A351" s="137"/>
    </row>
    <row r="352" spans="1:1" x14ac:dyDescent="0.2">
      <c r="A352" s="137"/>
    </row>
    <row r="353" spans="1:1" x14ac:dyDescent="0.2">
      <c r="A353" s="137"/>
    </row>
  </sheetData>
  <mergeCells count="3">
    <mergeCell ref="A16:A17"/>
    <mergeCell ref="A40:A42"/>
    <mergeCell ref="A19:A22"/>
  </mergeCells>
  <pageMargins left="0.7" right="0.7" top="0.75" bottom="0.75" header="0.3" footer="0.3"/>
  <pageSetup paperSize="9" orientation="portrait" horizontalDpi="4294967295" verticalDpi="4294967295"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tabColor rgb="FF92D050"/>
  </sheetPr>
  <dimension ref="A1:D353"/>
  <sheetViews>
    <sheetView workbookViewId="0">
      <pane xSplit="1" topLeftCell="B1" activePane="topRight" state="frozen"/>
      <selection activeCell="A10" sqref="A10"/>
      <selection pane="topRight" activeCell="D11" sqref="D11"/>
    </sheetView>
  </sheetViews>
  <sheetFormatPr defaultColWidth="10" defaultRowHeight="12.75" x14ac:dyDescent="0.2"/>
  <cols>
    <col min="1" max="1" width="46.5703125" style="32" customWidth="1"/>
    <col min="2" max="16384" width="10" style="31"/>
  </cols>
  <sheetData>
    <row r="1" spans="1:4" x14ac:dyDescent="0.2">
      <c r="A1" s="63" t="s">
        <v>61</v>
      </c>
    </row>
    <row r="2" spans="1:4" ht="24" customHeight="1" x14ac:dyDescent="0.2">
      <c r="A2" s="177" t="s">
        <v>301</v>
      </c>
    </row>
    <row r="3" spans="1:4" x14ac:dyDescent="0.2">
      <c r="A3" s="167" t="s">
        <v>298</v>
      </c>
    </row>
    <row r="4" spans="1:4" ht="21.75" customHeight="1" x14ac:dyDescent="0.2">
      <c r="A4" s="201" t="s">
        <v>62</v>
      </c>
      <c r="B4" s="115" t="e">
        <f>'BAR BB| Open rates'!#REF!</f>
        <v>#REF!</v>
      </c>
      <c r="C4" s="115" t="e">
        <f>'BAR BB| Open rates'!#REF!</f>
        <v>#REF!</v>
      </c>
      <c r="D4" s="115" t="e">
        <f>'BAR BB| Open rates'!#REF!</f>
        <v>#REF!</v>
      </c>
    </row>
    <row r="5" spans="1:4" ht="21.75" customHeight="1" x14ac:dyDescent="0.2">
      <c r="A5" s="202"/>
      <c r="B5" s="115" t="e">
        <f>'BAR BB| Open rates'!#REF!</f>
        <v>#REF!</v>
      </c>
      <c r="C5" s="115" t="e">
        <f>'BAR BB| Open rates'!#REF!</f>
        <v>#REF!</v>
      </c>
      <c r="D5" s="115" t="e">
        <f>'BAR BB| Open rates'!#REF!</f>
        <v>#REF!</v>
      </c>
    </row>
    <row r="6" spans="1:4" x14ac:dyDescent="0.2">
      <c r="A6" s="163" t="s">
        <v>63</v>
      </c>
    </row>
    <row r="7" spans="1:4" x14ac:dyDescent="0.2">
      <c r="A7" s="163">
        <v>1</v>
      </c>
      <c r="B7" s="57" t="e">
        <f>'BAR BB| Open rates'!#REF!*0.9*0.87+25</f>
        <v>#REF!</v>
      </c>
      <c r="C7" s="57" t="e">
        <f>'BAR BB| Open rates'!#REF!*0.9*0.87+25</f>
        <v>#REF!</v>
      </c>
      <c r="D7" s="57" t="e">
        <f>'BAR BB| Open rates'!#REF!*0.9*0.87+25</f>
        <v>#REF!</v>
      </c>
    </row>
    <row r="8" spans="1:4" x14ac:dyDescent="0.2">
      <c r="A8" s="163">
        <v>2</v>
      </c>
      <c r="B8" s="57" t="e">
        <f>'BAR BB| Open rates'!#REF!*0.9*0.87+25</f>
        <v>#REF!</v>
      </c>
      <c r="C8" s="57" t="e">
        <f>'BAR BB| Open rates'!#REF!*0.9*0.87+25</f>
        <v>#REF!</v>
      </c>
      <c r="D8" s="57" t="e">
        <f>'BAR BB| Open rates'!#REF!*0.9*0.87+25</f>
        <v>#REF!</v>
      </c>
    </row>
    <row r="9" spans="1:4" x14ac:dyDescent="0.2">
      <c r="A9" s="163" t="s">
        <v>175</v>
      </c>
      <c r="B9" s="57"/>
      <c r="C9" s="57"/>
      <c r="D9" s="57"/>
    </row>
    <row r="10" spans="1:4" x14ac:dyDescent="0.2">
      <c r="A10" s="163">
        <v>1</v>
      </c>
      <c r="B10" s="57" t="e">
        <f>'BAR BB| Open rates'!#REF!*0.9*0.87+25</f>
        <v>#REF!</v>
      </c>
      <c r="C10" s="57" t="e">
        <f>'BAR BB| Open rates'!#REF!*0.9*0.87+25</f>
        <v>#REF!</v>
      </c>
      <c r="D10" s="57" t="e">
        <f>'BAR BB| Open rates'!#REF!*0.9*0.87+25</f>
        <v>#REF!</v>
      </c>
    </row>
    <row r="11" spans="1:4" x14ac:dyDescent="0.2">
      <c r="A11" s="163">
        <v>2</v>
      </c>
      <c r="B11" s="57" t="e">
        <f>'BAR BB| Open rates'!#REF!*0.9*0.87+25</f>
        <v>#REF!</v>
      </c>
      <c r="C11" s="57" t="e">
        <f>'BAR BB| Open rates'!#REF!*0.9*0.87+25</f>
        <v>#REF!</v>
      </c>
      <c r="D11" s="57" t="e">
        <f>'BAR BB| Open rates'!#REF!*0.9*0.87+25</f>
        <v>#REF!</v>
      </c>
    </row>
    <row r="12" spans="1:4" x14ac:dyDescent="0.2">
      <c r="A12" s="163" t="s">
        <v>176</v>
      </c>
      <c r="B12" s="57"/>
      <c r="C12" s="57"/>
      <c r="D12" s="57"/>
    </row>
    <row r="13" spans="1:4" x14ac:dyDescent="0.2">
      <c r="A13" s="163">
        <v>1</v>
      </c>
      <c r="B13" s="57" t="e">
        <f>'BAR BB| Open rates'!#REF!*0.9*0.87+25</f>
        <v>#REF!</v>
      </c>
      <c r="C13" s="57" t="e">
        <f>'BAR BB| Open rates'!#REF!*0.9*0.87+25</f>
        <v>#REF!</v>
      </c>
      <c r="D13" s="57" t="e">
        <f>'BAR BB| Open rates'!#REF!*0.9*0.87+25</f>
        <v>#REF!</v>
      </c>
    </row>
    <row r="14" spans="1:4" x14ac:dyDescent="0.2">
      <c r="A14" s="163">
        <v>2</v>
      </c>
      <c r="B14" s="57" t="e">
        <f>'BAR BB| Open rates'!#REF!*0.9*0.87+25</f>
        <v>#REF!</v>
      </c>
      <c r="C14" s="57" t="e">
        <f>'BAR BB| Open rates'!#REF!*0.9*0.87+25</f>
        <v>#REF!</v>
      </c>
      <c r="D14" s="57" t="e">
        <f>'BAR BB| Open rates'!#REF!*0.9*0.87+25</f>
        <v>#REF!</v>
      </c>
    </row>
    <row r="15" spans="1:4" x14ac:dyDescent="0.2">
      <c r="A15" s="89"/>
    </row>
    <row r="16" spans="1:4" x14ac:dyDescent="0.2">
      <c r="A16" s="340" t="s">
        <v>172</v>
      </c>
    </row>
    <row r="17" spans="1:1" x14ac:dyDescent="0.2">
      <c r="A17" s="340"/>
    </row>
    <row r="18" spans="1:1" x14ac:dyDescent="0.2">
      <c r="A18" s="89"/>
    </row>
    <row r="19" spans="1:1" s="154" customFormat="1" ht="41.25" customHeight="1" x14ac:dyDescent="0.2">
      <c r="A19" s="370" t="s">
        <v>277</v>
      </c>
    </row>
    <row r="20" spans="1:1" s="154" customFormat="1" ht="41.25" customHeight="1" x14ac:dyDescent="0.2">
      <c r="A20" s="370"/>
    </row>
    <row r="21" spans="1:1" s="154" customFormat="1" ht="41.25" customHeight="1" x14ac:dyDescent="0.2">
      <c r="A21" s="370"/>
    </row>
    <row r="22" spans="1:1" s="154" customFormat="1" ht="41.25" customHeight="1" x14ac:dyDescent="0.2">
      <c r="A22" s="370"/>
    </row>
    <row r="23" spans="1:1" ht="12.75" customHeight="1" x14ac:dyDescent="0.2">
      <c r="A23" s="31"/>
    </row>
    <row r="24" spans="1:1" x14ac:dyDescent="0.2">
      <c r="A24" s="177" t="s">
        <v>83</v>
      </c>
    </row>
    <row r="25" spans="1:1" ht="24" x14ac:dyDescent="0.2">
      <c r="A25" s="157" t="s">
        <v>278</v>
      </c>
    </row>
    <row r="26" spans="1:1" ht="24" x14ac:dyDescent="0.2">
      <c r="A26" s="157" t="s">
        <v>279</v>
      </c>
    </row>
    <row r="27" spans="1:1" x14ac:dyDescent="0.2">
      <c r="A27" s="33"/>
    </row>
    <row r="28" spans="1:1" x14ac:dyDescent="0.2">
      <c r="A28" s="174" t="s">
        <v>74</v>
      </c>
    </row>
    <row r="29" spans="1:1" ht="24" x14ac:dyDescent="0.2">
      <c r="A29" s="179" t="s">
        <v>202</v>
      </c>
    </row>
    <row r="30" spans="1:1" x14ac:dyDescent="0.2">
      <c r="A30" s="178" t="s">
        <v>75</v>
      </c>
    </row>
    <row r="31" spans="1:1" ht="24" x14ac:dyDescent="0.2">
      <c r="A31" s="175" t="s">
        <v>76</v>
      </c>
    </row>
    <row r="32" spans="1:1" ht="24" x14ac:dyDescent="0.2">
      <c r="A32" s="175" t="s">
        <v>89</v>
      </c>
    </row>
    <row r="33" spans="1:1" x14ac:dyDescent="0.2">
      <c r="A33" s="175" t="s">
        <v>78</v>
      </c>
    </row>
    <row r="34" spans="1:1" ht="24" x14ac:dyDescent="0.2">
      <c r="A34" s="175" t="s">
        <v>79</v>
      </c>
    </row>
    <row r="35" spans="1:1" ht="24" x14ac:dyDescent="0.2">
      <c r="A35" s="175" t="s">
        <v>187</v>
      </c>
    </row>
    <row r="36" spans="1:1" x14ac:dyDescent="0.2">
      <c r="A36" s="175" t="s">
        <v>105</v>
      </c>
    </row>
    <row r="37" spans="1:1" ht="24" x14ac:dyDescent="0.2">
      <c r="A37" s="175" t="s">
        <v>203</v>
      </c>
    </row>
    <row r="38" spans="1:1" ht="72" customHeight="1" x14ac:dyDescent="0.2">
      <c r="A38" s="203" t="s">
        <v>101</v>
      </c>
    </row>
    <row r="39" spans="1:1" ht="15.75" customHeight="1" x14ac:dyDescent="0.2">
      <c r="A39" s="221"/>
    </row>
    <row r="40" spans="1:1" ht="15.75" customHeight="1" x14ac:dyDescent="0.2">
      <c r="A40" s="367" t="s">
        <v>304</v>
      </c>
    </row>
    <row r="41" spans="1:1" ht="15" customHeight="1" x14ac:dyDescent="0.2">
      <c r="A41" s="368"/>
    </row>
    <row r="42" spans="1:1" ht="15" customHeight="1" x14ac:dyDescent="0.2">
      <c r="A42" s="369"/>
    </row>
    <row r="43" spans="1:1" x14ac:dyDescent="0.2">
      <c r="A43" s="69"/>
    </row>
    <row r="44" spans="1:1" ht="36" x14ac:dyDescent="0.2">
      <c r="A44" s="206" t="s">
        <v>204</v>
      </c>
    </row>
    <row r="45" spans="1:1" s="154" customFormat="1" ht="27.75" customHeight="1" x14ac:dyDescent="0.2">
      <c r="A45" s="204" t="s">
        <v>280</v>
      </c>
    </row>
    <row r="46" spans="1:1" x14ac:dyDescent="0.2">
      <c r="A46" s="6"/>
    </row>
    <row r="47" spans="1:1" x14ac:dyDescent="0.2">
      <c r="A47" s="171" t="s">
        <v>81</v>
      </c>
    </row>
    <row r="48" spans="1:1" ht="36" x14ac:dyDescent="0.2">
      <c r="A48" s="176" t="s">
        <v>102</v>
      </c>
    </row>
    <row r="49" spans="1:1" ht="36" x14ac:dyDescent="0.2">
      <c r="A49" s="176" t="s">
        <v>104</v>
      </c>
    </row>
    <row r="50" spans="1:1" x14ac:dyDescent="0.2">
      <c r="A50" s="168"/>
    </row>
    <row r="51" spans="1:1" ht="26.25" x14ac:dyDescent="0.2">
      <c r="A51" s="174" t="s">
        <v>302</v>
      </c>
    </row>
    <row r="52" spans="1:1" x14ac:dyDescent="0.2">
      <c r="A52" s="170"/>
    </row>
    <row r="53" spans="1:1" s="154" customFormat="1" ht="24" x14ac:dyDescent="0.2">
      <c r="A53" s="207" t="s">
        <v>281</v>
      </c>
    </row>
    <row r="54" spans="1:1" s="154" customFormat="1" x14ac:dyDescent="0.2">
      <c r="A54" s="205" t="s">
        <v>205</v>
      </c>
    </row>
    <row r="55" spans="1:1" s="154" customFormat="1" ht="12.75" customHeight="1" x14ac:dyDescent="0.2">
      <c r="A55" s="205"/>
    </row>
    <row r="56" spans="1:1" s="154" customFormat="1" ht="24" x14ac:dyDescent="0.2">
      <c r="A56" s="207" t="s">
        <v>282</v>
      </c>
    </row>
    <row r="57" spans="1:1" s="154" customFormat="1" x14ac:dyDescent="0.2">
      <c r="A57" s="208" t="s">
        <v>283</v>
      </c>
    </row>
    <row r="58" spans="1:1" s="154" customFormat="1" ht="13.5" customHeight="1" x14ac:dyDescent="0.2">
      <c r="A58" s="176"/>
    </row>
    <row r="59" spans="1:1" s="154" customFormat="1" ht="24" x14ac:dyDescent="0.2">
      <c r="A59" s="207" t="s">
        <v>284</v>
      </c>
    </row>
    <row r="60" spans="1:1" s="154" customFormat="1" x14ac:dyDescent="0.2">
      <c r="A60" s="208" t="s">
        <v>285</v>
      </c>
    </row>
    <row r="61" spans="1:1" s="154" customFormat="1" ht="12.75" customHeight="1" x14ac:dyDescent="0.2">
      <c r="A61" s="176"/>
    </row>
    <row r="62" spans="1:1" s="154" customFormat="1" x14ac:dyDescent="0.2">
      <c r="A62" s="207" t="s">
        <v>269</v>
      </c>
    </row>
    <row r="63" spans="1:1" s="154" customFormat="1" x14ac:dyDescent="0.2">
      <c r="A63" s="205" t="s">
        <v>209</v>
      </c>
    </row>
    <row r="64" spans="1:1" s="154" customFormat="1" x14ac:dyDescent="0.2">
      <c r="A64" s="215"/>
    </row>
    <row r="65" spans="1:1" s="154" customFormat="1" ht="23.25" customHeight="1" x14ac:dyDescent="0.2">
      <c r="A65" s="207" t="s">
        <v>286</v>
      </c>
    </row>
    <row r="66" spans="1:1" s="154" customFormat="1" x14ac:dyDescent="0.2">
      <c r="A66" s="208" t="s">
        <v>287</v>
      </c>
    </row>
    <row r="67" spans="1:1" s="154" customFormat="1" x14ac:dyDescent="0.2">
      <c r="A67" s="208"/>
    </row>
    <row r="68" spans="1:1" s="154" customFormat="1" x14ac:dyDescent="0.2">
      <c r="A68" s="207" t="s">
        <v>288</v>
      </c>
    </row>
    <row r="69" spans="1:1" s="154" customFormat="1" x14ac:dyDescent="0.2">
      <c r="A69" s="208" t="s">
        <v>289</v>
      </c>
    </row>
    <row r="70" spans="1:1" s="154" customFormat="1" x14ac:dyDescent="0.2">
      <c r="A70" s="205"/>
    </row>
    <row r="71" spans="1:1" ht="24" x14ac:dyDescent="0.2">
      <c r="A71" s="177" t="s">
        <v>303</v>
      </c>
    </row>
    <row r="72" spans="1:1" s="154" customFormat="1" ht="24" x14ac:dyDescent="0.2">
      <c r="A72" s="207" t="s">
        <v>290</v>
      </c>
    </row>
    <row r="73" spans="1:1" s="154" customFormat="1" x14ac:dyDescent="0.2">
      <c r="A73" s="205" t="s">
        <v>206</v>
      </c>
    </row>
    <row r="74" spans="1:1" s="154" customFormat="1" x14ac:dyDescent="0.2">
      <c r="A74" s="176"/>
    </row>
    <row r="75" spans="1:1" s="154" customFormat="1" ht="30" customHeight="1" x14ac:dyDescent="0.2">
      <c r="A75" s="207" t="s">
        <v>291</v>
      </c>
    </row>
    <row r="76" spans="1:1" s="154" customFormat="1" x14ac:dyDescent="0.2">
      <c r="A76" s="205" t="s">
        <v>292</v>
      </c>
    </row>
    <row r="77" spans="1:1" s="154" customFormat="1" x14ac:dyDescent="0.2">
      <c r="A77" s="176"/>
    </row>
    <row r="78" spans="1:1" s="154" customFormat="1" ht="24" x14ac:dyDescent="0.2">
      <c r="A78" s="207" t="s">
        <v>293</v>
      </c>
    </row>
    <row r="79" spans="1:1" s="154" customFormat="1" x14ac:dyDescent="0.2">
      <c r="A79" s="205" t="s">
        <v>294</v>
      </c>
    </row>
    <row r="80" spans="1:1" s="154" customFormat="1" x14ac:dyDescent="0.2">
      <c r="A80" s="176"/>
    </row>
    <row r="81" spans="1:1" s="154" customFormat="1" x14ac:dyDescent="0.2">
      <c r="A81" s="207" t="s">
        <v>270</v>
      </c>
    </row>
    <row r="82" spans="1:1" s="154" customFormat="1" x14ac:dyDescent="0.2">
      <c r="A82" s="205" t="s">
        <v>210</v>
      </c>
    </row>
    <row r="83" spans="1:1" s="154" customFormat="1" x14ac:dyDescent="0.2">
      <c r="A83" s="176"/>
    </row>
    <row r="84" spans="1:1" s="154" customFormat="1" ht="24" x14ac:dyDescent="0.2">
      <c r="A84" s="207" t="s">
        <v>295</v>
      </c>
    </row>
    <row r="85" spans="1:1" s="154" customFormat="1" x14ac:dyDescent="0.2">
      <c r="A85" s="205" t="s">
        <v>296</v>
      </c>
    </row>
    <row r="86" spans="1:1" x14ac:dyDescent="0.2">
      <c r="A86" s="170"/>
    </row>
    <row r="87" spans="1:1" x14ac:dyDescent="0.2">
      <c r="A87" s="207" t="s">
        <v>297</v>
      </c>
    </row>
    <row r="88" spans="1:1" x14ac:dyDescent="0.2">
      <c r="A88" s="205" t="s">
        <v>289</v>
      </c>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row r="141" spans="1:1" x14ac:dyDescent="0.2">
      <c r="A141" s="137"/>
    </row>
    <row r="142" spans="1:1" x14ac:dyDescent="0.2">
      <c r="A142" s="137"/>
    </row>
    <row r="143" spans="1:1" x14ac:dyDescent="0.2">
      <c r="A143" s="137"/>
    </row>
    <row r="144" spans="1:1" x14ac:dyDescent="0.2">
      <c r="A144" s="137"/>
    </row>
    <row r="145" spans="1:1" x14ac:dyDescent="0.2">
      <c r="A145" s="137"/>
    </row>
    <row r="146" spans="1:1" x14ac:dyDescent="0.2">
      <c r="A146" s="137"/>
    </row>
    <row r="147" spans="1:1" x14ac:dyDescent="0.2">
      <c r="A147" s="137"/>
    </row>
    <row r="148" spans="1:1" x14ac:dyDescent="0.2">
      <c r="A148" s="137"/>
    </row>
    <row r="149" spans="1:1" x14ac:dyDescent="0.2">
      <c r="A149" s="137"/>
    </row>
    <row r="150" spans="1:1" x14ac:dyDescent="0.2">
      <c r="A150" s="137"/>
    </row>
    <row r="151" spans="1:1" x14ac:dyDescent="0.2">
      <c r="A151" s="137"/>
    </row>
    <row r="152" spans="1:1" x14ac:dyDescent="0.2">
      <c r="A152" s="137"/>
    </row>
    <row r="153" spans="1:1" x14ac:dyDescent="0.2">
      <c r="A153" s="137"/>
    </row>
    <row r="154" spans="1:1" x14ac:dyDescent="0.2">
      <c r="A154" s="137"/>
    </row>
    <row r="155" spans="1:1" x14ac:dyDescent="0.2">
      <c r="A155" s="137"/>
    </row>
    <row r="156" spans="1:1" x14ac:dyDescent="0.2">
      <c r="A156" s="137"/>
    </row>
    <row r="157" spans="1:1" x14ac:dyDescent="0.2">
      <c r="A157" s="137"/>
    </row>
    <row r="158" spans="1:1" x14ac:dyDescent="0.2">
      <c r="A158" s="137"/>
    </row>
    <row r="159" spans="1:1" x14ac:dyDescent="0.2">
      <c r="A159" s="137"/>
    </row>
    <row r="160" spans="1:1" x14ac:dyDescent="0.2">
      <c r="A160" s="137"/>
    </row>
    <row r="161" spans="1:1" x14ac:dyDescent="0.2">
      <c r="A161" s="137"/>
    </row>
    <row r="162" spans="1:1" x14ac:dyDescent="0.2">
      <c r="A162" s="137"/>
    </row>
    <row r="163" spans="1:1" x14ac:dyDescent="0.2">
      <c r="A163" s="137"/>
    </row>
    <row r="164" spans="1:1" x14ac:dyDescent="0.2">
      <c r="A164" s="137"/>
    </row>
    <row r="165" spans="1:1" x14ac:dyDescent="0.2">
      <c r="A165" s="137"/>
    </row>
    <row r="166" spans="1:1" x14ac:dyDescent="0.2">
      <c r="A166" s="137"/>
    </row>
    <row r="167" spans="1:1" x14ac:dyDescent="0.2">
      <c r="A167" s="137"/>
    </row>
    <row r="168" spans="1:1" x14ac:dyDescent="0.2">
      <c r="A168" s="137"/>
    </row>
    <row r="169" spans="1:1" x14ac:dyDescent="0.2">
      <c r="A169" s="137"/>
    </row>
    <row r="170" spans="1:1" x14ac:dyDescent="0.2">
      <c r="A170" s="137"/>
    </row>
    <row r="171" spans="1:1" x14ac:dyDescent="0.2">
      <c r="A171" s="137"/>
    </row>
    <row r="172" spans="1:1" x14ac:dyDescent="0.2">
      <c r="A172" s="137"/>
    </row>
    <row r="173" spans="1:1" x14ac:dyDescent="0.2">
      <c r="A173" s="137"/>
    </row>
    <row r="174" spans="1:1" x14ac:dyDescent="0.2">
      <c r="A174" s="137"/>
    </row>
    <row r="175" spans="1:1" x14ac:dyDescent="0.2">
      <c r="A175" s="137"/>
    </row>
    <row r="176" spans="1:1" x14ac:dyDescent="0.2">
      <c r="A176" s="137"/>
    </row>
    <row r="177" spans="1:1" x14ac:dyDescent="0.2">
      <c r="A177" s="137"/>
    </row>
    <row r="178" spans="1:1" x14ac:dyDescent="0.2">
      <c r="A178" s="137"/>
    </row>
    <row r="179" spans="1:1" x14ac:dyDescent="0.2">
      <c r="A179" s="137"/>
    </row>
    <row r="180" spans="1:1" x14ac:dyDescent="0.2">
      <c r="A180" s="137"/>
    </row>
    <row r="181" spans="1:1" x14ac:dyDescent="0.2">
      <c r="A181" s="137"/>
    </row>
    <row r="182" spans="1:1" x14ac:dyDescent="0.2">
      <c r="A182" s="137"/>
    </row>
    <row r="183" spans="1:1" x14ac:dyDescent="0.2">
      <c r="A183" s="137"/>
    </row>
    <row r="184" spans="1:1" x14ac:dyDescent="0.2">
      <c r="A184" s="137"/>
    </row>
    <row r="185" spans="1:1" x14ac:dyDescent="0.2">
      <c r="A185" s="137"/>
    </row>
    <row r="186" spans="1:1" x14ac:dyDescent="0.2">
      <c r="A186" s="137"/>
    </row>
    <row r="187" spans="1:1" x14ac:dyDescent="0.2">
      <c r="A187" s="137"/>
    </row>
    <row r="188" spans="1:1" x14ac:dyDescent="0.2">
      <c r="A188" s="137"/>
    </row>
    <row r="189" spans="1:1" x14ac:dyDescent="0.2">
      <c r="A189" s="137"/>
    </row>
    <row r="190" spans="1:1" x14ac:dyDescent="0.2">
      <c r="A190" s="137"/>
    </row>
    <row r="191" spans="1:1" x14ac:dyDescent="0.2">
      <c r="A191" s="137"/>
    </row>
    <row r="192" spans="1:1" x14ac:dyDescent="0.2">
      <c r="A192" s="137"/>
    </row>
    <row r="193" spans="1:1" x14ac:dyDescent="0.2">
      <c r="A193" s="137"/>
    </row>
    <row r="194" spans="1:1" x14ac:dyDescent="0.2">
      <c r="A194" s="137"/>
    </row>
    <row r="195" spans="1:1" x14ac:dyDescent="0.2">
      <c r="A195" s="137"/>
    </row>
    <row r="196" spans="1:1" x14ac:dyDescent="0.2">
      <c r="A196" s="137"/>
    </row>
    <row r="197" spans="1:1" x14ac:dyDescent="0.2">
      <c r="A197" s="137"/>
    </row>
    <row r="198" spans="1:1" x14ac:dyDescent="0.2">
      <c r="A198" s="137"/>
    </row>
    <row r="199" spans="1:1" x14ac:dyDescent="0.2">
      <c r="A199" s="137"/>
    </row>
    <row r="200" spans="1:1" x14ac:dyDescent="0.2">
      <c r="A200" s="137"/>
    </row>
    <row r="201" spans="1:1" x14ac:dyDescent="0.2">
      <c r="A201" s="137"/>
    </row>
    <row r="202" spans="1:1" x14ac:dyDescent="0.2">
      <c r="A202" s="137"/>
    </row>
    <row r="203" spans="1:1" x14ac:dyDescent="0.2">
      <c r="A203" s="137"/>
    </row>
    <row r="204" spans="1:1" x14ac:dyDescent="0.2">
      <c r="A204" s="137"/>
    </row>
    <row r="205" spans="1:1" x14ac:dyDescent="0.2">
      <c r="A205" s="137"/>
    </row>
    <row r="206" spans="1:1" x14ac:dyDescent="0.2">
      <c r="A206" s="137"/>
    </row>
    <row r="207" spans="1:1" x14ac:dyDescent="0.2">
      <c r="A207" s="137"/>
    </row>
    <row r="208" spans="1:1" x14ac:dyDescent="0.2">
      <c r="A208" s="137"/>
    </row>
    <row r="209" spans="1:1" x14ac:dyDescent="0.2">
      <c r="A209" s="137"/>
    </row>
    <row r="210" spans="1:1" x14ac:dyDescent="0.2">
      <c r="A210" s="137"/>
    </row>
    <row r="211" spans="1:1" x14ac:dyDescent="0.2">
      <c r="A211" s="137"/>
    </row>
    <row r="212" spans="1:1" x14ac:dyDescent="0.2">
      <c r="A212" s="137"/>
    </row>
    <row r="213" spans="1:1" x14ac:dyDescent="0.2">
      <c r="A213" s="137"/>
    </row>
    <row r="214" spans="1:1" x14ac:dyDescent="0.2">
      <c r="A214" s="137"/>
    </row>
    <row r="215" spans="1:1" x14ac:dyDescent="0.2">
      <c r="A215" s="137"/>
    </row>
    <row r="216" spans="1:1" x14ac:dyDescent="0.2">
      <c r="A216" s="137"/>
    </row>
    <row r="217" spans="1:1" x14ac:dyDescent="0.2">
      <c r="A217" s="137"/>
    </row>
    <row r="218" spans="1:1" x14ac:dyDescent="0.2">
      <c r="A218" s="137"/>
    </row>
    <row r="219" spans="1:1" x14ac:dyDescent="0.2">
      <c r="A219" s="137"/>
    </row>
    <row r="220" spans="1:1" x14ac:dyDescent="0.2">
      <c r="A220" s="137"/>
    </row>
    <row r="221" spans="1:1" x14ac:dyDescent="0.2">
      <c r="A221" s="137"/>
    </row>
    <row r="222" spans="1:1" x14ac:dyDescent="0.2">
      <c r="A222" s="137"/>
    </row>
    <row r="223" spans="1:1" x14ac:dyDescent="0.2">
      <c r="A223" s="137"/>
    </row>
    <row r="224" spans="1:1" x14ac:dyDescent="0.2">
      <c r="A224" s="137"/>
    </row>
    <row r="225" spans="1:1" x14ac:dyDescent="0.2">
      <c r="A225" s="137"/>
    </row>
    <row r="226" spans="1:1" x14ac:dyDescent="0.2">
      <c r="A226" s="137"/>
    </row>
    <row r="227" spans="1:1" x14ac:dyDescent="0.2">
      <c r="A227" s="137"/>
    </row>
    <row r="228" spans="1:1" x14ac:dyDescent="0.2">
      <c r="A228" s="137"/>
    </row>
    <row r="229" spans="1:1" x14ac:dyDescent="0.2">
      <c r="A229" s="137"/>
    </row>
    <row r="230" spans="1:1" x14ac:dyDescent="0.2">
      <c r="A230" s="137"/>
    </row>
    <row r="231" spans="1:1" x14ac:dyDescent="0.2">
      <c r="A231" s="137"/>
    </row>
    <row r="232" spans="1:1" x14ac:dyDescent="0.2">
      <c r="A232" s="137"/>
    </row>
    <row r="233" spans="1:1" x14ac:dyDescent="0.2">
      <c r="A233" s="137"/>
    </row>
    <row r="234" spans="1:1" x14ac:dyDescent="0.2">
      <c r="A234" s="137"/>
    </row>
    <row r="235" spans="1:1" x14ac:dyDescent="0.2">
      <c r="A235" s="137"/>
    </row>
    <row r="236" spans="1:1" x14ac:dyDescent="0.2">
      <c r="A236" s="137"/>
    </row>
    <row r="237" spans="1:1" x14ac:dyDescent="0.2">
      <c r="A237" s="137"/>
    </row>
    <row r="238" spans="1:1" x14ac:dyDescent="0.2">
      <c r="A238" s="137"/>
    </row>
    <row r="239" spans="1:1" x14ac:dyDescent="0.2">
      <c r="A239" s="137"/>
    </row>
    <row r="240" spans="1:1" x14ac:dyDescent="0.2">
      <c r="A240" s="137"/>
    </row>
    <row r="241" spans="1:1" x14ac:dyDescent="0.2">
      <c r="A241" s="137"/>
    </row>
    <row r="242" spans="1:1" x14ac:dyDescent="0.2">
      <c r="A242" s="137"/>
    </row>
    <row r="243" spans="1:1" x14ac:dyDescent="0.2">
      <c r="A243" s="137"/>
    </row>
    <row r="244" spans="1:1" x14ac:dyDescent="0.2">
      <c r="A244" s="137"/>
    </row>
    <row r="245" spans="1:1" x14ac:dyDescent="0.2">
      <c r="A245" s="137"/>
    </row>
    <row r="246" spans="1:1" x14ac:dyDescent="0.2">
      <c r="A246" s="137"/>
    </row>
    <row r="247" spans="1:1" x14ac:dyDescent="0.2">
      <c r="A247" s="137"/>
    </row>
    <row r="248" spans="1:1" x14ac:dyDescent="0.2">
      <c r="A248" s="137"/>
    </row>
    <row r="249" spans="1:1" x14ac:dyDescent="0.2">
      <c r="A249" s="137"/>
    </row>
    <row r="250" spans="1:1" x14ac:dyDescent="0.2">
      <c r="A250" s="137"/>
    </row>
    <row r="251" spans="1:1" x14ac:dyDescent="0.2">
      <c r="A251" s="137"/>
    </row>
    <row r="252" spans="1:1" x14ac:dyDescent="0.2">
      <c r="A252" s="137"/>
    </row>
    <row r="253" spans="1:1" x14ac:dyDescent="0.2">
      <c r="A253" s="137"/>
    </row>
    <row r="254" spans="1:1" x14ac:dyDescent="0.2">
      <c r="A254" s="137"/>
    </row>
    <row r="255" spans="1:1" x14ac:dyDescent="0.2">
      <c r="A255" s="137"/>
    </row>
    <row r="256" spans="1:1" x14ac:dyDescent="0.2">
      <c r="A256" s="137"/>
    </row>
    <row r="257" spans="1:1" x14ac:dyDescent="0.2">
      <c r="A257" s="137"/>
    </row>
    <row r="258" spans="1:1" x14ac:dyDescent="0.2">
      <c r="A258" s="137"/>
    </row>
    <row r="259" spans="1:1" x14ac:dyDescent="0.2">
      <c r="A259" s="137"/>
    </row>
    <row r="260" spans="1:1" x14ac:dyDescent="0.2">
      <c r="A260" s="137"/>
    </row>
    <row r="261" spans="1:1" x14ac:dyDescent="0.2">
      <c r="A261" s="137"/>
    </row>
    <row r="262" spans="1:1" x14ac:dyDescent="0.2">
      <c r="A262" s="137"/>
    </row>
    <row r="263" spans="1:1" x14ac:dyDescent="0.2">
      <c r="A263" s="137"/>
    </row>
    <row r="264" spans="1:1" x14ac:dyDescent="0.2">
      <c r="A264" s="137"/>
    </row>
    <row r="265" spans="1:1" x14ac:dyDescent="0.2">
      <c r="A265" s="137"/>
    </row>
    <row r="266" spans="1:1" x14ac:dyDescent="0.2">
      <c r="A266" s="137"/>
    </row>
    <row r="267" spans="1:1" x14ac:dyDescent="0.2">
      <c r="A267" s="137"/>
    </row>
    <row r="268" spans="1:1" x14ac:dyDescent="0.2">
      <c r="A268" s="137"/>
    </row>
    <row r="269" spans="1:1" x14ac:dyDescent="0.2">
      <c r="A269" s="137"/>
    </row>
    <row r="270" spans="1:1" x14ac:dyDescent="0.2">
      <c r="A270" s="137"/>
    </row>
    <row r="271" spans="1:1" x14ac:dyDescent="0.2">
      <c r="A271" s="137"/>
    </row>
    <row r="272" spans="1:1" x14ac:dyDescent="0.2">
      <c r="A272" s="137"/>
    </row>
    <row r="273" spans="1:1" x14ac:dyDescent="0.2">
      <c r="A273" s="137"/>
    </row>
    <row r="274" spans="1:1" x14ac:dyDescent="0.2">
      <c r="A274" s="137"/>
    </row>
    <row r="275" spans="1:1" x14ac:dyDescent="0.2">
      <c r="A275" s="137"/>
    </row>
    <row r="276" spans="1:1" x14ac:dyDescent="0.2">
      <c r="A276" s="137"/>
    </row>
    <row r="277" spans="1:1" x14ac:dyDescent="0.2">
      <c r="A277" s="137"/>
    </row>
    <row r="278" spans="1:1" x14ac:dyDescent="0.2">
      <c r="A278" s="137"/>
    </row>
    <row r="279" spans="1:1" x14ac:dyDescent="0.2">
      <c r="A279" s="137"/>
    </row>
    <row r="280" spans="1:1" x14ac:dyDescent="0.2">
      <c r="A280" s="137"/>
    </row>
    <row r="281" spans="1:1" x14ac:dyDescent="0.2">
      <c r="A281" s="137"/>
    </row>
    <row r="282" spans="1:1" x14ac:dyDescent="0.2">
      <c r="A282" s="137"/>
    </row>
    <row r="283" spans="1:1" x14ac:dyDescent="0.2">
      <c r="A283" s="137"/>
    </row>
    <row r="284" spans="1:1" x14ac:dyDescent="0.2">
      <c r="A284" s="137"/>
    </row>
    <row r="285" spans="1:1" x14ac:dyDescent="0.2">
      <c r="A285" s="137"/>
    </row>
    <row r="286" spans="1:1" x14ac:dyDescent="0.2">
      <c r="A286" s="137"/>
    </row>
    <row r="287" spans="1:1" x14ac:dyDescent="0.2">
      <c r="A287" s="137"/>
    </row>
    <row r="288" spans="1:1" x14ac:dyDescent="0.2">
      <c r="A288" s="137"/>
    </row>
    <row r="289" spans="1:1" x14ac:dyDescent="0.2">
      <c r="A289" s="137"/>
    </row>
    <row r="290" spans="1:1" x14ac:dyDescent="0.2">
      <c r="A290" s="137"/>
    </row>
    <row r="291" spans="1:1" x14ac:dyDescent="0.2">
      <c r="A291" s="137"/>
    </row>
    <row r="292" spans="1:1" x14ac:dyDescent="0.2">
      <c r="A292" s="137"/>
    </row>
    <row r="293" spans="1:1" x14ac:dyDescent="0.2">
      <c r="A293" s="137"/>
    </row>
    <row r="294" spans="1:1" x14ac:dyDescent="0.2">
      <c r="A294" s="137"/>
    </row>
    <row r="295" spans="1:1" x14ac:dyDescent="0.2">
      <c r="A295" s="137"/>
    </row>
    <row r="296" spans="1:1" x14ac:dyDescent="0.2">
      <c r="A296" s="137"/>
    </row>
    <row r="297" spans="1:1" x14ac:dyDescent="0.2">
      <c r="A297" s="137"/>
    </row>
    <row r="298" spans="1:1" x14ac:dyDescent="0.2">
      <c r="A298" s="137"/>
    </row>
    <row r="299" spans="1:1" x14ac:dyDescent="0.2">
      <c r="A299" s="137"/>
    </row>
    <row r="300" spans="1:1" x14ac:dyDescent="0.2">
      <c r="A300" s="137"/>
    </row>
    <row r="301" spans="1:1" x14ac:dyDescent="0.2">
      <c r="A301" s="137"/>
    </row>
    <row r="302" spans="1:1" x14ac:dyDescent="0.2">
      <c r="A302" s="137"/>
    </row>
    <row r="303" spans="1:1" x14ac:dyDescent="0.2">
      <c r="A303" s="137"/>
    </row>
    <row r="304" spans="1:1" x14ac:dyDescent="0.2">
      <c r="A304" s="137"/>
    </row>
    <row r="305" spans="1:1" x14ac:dyDescent="0.2">
      <c r="A305" s="137"/>
    </row>
    <row r="306" spans="1:1" x14ac:dyDescent="0.2">
      <c r="A306" s="137"/>
    </row>
    <row r="307" spans="1:1" x14ac:dyDescent="0.2">
      <c r="A307" s="137"/>
    </row>
    <row r="308" spans="1:1" x14ac:dyDescent="0.2">
      <c r="A308" s="137"/>
    </row>
    <row r="309" spans="1:1" x14ac:dyDescent="0.2">
      <c r="A309" s="137"/>
    </row>
    <row r="310" spans="1:1" x14ac:dyDescent="0.2">
      <c r="A310" s="137"/>
    </row>
    <row r="311" spans="1:1" x14ac:dyDescent="0.2">
      <c r="A311" s="137"/>
    </row>
    <row r="312" spans="1:1" x14ac:dyDescent="0.2">
      <c r="A312" s="137"/>
    </row>
    <row r="313" spans="1:1" x14ac:dyDescent="0.2">
      <c r="A313" s="137"/>
    </row>
    <row r="314" spans="1:1" x14ac:dyDescent="0.2">
      <c r="A314" s="137"/>
    </row>
    <row r="315" spans="1:1" x14ac:dyDescent="0.2">
      <c r="A315" s="137"/>
    </row>
    <row r="316" spans="1:1" x14ac:dyDescent="0.2">
      <c r="A316" s="137"/>
    </row>
    <row r="317" spans="1:1" x14ac:dyDescent="0.2">
      <c r="A317" s="137"/>
    </row>
    <row r="318" spans="1:1" x14ac:dyDescent="0.2">
      <c r="A318" s="137"/>
    </row>
    <row r="319" spans="1:1" x14ac:dyDescent="0.2">
      <c r="A319" s="137"/>
    </row>
    <row r="320" spans="1:1" x14ac:dyDescent="0.2">
      <c r="A320" s="137"/>
    </row>
    <row r="321" spans="1:1" x14ac:dyDescent="0.2">
      <c r="A321" s="137"/>
    </row>
    <row r="322" spans="1:1" x14ac:dyDescent="0.2">
      <c r="A322" s="137"/>
    </row>
    <row r="323" spans="1:1" x14ac:dyDescent="0.2">
      <c r="A323" s="137"/>
    </row>
    <row r="324" spans="1:1" x14ac:dyDescent="0.2">
      <c r="A324" s="137"/>
    </row>
    <row r="325" spans="1:1" x14ac:dyDescent="0.2">
      <c r="A325" s="137"/>
    </row>
    <row r="326" spans="1:1" x14ac:dyDescent="0.2">
      <c r="A326" s="137"/>
    </row>
    <row r="327" spans="1:1" x14ac:dyDescent="0.2">
      <c r="A327" s="137"/>
    </row>
    <row r="328" spans="1:1" x14ac:dyDescent="0.2">
      <c r="A328" s="137"/>
    </row>
    <row r="329" spans="1:1" x14ac:dyDescent="0.2">
      <c r="A329" s="137"/>
    </row>
    <row r="330" spans="1:1" x14ac:dyDescent="0.2">
      <c r="A330" s="137"/>
    </row>
    <row r="331" spans="1:1" x14ac:dyDescent="0.2">
      <c r="A331" s="137"/>
    </row>
    <row r="332" spans="1:1" x14ac:dyDescent="0.2">
      <c r="A332" s="137"/>
    </row>
    <row r="333" spans="1:1" x14ac:dyDescent="0.2">
      <c r="A333" s="137"/>
    </row>
    <row r="334" spans="1:1" x14ac:dyDescent="0.2">
      <c r="A334" s="137"/>
    </row>
    <row r="335" spans="1:1" x14ac:dyDescent="0.2">
      <c r="A335" s="137"/>
    </row>
    <row r="336" spans="1:1" x14ac:dyDescent="0.2">
      <c r="A336" s="137"/>
    </row>
    <row r="337" spans="1:1" x14ac:dyDescent="0.2">
      <c r="A337" s="137"/>
    </row>
    <row r="338" spans="1:1" x14ac:dyDescent="0.2">
      <c r="A338" s="137"/>
    </row>
    <row r="339" spans="1:1" x14ac:dyDescent="0.2">
      <c r="A339" s="137"/>
    </row>
    <row r="340" spans="1:1" x14ac:dyDescent="0.2">
      <c r="A340" s="137"/>
    </row>
    <row r="341" spans="1:1" x14ac:dyDescent="0.2">
      <c r="A341" s="137"/>
    </row>
    <row r="342" spans="1:1" x14ac:dyDescent="0.2">
      <c r="A342" s="137"/>
    </row>
    <row r="343" spans="1:1" x14ac:dyDescent="0.2">
      <c r="A343" s="137"/>
    </row>
    <row r="344" spans="1:1" x14ac:dyDescent="0.2">
      <c r="A344" s="137"/>
    </row>
    <row r="345" spans="1:1" x14ac:dyDescent="0.2">
      <c r="A345" s="137"/>
    </row>
    <row r="346" spans="1:1" x14ac:dyDescent="0.2">
      <c r="A346" s="137"/>
    </row>
    <row r="347" spans="1:1" x14ac:dyDescent="0.2">
      <c r="A347" s="137"/>
    </row>
    <row r="348" spans="1:1" x14ac:dyDescent="0.2">
      <c r="A348" s="137"/>
    </row>
    <row r="349" spans="1:1" x14ac:dyDescent="0.2">
      <c r="A349" s="137"/>
    </row>
    <row r="350" spans="1:1" x14ac:dyDescent="0.2">
      <c r="A350" s="137"/>
    </row>
    <row r="351" spans="1:1" x14ac:dyDescent="0.2">
      <c r="A351" s="137"/>
    </row>
    <row r="352" spans="1:1" x14ac:dyDescent="0.2">
      <c r="A352" s="137"/>
    </row>
    <row r="353" spans="1:1" x14ac:dyDescent="0.2">
      <c r="A353" s="137"/>
    </row>
  </sheetData>
  <mergeCells count="3">
    <mergeCell ref="A16:A17"/>
    <mergeCell ref="A40:A42"/>
    <mergeCell ref="A19:A22"/>
  </mergeCells>
  <pageMargins left="0.7" right="0.7" top="0.75" bottom="0.75" header="0.3" footer="0.3"/>
  <pageSetup paperSize="9" orientation="portrait" horizontalDpi="4294967295" verticalDpi="4294967295"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tabColor rgb="FF92D050"/>
  </sheetPr>
  <dimension ref="A1:D353"/>
  <sheetViews>
    <sheetView workbookViewId="0">
      <pane xSplit="1" topLeftCell="B1" activePane="topRight" state="frozen"/>
      <selection activeCell="A10" sqref="A10"/>
      <selection pane="topRight" activeCell="D12" sqref="D12"/>
    </sheetView>
  </sheetViews>
  <sheetFormatPr defaultColWidth="10" defaultRowHeight="12.75" x14ac:dyDescent="0.2"/>
  <cols>
    <col min="1" max="1" width="46.5703125" style="32" customWidth="1"/>
    <col min="2" max="16384" width="10" style="31"/>
  </cols>
  <sheetData>
    <row r="1" spans="1:4" x14ac:dyDescent="0.2">
      <c r="A1" s="63" t="s">
        <v>61</v>
      </c>
    </row>
    <row r="2" spans="1:4" ht="28.5" customHeight="1" x14ac:dyDescent="0.2">
      <c r="A2" s="177" t="s">
        <v>301</v>
      </c>
    </row>
    <row r="3" spans="1:4" x14ac:dyDescent="0.2">
      <c r="A3" s="167" t="s">
        <v>299</v>
      </c>
    </row>
    <row r="4" spans="1:4" ht="21.75" customHeight="1" x14ac:dyDescent="0.2">
      <c r="A4" s="201" t="s">
        <v>62</v>
      </c>
      <c r="B4" s="115" t="e">
        <f>'BAR BB| Open rates'!#REF!</f>
        <v>#REF!</v>
      </c>
      <c r="C4" s="115" t="e">
        <f>'BAR BB| Open rates'!#REF!</f>
        <v>#REF!</v>
      </c>
      <c r="D4" s="115" t="e">
        <f>'BAR BB| Open rates'!#REF!</f>
        <v>#REF!</v>
      </c>
    </row>
    <row r="5" spans="1:4" ht="21.75" customHeight="1" x14ac:dyDescent="0.2">
      <c r="A5" s="202"/>
      <c r="B5" s="115" t="e">
        <f>'BAR BB| Open rates'!#REF!</f>
        <v>#REF!</v>
      </c>
      <c r="C5" s="115" t="e">
        <f>'BAR BB| Open rates'!#REF!</f>
        <v>#REF!</v>
      </c>
      <c r="D5" s="115" t="e">
        <f>'BAR BB| Open rates'!#REF!</f>
        <v>#REF!</v>
      </c>
    </row>
    <row r="6" spans="1:4" x14ac:dyDescent="0.2">
      <c r="A6" s="163" t="s">
        <v>63</v>
      </c>
    </row>
    <row r="7" spans="1:4" x14ac:dyDescent="0.2">
      <c r="A7" s="163">
        <v>1</v>
      </c>
      <c r="B7" s="57" t="e">
        <f>'BAR BB| Open rates'!#REF!*0.9*0.85+35</f>
        <v>#REF!</v>
      </c>
      <c r="C7" s="57" t="e">
        <f>'BAR BB| Open rates'!#REF!*0.9*0.85+35</f>
        <v>#REF!</v>
      </c>
      <c r="D7" s="57" t="e">
        <f>'BAR BB| Open rates'!#REF!*0.9*0.85+35</f>
        <v>#REF!</v>
      </c>
    </row>
    <row r="8" spans="1:4" x14ac:dyDescent="0.2">
      <c r="A8" s="163">
        <v>2</v>
      </c>
      <c r="B8" s="57" t="e">
        <f>'BAR BB| Open rates'!#REF!*0.9*0.85+35</f>
        <v>#REF!</v>
      </c>
      <c r="C8" s="57" t="e">
        <f>'BAR BB| Open rates'!#REF!*0.9*0.85+35</f>
        <v>#REF!</v>
      </c>
      <c r="D8" s="57" t="e">
        <f>'BAR BB| Open rates'!#REF!*0.9*0.85+35</f>
        <v>#REF!</v>
      </c>
    </row>
    <row r="9" spans="1:4" x14ac:dyDescent="0.2">
      <c r="A9" s="163" t="s">
        <v>175</v>
      </c>
      <c r="B9" s="57"/>
      <c r="C9" s="57"/>
      <c r="D9" s="57"/>
    </row>
    <row r="10" spans="1:4" x14ac:dyDescent="0.2">
      <c r="A10" s="163">
        <v>1</v>
      </c>
      <c r="B10" s="57" t="e">
        <f>'BAR BB| Open rates'!#REF!*0.9*0.85+35</f>
        <v>#REF!</v>
      </c>
      <c r="C10" s="57" t="e">
        <f>'BAR BB| Open rates'!#REF!*0.9*0.85+35</f>
        <v>#REF!</v>
      </c>
      <c r="D10" s="57" t="e">
        <f>'BAR BB| Open rates'!#REF!*0.9*0.85+35</f>
        <v>#REF!</v>
      </c>
    </row>
    <row r="11" spans="1:4" x14ac:dyDescent="0.2">
      <c r="A11" s="163">
        <v>2</v>
      </c>
      <c r="B11" s="57" t="e">
        <f>'BAR BB| Open rates'!#REF!*0.9*0.85+35</f>
        <v>#REF!</v>
      </c>
      <c r="C11" s="57" t="e">
        <f>'BAR BB| Open rates'!#REF!*0.9*0.85+35</f>
        <v>#REF!</v>
      </c>
      <c r="D11" s="57" t="e">
        <f>'BAR BB| Open rates'!#REF!*0.9*0.85+35</f>
        <v>#REF!</v>
      </c>
    </row>
    <row r="12" spans="1:4" x14ac:dyDescent="0.2">
      <c r="A12" s="163" t="s">
        <v>176</v>
      </c>
      <c r="B12" s="57"/>
      <c r="C12" s="57"/>
      <c r="D12" s="57"/>
    </row>
    <row r="13" spans="1:4" x14ac:dyDescent="0.2">
      <c r="A13" s="163">
        <v>1</v>
      </c>
      <c r="B13" s="57" t="e">
        <f>'BAR BB| Open rates'!#REF!*0.9*0.85+35</f>
        <v>#REF!</v>
      </c>
      <c r="C13" s="57" t="e">
        <f>'BAR BB| Open rates'!#REF!*0.9*0.85+35</f>
        <v>#REF!</v>
      </c>
      <c r="D13" s="57" t="e">
        <f>'BAR BB| Open rates'!#REF!*0.9*0.85+35</f>
        <v>#REF!</v>
      </c>
    </row>
    <row r="14" spans="1:4" x14ac:dyDescent="0.2">
      <c r="A14" s="163">
        <v>2</v>
      </c>
      <c r="B14" s="57" t="e">
        <f>'BAR BB| Open rates'!#REF!*0.9*0.85+35</f>
        <v>#REF!</v>
      </c>
      <c r="C14" s="57" t="e">
        <f>'BAR BB| Open rates'!#REF!*0.9*0.85+35</f>
        <v>#REF!</v>
      </c>
      <c r="D14" s="57" t="e">
        <f>'BAR BB| Open rates'!#REF!*0.9*0.85+35</f>
        <v>#REF!</v>
      </c>
    </row>
    <row r="15" spans="1:4" x14ac:dyDescent="0.2">
      <c r="A15" s="89"/>
    </row>
    <row r="16" spans="1:4" x14ac:dyDescent="0.2">
      <c r="A16" s="340" t="s">
        <v>172</v>
      </c>
    </row>
    <row r="17" spans="1:1" x14ac:dyDescent="0.2">
      <c r="A17" s="340"/>
    </row>
    <row r="18" spans="1:1" x14ac:dyDescent="0.2">
      <c r="A18" s="89"/>
    </row>
    <row r="19" spans="1:1" s="154" customFormat="1" ht="42.75" customHeight="1" x14ac:dyDescent="0.2">
      <c r="A19" s="370" t="s">
        <v>277</v>
      </c>
    </row>
    <row r="20" spans="1:1" s="154" customFormat="1" ht="42.75" customHeight="1" x14ac:dyDescent="0.2">
      <c r="A20" s="370"/>
    </row>
    <row r="21" spans="1:1" s="154" customFormat="1" ht="42.75" customHeight="1" x14ac:dyDescent="0.2">
      <c r="A21" s="370"/>
    </row>
    <row r="22" spans="1:1" s="154" customFormat="1" ht="42.75" customHeight="1" x14ac:dyDescent="0.2">
      <c r="A22" s="370"/>
    </row>
    <row r="23" spans="1:1" ht="12.75" customHeight="1" x14ac:dyDescent="0.2">
      <c r="A23" s="31"/>
    </row>
    <row r="24" spans="1:1" x14ac:dyDescent="0.2">
      <c r="A24" s="177" t="s">
        <v>83</v>
      </c>
    </row>
    <row r="25" spans="1:1" ht="24" x14ac:dyDescent="0.2">
      <c r="A25" s="157" t="s">
        <v>278</v>
      </c>
    </row>
    <row r="26" spans="1:1" ht="24" x14ac:dyDescent="0.2">
      <c r="A26" s="157" t="s">
        <v>279</v>
      </c>
    </row>
    <row r="27" spans="1:1" x14ac:dyDescent="0.2">
      <c r="A27" s="33"/>
    </row>
    <row r="28" spans="1:1" x14ac:dyDescent="0.2">
      <c r="A28" s="174" t="s">
        <v>74</v>
      </c>
    </row>
    <row r="29" spans="1:1" ht="24" x14ac:dyDescent="0.2">
      <c r="A29" s="179" t="s">
        <v>202</v>
      </c>
    </row>
    <row r="30" spans="1:1" x14ac:dyDescent="0.2">
      <c r="A30" s="178" t="s">
        <v>75</v>
      </c>
    </row>
    <row r="31" spans="1:1" ht="24" x14ac:dyDescent="0.2">
      <c r="A31" s="175" t="s">
        <v>76</v>
      </c>
    </row>
    <row r="32" spans="1:1" ht="24" x14ac:dyDescent="0.2">
      <c r="A32" s="175" t="s">
        <v>89</v>
      </c>
    </row>
    <row r="33" spans="1:1" x14ac:dyDescent="0.2">
      <c r="A33" s="175" t="s">
        <v>78</v>
      </c>
    </row>
    <row r="34" spans="1:1" ht="24" x14ac:dyDescent="0.2">
      <c r="A34" s="175" t="s">
        <v>79</v>
      </c>
    </row>
    <row r="35" spans="1:1" ht="24" x14ac:dyDescent="0.2">
      <c r="A35" s="175" t="s">
        <v>187</v>
      </c>
    </row>
    <row r="36" spans="1:1" x14ac:dyDescent="0.2">
      <c r="A36" s="175" t="s">
        <v>105</v>
      </c>
    </row>
    <row r="37" spans="1:1" ht="24" x14ac:dyDescent="0.2">
      <c r="A37" s="175" t="s">
        <v>203</v>
      </c>
    </row>
    <row r="38" spans="1:1" ht="72" customHeight="1" x14ac:dyDescent="0.2">
      <c r="A38" s="203" t="s">
        <v>101</v>
      </c>
    </row>
    <row r="39" spans="1:1" ht="15.75" customHeight="1" x14ac:dyDescent="0.2">
      <c r="A39" s="221"/>
    </row>
    <row r="40" spans="1:1" ht="15.75" customHeight="1" x14ac:dyDescent="0.2">
      <c r="A40" s="367" t="s">
        <v>304</v>
      </c>
    </row>
    <row r="41" spans="1:1" ht="15" customHeight="1" x14ac:dyDescent="0.2">
      <c r="A41" s="368"/>
    </row>
    <row r="42" spans="1:1" ht="15" customHeight="1" x14ac:dyDescent="0.2">
      <c r="A42" s="369"/>
    </row>
    <row r="43" spans="1:1" x14ac:dyDescent="0.2">
      <c r="A43" s="69"/>
    </row>
    <row r="44" spans="1:1" ht="36" x14ac:dyDescent="0.2">
      <c r="A44" s="206" t="s">
        <v>204</v>
      </c>
    </row>
    <row r="45" spans="1:1" s="154" customFormat="1" ht="27.75" customHeight="1" x14ac:dyDescent="0.2">
      <c r="A45" s="204" t="s">
        <v>280</v>
      </c>
    </row>
    <row r="46" spans="1:1" x14ac:dyDescent="0.2">
      <c r="A46" s="6"/>
    </row>
    <row r="47" spans="1:1" x14ac:dyDescent="0.2">
      <c r="A47" s="171" t="s">
        <v>81</v>
      </c>
    </row>
    <row r="48" spans="1:1" ht="36" x14ac:dyDescent="0.2">
      <c r="A48" s="176" t="s">
        <v>102</v>
      </c>
    </row>
    <row r="49" spans="1:1" ht="36" x14ac:dyDescent="0.2">
      <c r="A49" s="176" t="s">
        <v>104</v>
      </c>
    </row>
    <row r="50" spans="1:1" x14ac:dyDescent="0.2">
      <c r="A50" s="168"/>
    </row>
    <row r="51" spans="1:1" ht="26.25" x14ac:dyDescent="0.2">
      <c r="A51" s="174" t="s">
        <v>302</v>
      </c>
    </row>
    <row r="52" spans="1:1" x14ac:dyDescent="0.2">
      <c r="A52" s="170"/>
    </row>
    <row r="53" spans="1:1" s="154" customFormat="1" ht="24" x14ac:dyDescent="0.2">
      <c r="A53" s="207" t="s">
        <v>281</v>
      </c>
    </row>
    <row r="54" spans="1:1" s="154" customFormat="1" x14ac:dyDescent="0.2">
      <c r="A54" s="205" t="s">
        <v>205</v>
      </c>
    </row>
    <row r="55" spans="1:1" s="154" customFormat="1" ht="12.75" customHeight="1" x14ac:dyDescent="0.2">
      <c r="A55" s="205"/>
    </row>
    <row r="56" spans="1:1" s="154" customFormat="1" ht="24" x14ac:dyDescent="0.2">
      <c r="A56" s="207" t="s">
        <v>282</v>
      </c>
    </row>
    <row r="57" spans="1:1" s="154" customFormat="1" x14ac:dyDescent="0.2">
      <c r="A57" s="208" t="s">
        <v>283</v>
      </c>
    </row>
    <row r="58" spans="1:1" s="154" customFormat="1" ht="13.5" customHeight="1" x14ac:dyDescent="0.2">
      <c r="A58" s="176"/>
    </row>
    <row r="59" spans="1:1" s="154" customFormat="1" ht="24" x14ac:dyDescent="0.2">
      <c r="A59" s="207" t="s">
        <v>284</v>
      </c>
    </row>
    <row r="60" spans="1:1" s="154" customFormat="1" x14ac:dyDescent="0.2">
      <c r="A60" s="208" t="s">
        <v>285</v>
      </c>
    </row>
    <row r="61" spans="1:1" s="154" customFormat="1" ht="12.75" customHeight="1" x14ac:dyDescent="0.2">
      <c r="A61" s="176"/>
    </row>
    <row r="62" spans="1:1" s="154" customFormat="1" x14ac:dyDescent="0.2">
      <c r="A62" s="207" t="s">
        <v>269</v>
      </c>
    </row>
    <row r="63" spans="1:1" s="154" customFormat="1" x14ac:dyDescent="0.2">
      <c r="A63" s="205" t="s">
        <v>209</v>
      </c>
    </row>
    <row r="64" spans="1:1" s="154" customFormat="1" x14ac:dyDescent="0.2">
      <c r="A64" s="215"/>
    </row>
    <row r="65" spans="1:1" s="154" customFormat="1" ht="23.25" customHeight="1" x14ac:dyDescent="0.2">
      <c r="A65" s="207" t="s">
        <v>286</v>
      </c>
    </row>
    <row r="66" spans="1:1" s="154" customFormat="1" x14ac:dyDescent="0.2">
      <c r="A66" s="208" t="s">
        <v>287</v>
      </c>
    </row>
    <row r="67" spans="1:1" s="154" customFormat="1" x14ac:dyDescent="0.2">
      <c r="A67" s="208"/>
    </row>
    <row r="68" spans="1:1" s="154" customFormat="1" x14ac:dyDescent="0.2">
      <c r="A68" s="207" t="s">
        <v>288</v>
      </c>
    </row>
    <row r="69" spans="1:1" s="154" customFormat="1" x14ac:dyDescent="0.2">
      <c r="A69" s="208" t="s">
        <v>289</v>
      </c>
    </row>
    <row r="70" spans="1:1" s="154" customFormat="1" x14ac:dyDescent="0.2">
      <c r="A70" s="205"/>
    </row>
    <row r="71" spans="1:1" ht="24" x14ac:dyDescent="0.2">
      <c r="A71" s="177" t="s">
        <v>303</v>
      </c>
    </row>
    <row r="72" spans="1:1" s="154" customFormat="1" ht="24" x14ac:dyDescent="0.2">
      <c r="A72" s="207" t="s">
        <v>290</v>
      </c>
    </row>
    <row r="73" spans="1:1" s="154" customFormat="1" x14ac:dyDescent="0.2">
      <c r="A73" s="205" t="s">
        <v>206</v>
      </c>
    </row>
    <row r="74" spans="1:1" s="154" customFormat="1" x14ac:dyDescent="0.2">
      <c r="A74" s="176"/>
    </row>
    <row r="75" spans="1:1" s="154" customFormat="1" ht="30" customHeight="1" x14ac:dyDescent="0.2">
      <c r="A75" s="207" t="s">
        <v>291</v>
      </c>
    </row>
    <row r="76" spans="1:1" s="154" customFormat="1" x14ac:dyDescent="0.2">
      <c r="A76" s="205" t="s">
        <v>292</v>
      </c>
    </row>
    <row r="77" spans="1:1" s="154" customFormat="1" x14ac:dyDescent="0.2">
      <c r="A77" s="176"/>
    </row>
    <row r="78" spans="1:1" s="154" customFormat="1" ht="24" x14ac:dyDescent="0.2">
      <c r="A78" s="207" t="s">
        <v>293</v>
      </c>
    </row>
    <row r="79" spans="1:1" s="154" customFormat="1" x14ac:dyDescent="0.2">
      <c r="A79" s="205" t="s">
        <v>294</v>
      </c>
    </row>
    <row r="80" spans="1:1" s="154" customFormat="1" x14ac:dyDescent="0.2">
      <c r="A80" s="176"/>
    </row>
    <row r="81" spans="1:1" s="154" customFormat="1" x14ac:dyDescent="0.2">
      <c r="A81" s="207" t="s">
        <v>270</v>
      </c>
    </row>
    <row r="82" spans="1:1" s="154" customFormat="1" x14ac:dyDescent="0.2">
      <c r="A82" s="205" t="s">
        <v>210</v>
      </c>
    </row>
    <row r="83" spans="1:1" s="154" customFormat="1" x14ac:dyDescent="0.2">
      <c r="A83" s="176"/>
    </row>
    <row r="84" spans="1:1" s="154" customFormat="1" ht="24" x14ac:dyDescent="0.2">
      <c r="A84" s="207" t="s">
        <v>295</v>
      </c>
    </row>
    <row r="85" spans="1:1" s="154" customFormat="1" x14ac:dyDescent="0.2">
      <c r="A85" s="205" t="s">
        <v>296</v>
      </c>
    </row>
    <row r="86" spans="1:1" x14ac:dyDescent="0.2">
      <c r="A86" s="170"/>
    </row>
    <row r="87" spans="1:1" x14ac:dyDescent="0.2">
      <c r="A87" s="207" t="s">
        <v>297</v>
      </c>
    </row>
    <row r="88" spans="1:1" x14ac:dyDescent="0.2">
      <c r="A88" s="205" t="s">
        <v>289</v>
      </c>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row r="141" spans="1:1" x14ac:dyDescent="0.2">
      <c r="A141" s="137"/>
    </row>
    <row r="142" spans="1:1" x14ac:dyDescent="0.2">
      <c r="A142" s="137"/>
    </row>
    <row r="143" spans="1:1" x14ac:dyDescent="0.2">
      <c r="A143" s="137"/>
    </row>
    <row r="144" spans="1:1" x14ac:dyDescent="0.2">
      <c r="A144" s="137"/>
    </row>
    <row r="145" spans="1:1" x14ac:dyDescent="0.2">
      <c r="A145" s="137"/>
    </row>
    <row r="146" spans="1:1" x14ac:dyDescent="0.2">
      <c r="A146" s="137"/>
    </row>
    <row r="147" spans="1:1" x14ac:dyDescent="0.2">
      <c r="A147" s="137"/>
    </row>
    <row r="148" spans="1:1" x14ac:dyDescent="0.2">
      <c r="A148" s="137"/>
    </row>
    <row r="149" spans="1:1" x14ac:dyDescent="0.2">
      <c r="A149" s="137"/>
    </row>
    <row r="150" spans="1:1" x14ac:dyDescent="0.2">
      <c r="A150" s="137"/>
    </row>
    <row r="151" spans="1:1" x14ac:dyDescent="0.2">
      <c r="A151" s="137"/>
    </row>
    <row r="152" spans="1:1" x14ac:dyDescent="0.2">
      <c r="A152" s="137"/>
    </row>
    <row r="153" spans="1:1" x14ac:dyDescent="0.2">
      <c r="A153" s="137"/>
    </row>
    <row r="154" spans="1:1" x14ac:dyDescent="0.2">
      <c r="A154" s="137"/>
    </row>
    <row r="155" spans="1:1" x14ac:dyDescent="0.2">
      <c r="A155" s="137"/>
    </row>
    <row r="156" spans="1:1" x14ac:dyDescent="0.2">
      <c r="A156" s="137"/>
    </row>
    <row r="157" spans="1:1" x14ac:dyDescent="0.2">
      <c r="A157" s="137"/>
    </row>
    <row r="158" spans="1:1" x14ac:dyDescent="0.2">
      <c r="A158" s="137"/>
    </row>
    <row r="159" spans="1:1" x14ac:dyDescent="0.2">
      <c r="A159" s="137"/>
    </row>
    <row r="160" spans="1:1" x14ac:dyDescent="0.2">
      <c r="A160" s="137"/>
    </row>
    <row r="161" spans="1:1" x14ac:dyDescent="0.2">
      <c r="A161" s="137"/>
    </row>
    <row r="162" spans="1:1" x14ac:dyDescent="0.2">
      <c r="A162" s="137"/>
    </row>
    <row r="163" spans="1:1" x14ac:dyDescent="0.2">
      <c r="A163" s="137"/>
    </row>
    <row r="164" spans="1:1" x14ac:dyDescent="0.2">
      <c r="A164" s="137"/>
    </row>
    <row r="165" spans="1:1" x14ac:dyDescent="0.2">
      <c r="A165" s="137"/>
    </row>
    <row r="166" spans="1:1" x14ac:dyDescent="0.2">
      <c r="A166" s="137"/>
    </row>
    <row r="167" spans="1:1" x14ac:dyDescent="0.2">
      <c r="A167" s="137"/>
    </row>
    <row r="168" spans="1:1" x14ac:dyDescent="0.2">
      <c r="A168" s="137"/>
    </row>
    <row r="169" spans="1:1" x14ac:dyDescent="0.2">
      <c r="A169" s="137"/>
    </row>
    <row r="170" spans="1:1" x14ac:dyDescent="0.2">
      <c r="A170" s="137"/>
    </row>
    <row r="171" spans="1:1" x14ac:dyDescent="0.2">
      <c r="A171" s="137"/>
    </row>
    <row r="172" spans="1:1" x14ac:dyDescent="0.2">
      <c r="A172" s="137"/>
    </row>
    <row r="173" spans="1:1" x14ac:dyDescent="0.2">
      <c r="A173" s="137"/>
    </row>
    <row r="174" spans="1:1" x14ac:dyDescent="0.2">
      <c r="A174" s="137"/>
    </row>
    <row r="175" spans="1:1" x14ac:dyDescent="0.2">
      <c r="A175" s="137"/>
    </row>
    <row r="176" spans="1:1" x14ac:dyDescent="0.2">
      <c r="A176" s="137"/>
    </row>
    <row r="177" spans="1:1" x14ac:dyDescent="0.2">
      <c r="A177" s="137"/>
    </row>
    <row r="178" spans="1:1" x14ac:dyDescent="0.2">
      <c r="A178" s="137"/>
    </row>
    <row r="179" spans="1:1" x14ac:dyDescent="0.2">
      <c r="A179" s="137"/>
    </row>
    <row r="180" spans="1:1" x14ac:dyDescent="0.2">
      <c r="A180" s="137"/>
    </row>
    <row r="181" spans="1:1" x14ac:dyDescent="0.2">
      <c r="A181" s="137"/>
    </row>
    <row r="182" spans="1:1" x14ac:dyDescent="0.2">
      <c r="A182" s="137"/>
    </row>
    <row r="183" spans="1:1" x14ac:dyDescent="0.2">
      <c r="A183" s="137"/>
    </row>
    <row r="184" spans="1:1" x14ac:dyDescent="0.2">
      <c r="A184" s="137"/>
    </row>
    <row r="185" spans="1:1" x14ac:dyDescent="0.2">
      <c r="A185" s="137"/>
    </row>
    <row r="186" spans="1:1" x14ac:dyDescent="0.2">
      <c r="A186" s="137"/>
    </row>
    <row r="187" spans="1:1" x14ac:dyDescent="0.2">
      <c r="A187" s="137"/>
    </row>
    <row r="188" spans="1:1" x14ac:dyDescent="0.2">
      <c r="A188" s="137"/>
    </row>
    <row r="189" spans="1:1" x14ac:dyDescent="0.2">
      <c r="A189" s="137"/>
    </row>
    <row r="190" spans="1:1" x14ac:dyDescent="0.2">
      <c r="A190" s="137"/>
    </row>
    <row r="191" spans="1:1" x14ac:dyDescent="0.2">
      <c r="A191" s="137"/>
    </row>
    <row r="192" spans="1:1" x14ac:dyDescent="0.2">
      <c r="A192" s="137"/>
    </row>
    <row r="193" spans="1:1" x14ac:dyDescent="0.2">
      <c r="A193" s="137"/>
    </row>
    <row r="194" spans="1:1" x14ac:dyDescent="0.2">
      <c r="A194" s="137"/>
    </row>
    <row r="195" spans="1:1" x14ac:dyDescent="0.2">
      <c r="A195" s="137"/>
    </row>
    <row r="196" spans="1:1" x14ac:dyDescent="0.2">
      <c r="A196" s="137"/>
    </row>
    <row r="197" spans="1:1" x14ac:dyDescent="0.2">
      <c r="A197" s="137"/>
    </row>
    <row r="198" spans="1:1" x14ac:dyDescent="0.2">
      <c r="A198" s="137"/>
    </row>
    <row r="199" spans="1:1" x14ac:dyDescent="0.2">
      <c r="A199" s="137"/>
    </row>
    <row r="200" spans="1:1" x14ac:dyDescent="0.2">
      <c r="A200" s="137"/>
    </row>
    <row r="201" spans="1:1" x14ac:dyDescent="0.2">
      <c r="A201" s="137"/>
    </row>
    <row r="202" spans="1:1" x14ac:dyDescent="0.2">
      <c r="A202" s="137"/>
    </row>
    <row r="203" spans="1:1" x14ac:dyDescent="0.2">
      <c r="A203" s="137"/>
    </row>
    <row r="204" spans="1:1" x14ac:dyDescent="0.2">
      <c r="A204" s="137"/>
    </row>
    <row r="205" spans="1:1" x14ac:dyDescent="0.2">
      <c r="A205" s="137"/>
    </row>
    <row r="206" spans="1:1" x14ac:dyDescent="0.2">
      <c r="A206" s="137"/>
    </row>
    <row r="207" spans="1:1" x14ac:dyDescent="0.2">
      <c r="A207" s="137"/>
    </row>
    <row r="208" spans="1:1" x14ac:dyDescent="0.2">
      <c r="A208" s="137"/>
    </row>
    <row r="209" spans="1:1" x14ac:dyDescent="0.2">
      <c r="A209" s="137"/>
    </row>
    <row r="210" spans="1:1" x14ac:dyDescent="0.2">
      <c r="A210" s="137"/>
    </row>
    <row r="211" spans="1:1" x14ac:dyDescent="0.2">
      <c r="A211" s="137"/>
    </row>
    <row r="212" spans="1:1" x14ac:dyDescent="0.2">
      <c r="A212" s="137"/>
    </row>
    <row r="213" spans="1:1" x14ac:dyDescent="0.2">
      <c r="A213" s="137"/>
    </row>
    <row r="214" spans="1:1" x14ac:dyDescent="0.2">
      <c r="A214" s="137"/>
    </row>
    <row r="215" spans="1:1" x14ac:dyDescent="0.2">
      <c r="A215" s="137"/>
    </row>
    <row r="216" spans="1:1" x14ac:dyDescent="0.2">
      <c r="A216" s="137"/>
    </row>
    <row r="217" spans="1:1" x14ac:dyDescent="0.2">
      <c r="A217" s="137"/>
    </row>
    <row r="218" spans="1:1" x14ac:dyDescent="0.2">
      <c r="A218" s="137"/>
    </row>
    <row r="219" spans="1:1" x14ac:dyDescent="0.2">
      <c r="A219" s="137"/>
    </row>
    <row r="220" spans="1:1" x14ac:dyDescent="0.2">
      <c r="A220" s="137"/>
    </row>
    <row r="221" spans="1:1" x14ac:dyDescent="0.2">
      <c r="A221" s="137"/>
    </row>
    <row r="222" spans="1:1" x14ac:dyDescent="0.2">
      <c r="A222" s="137"/>
    </row>
    <row r="223" spans="1:1" x14ac:dyDescent="0.2">
      <c r="A223" s="137"/>
    </row>
    <row r="224" spans="1:1" x14ac:dyDescent="0.2">
      <c r="A224" s="137"/>
    </row>
    <row r="225" spans="1:1" x14ac:dyDescent="0.2">
      <c r="A225" s="137"/>
    </row>
    <row r="226" spans="1:1" x14ac:dyDescent="0.2">
      <c r="A226" s="137"/>
    </row>
    <row r="227" spans="1:1" x14ac:dyDescent="0.2">
      <c r="A227" s="137"/>
    </row>
    <row r="228" spans="1:1" x14ac:dyDescent="0.2">
      <c r="A228" s="137"/>
    </row>
    <row r="229" spans="1:1" x14ac:dyDescent="0.2">
      <c r="A229" s="137"/>
    </row>
    <row r="230" spans="1:1" x14ac:dyDescent="0.2">
      <c r="A230" s="137"/>
    </row>
    <row r="231" spans="1:1" x14ac:dyDescent="0.2">
      <c r="A231" s="137"/>
    </row>
    <row r="232" spans="1:1" x14ac:dyDescent="0.2">
      <c r="A232" s="137"/>
    </row>
    <row r="233" spans="1:1" x14ac:dyDescent="0.2">
      <c r="A233" s="137"/>
    </row>
    <row r="234" spans="1:1" x14ac:dyDescent="0.2">
      <c r="A234" s="137"/>
    </row>
    <row r="235" spans="1:1" x14ac:dyDescent="0.2">
      <c r="A235" s="137"/>
    </row>
    <row r="236" spans="1:1" x14ac:dyDescent="0.2">
      <c r="A236" s="137"/>
    </row>
    <row r="237" spans="1:1" x14ac:dyDescent="0.2">
      <c r="A237" s="137"/>
    </row>
    <row r="238" spans="1:1" x14ac:dyDescent="0.2">
      <c r="A238" s="137"/>
    </row>
    <row r="239" spans="1:1" x14ac:dyDescent="0.2">
      <c r="A239" s="137"/>
    </row>
    <row r="240" spans="1:1" x14ac:dyDescent="0.2">
      <c r="A240" s="137"/>
    </row>
    <row r="241" spans="1:1" x14ac:dyDescent="0.2">
      <c r="A241" s="137"/>
    </row>
    <row r="242" spans="1:1" x14ac:dyDescent="0.2">
      <c r="A242" s="137"/>
    </row>
    <row r="243" spans="1:1" x14ac:dyDescent="0.2">
      <c r="A243" s="137"/>
    </row>
    <row r="244" spans="1:1" x14ac:dyDescent="0.2">
      <c r="A244" s="137"/>
    </row>
    <row r="245" spans="1:1" x14ac:dyDescent="0.2">
      <c r="A245" s="137"/>
    </row>
    <row r="246" spans="1:1" x14ac:dyDescent="0.2">
      <c r="A246" s="137"/>
    </row>
    <row r="247" spans="1:1" x14ac:dyDescent="0.2">
      <c r="A247" s="137"/>
    </row>
    <row r="248" spans="1:1" x14ac:dyDescent="0.2">
      <c r="A248" s="137"/>
    </row>
    <row r="249" spans="1:1" x14ac:dyDescent="0.2">
      <c r="A249" s="137"/>
    </row>
    <row r="250" spans="1:1" x14ac:dyDescent="0.2">
      <c r="A250" s="137"/>
    </row>
    <row r="251" spans="1:1" x14ac:dyDescent="0.2">
      <c r="A251" s="137"/>
    </row>
    <row r="252" spans="1:1" x14ac:dyDescent="0.2">
      <c r="A252" s="137"/>
    </row>
    <row r="253" spans="1:1" x14ac:dyDescent="0.2">
      <c r="A253" s="137"/>
    </row>
    <row r="254" spans="1:1" x14ac:dyDescent="0.2">
      <c r="A254" s="137"/>
    </row>
    <row r="255" spans="1:1" x14ac:dyDescent="0.2">
      <c r="A255" s="137"/>
    </row>
    <row r="256" spans="1:1" x14ac:dyDescent="0.2">
      <c r="A256" s="137"/>
    </row>
    <row r="257" spans="1:1" x14ac:dyDescent="0.2">
      <c r="A257" s="137"/>
    </row>
    <row r="258" spans="1:1" x14ac:dyDescent="0.2">
      <c r="A258" s="137"/>
    </row>
    <row r="259" spans="1:1" x14ac:dyDescent="0.2">
      <c r="A259" s="137"/>
    </row>
    <row r="260" spans="1:1" x14ac:dyDescent="0.2">
      <c r="A260" s="137"/>
    </row>
    <row r="261" spans="1:1" x14ac:dyDescent="0.2">
      <c r="A261" s="137"/>
    </row>
    <row r="262" spans="1:1" x14ac:dyDescent="0.2">
      <c r="A262" s="137"/>
    </row>
    <row r="263" spans="1:1" x14ac:dyDescent="0.2">
      <c r="A263" s="137"/>
    </row>
    <row r="264" spans="1:1" x14ac:dyDescent="0.2">
      <c r="A264" s="137"/>
    </row>
    <row r="265" spans="1:1" x14ac:dyDescent="0.2">
      <c r="A265" s="137"/>
    </row>
    <row r="266" spans="1:1" x14ac:dyDescent="0.2">
      <c r="A266" s="137"/>
    </row>
    <row r="267" spans="1:1" x14ac:dyDescent="0.2">
      <c r="A267" s="137"/>
    </row>
    <row r="268" spans="1:1" x14ac:dyDescent="0.2">
      <c r="A268" s="137"/>
    </row>
    <row r="269" spans="1:1" x14ac:dyDescent="0.2">
      <c r="A269" s="137"/>
    </row>
    <row r="270" spans="1:1" x14ac:dyDescent="0.2">
      <c r="A270" s="137"/>
    </row>
    <row r="271" spans="1:1" x14ac:dyDescent="0.2">
      <c r="A271" s="137"/>
    </row>
    <row r="272" spans="1:1" x14ac:dyDescent="0.2">
      <c r="A272" s="137"/>
    </row>
    <row r="273" spans="1:1" x14ac:dyDescent="0.2">
      <c r="A273" s="137"/>
    </row>
    <row r="274" spans="1:1" x14ac:dyDescent="0.2">
      <c r="A274" s="137"/>
    </row>
    <row r="275" spans="1:1" x14ac:dyDescent="0.2">
      <c r="A275" s="137"/>
    </row>
    <row r="276" spans="1:1" x14ac:dyDescent="0.2">
      <c r="A276" s="137"/>
    </row>
    <row r="277" spans="1:1" x14ac:dyDescent="0.2">
      <c r="A277" s="137"/>
    </row>
    <row r="278" spans="1:1" x14ac:dyDescent="0.2">
      <c r="A278" s="137"/>
    </row>
    <row r="279" spans="1:1" x14ac:dyDescent="0.2">
      <c r="A279" s="137"/>
    </row>
    <row r="280" spans="1:1" x14ac:dyDescent="0.2">
      <c r="A280" s="137"/>
    </row>
    <row r="281" spans="1:1" x14ac:dyDescent="0.2">
      <c r="A281" s="137"/>
    </row>
    <row r="282" spans="1:1" x14ac:dyDescent="0.2">
      <c r="A282" s="137"/>
    </row>
    <row r="283" spans="1:1" x14ac:dyDescent="0.2">
      <c r="A283" s="137"/>
    </row>
    <row r="284" spans="1:1" x14ac:dyDescent="0.2">
      <c r="A284" s="137"/>
    </row>
    <row r="285" spans="1:1" x14ac:dyDescent="0.2">
      <c r="A285" s="137"/>
    </row>
    <row r="286" spans="1:1" x14ac:dyDescent="0.2">
      <c r="A286" s="137"/>
    </row>
    <row r="287" spans="1:1" x14ac:dyDescent="0.2">
      <c r="A287" s="137"/>
    </row>
    <row r="288" spans="1:1" x14ac:dyDescent="0.2">
      <c r="A288" s="137"/>
    </row>
    <row r="289" spans="1:1" x14ac:dyDescent="0.2">
      <c r="A289" s="137"/>
    </row>
    <row r="290" spans="1:1" x14ac:dyDescent="0.2">
      <c r="A290" s="137"/>
    </row>
    <row r="291" spans="1:1" x14ac:dyDescent="0.2">
      <c r="A291" s="137"/>
    </row>
    <row r="292" spans="1:1" x14ac:dyDescent="0.2">
      <c r="A292" s="137"/>
    </row>
    <row r="293" spans="1:1" x14ac:dyDescent="0.2">
      <c r="A293" s="137"/>
    </row>
    <row r="294" spans="1:1" x14ac:dyDescent="0.2">
      <c r="A294" s="137"/>
    </row>
    <row r="295" spans="1:1" x14ac:dyDescent="0.2">
      <c r="A295" s="137"/>
    </row>
    <row r="296" spans="1:1" x14ac:dyDescent="0.2">
      <c r="A296" s="137"/>
    </row>
    <row r="297" spans="1:1" x14ac:dyDescent="0.2">
      <c r="A297" s="137"/>
    </row>
    <row r="298" spans="1:1" x14ac:dyDescent="0.2">
      <c r="A298" s="137"/>
    </row>
    <row r="299" spans="1:1" x14ac:dyDescent="0.2">
      <c r="A299" s="137"/>
    </row>
    <row r="300" spans="1:1" x14ac:dyDescent="0.2">
      <c r="A300" s="137"/>
    </row>
    <row r="301" spans="1:1" x14ac:dyDescent="0.2">
      <c r="A301" s="137"/>
    </row>
    <row r="302" spans="1:1" x14ac:dyDescent="0.2">
      <c r="A302" s="137"/>
    </row>
    <row r="303" spans="1:1" x14ac:dyDescent="0.2">
      <c r="A303" s="137"/>
    </row>
    <row r="304" spans="1:1" x14ac:dyDescent="0.2">
      <c r="A304" s="137"/>
    </row>
    <row r="305" spans="1:1" x14ac:dyDescent="0.2">
      <c r="A305" s="137"/>
    </row>
    <row r="306" spans="1:1" x14ac:dyDescent="0.2">
      <c r="A306" s="137"/>
    </row>
    <row r="307" spans="1:1" x14ac:dyDescent="0.2">
      <c r="A307" s="137"/>
    </row>
    <row r="308" spans="1:1" x14ac:dyDescent="0.2">
      <c r="A308" s="137"/>
    </row>
    <row r="309" spans="1:1" x14ac:dyDescent="0.2">
      <c r="A309" s="137"/>
    </row>
    <row r="310" spans="1:1" x14ac:dyDescent="0.2">
      <c r="A310" s="137"/>
    </row>
    <row r="311" spans="1:1" x14ac:dyDescent="0.2">
      <c r="A311" s="137"/>
    </row>
    <row r="312" spans="1:1" x14ac:dyDescent="0.2">
      <c r="A312" s="137"/>
    </row>
    <row r="313" spans="1:1" x14ac:dyDescent="0.2">
      <c r="A313" s="137"/>
    </row>
    <row r="314" spans="1:1" x14ac:dyDescent="0.2">
      <c r="A314" s="137"/>
    </row>
    <row r="315" spans="1:1" x14ac:dyDescent="0.2">
      <c r="A315" s="137"/>
    </row>
    <row r="316" spans="1:1" x14ac:dyDescent="0.2">
      <c r="A316" s="137"/>
    </row>
    <row r="317" spans="1:1" x14ac:dyDescent="0.2">
      <c r="A317" s="137"/>
    </row>
    <row r="318" spans="1:1" x14ac:dyDescent="0.2">
      <c r="A318" s="137"/>
    </row>
    <row r="319" spans="1:1" x14ac:dyDescent="0.2">
      <c r="A319" s="137"/>
    </row>
    <row r="320" spans="1:1" x14ac:dyDescent="0.2">
      <c r="A320" s="137"/>
    </row>
    <row r="321" spans="1:1" x14ac:dyDescent="0.2">
      <c r="A321" s="137"/>
    </row>
    <row r="322" spans="1:1" x14ac:dyDescent="0.2">
      <c r="A322" s="137"/>
    </row>
    <row r="323" spans="1:1" x14ac:dyDescent="0.2">
      <c r="A323" s="137"/>
    </row>
    <row r="324" spans="1:1" x14ac:dyDescent="0.2">
      <c r="A324" s="137"/>
    </row>
    <row r="325" spans="1:1" x14ac:dyDescent="0.2">
      <c r="A325" s="137"/>
    </row>
    <row r="326" spans="1:1" x14ac:dyDescent="0.2">
      <c r="A326" s="137"/>
    </row>
    <row r="327" spans="1:1" x14ac:dyDescent="0.2">
      <c r="A327" s="137"/>
    </row>
    <row r="328" spans="1:1" x14ac:dyDescent="0.2">
      <c r="A328" s="137"/>
    </row>
    <row r="329" spans="1:1" x14ac:dyDescent="0.2">
      <c r="A329" s="137"/>
    </row>
    <row r="330" spans="1:1" x14ac:dyDescent="0.2">
      <c r="A330" s="137"/>
    </row>
    <row r="331" spans="1:1" x14ac:dyDescent="0.2">
      <c r="A331" s="137"/>
    </row>
    <row r="332" spans="1:1" x14ac:dyDescent="0.2">
      <c r="A332" s="137"/>
    </row>
    <row r="333" spans="1:1" x14ac:dyDescent="0.2">
      <c r="A333" s="137"/>
    </row>
    <row r="334" spans="1:1" x14ac:dyDescent="0.2">
      <c r="A334" s="137"/>
    </row>
    <row r="335" spans="1:1" x14ac:dyDescent="0.2">
      <c r="A335" s="137"/>
    </row>
    <row r="336" spans="1:1" x14ac:dyDescent="0.2">
      <c r="A336" s="137"/>
    </row>
    <row r="337" spans="1:1" x14ac:dyDescent="0.2">
      <c r="A337" s="137"/>
    </row>
    <row r="338" spans="1:1" x14ac:dyDescent="0.2">
      <c r="A338" s="137"/>
    </row>
    <row r="339" spans="1:1" x14ac:dyDescent="0.2">
      <c r="A339" s="137"/>
    </row>
    <row r="340" spans="1:1" x14ac:dyDescent="0.2">
      <c r="A340" s="137"/>
    </row>
    <row r="341" spans="1:1" x14ac:dyDescent="0.2">
      <c r="A341" s="137"/>
    </row>
    <row r="342" spans="1:1" x14ac:dyDescent="0.2">
      <c r="A342" s="137"/>
    </row>
    <row r="343" spans="1:1" x14ac:dyDescent="0.2">
      <c r="A343" s="137"/>
    </row>
    <row r="344" spans="1:1" x14ac:dyDescent="0.2">
      <c r="A344" s="137"/>
    </row>
    <row r="345" spans="1:1" x14ac:dyDescent="0.2">
      <c r="A345" s="137"/>
    </row>
    <row r="346" spans="1:1" x14ac:dyDescent="0.2">
      <c r="A346" s="137"/>
    </row>
    <row r="347" spans="1:1" x14ac:dyDescent="0.2">
      <c r="A347" s="137"/>
    </row>
    <row r="348" spans="1:1" x14ac:dyDescent="0.2">
      <c r="A348" s="137"/>
    </row>
    <row r="349" spans="1:1" x14ac:dyDescent="0.2">
      <c r="A349" s="137"/>
    </row>
    <row r="350" spans="1:1" x14ac:dyDescent="0.2">
      <c r="A350" s="137"/>
    </row>
    <row r="351" spans="1:1" x14ac:dyDescent="0.2">
      <c r="A351" s="137"/>
    </row>
    <row r="352" spans="1:1" x14ac:dyDescent="0.2">
      <c r="A352" s="137"/>
    </row>
    <row r="353" spans="1:1" x14ac:dyDescent="0.2">
      <c r="A353" s="137"/>
    </row>
  </sheetData>
  <mergeCells count="3">
    <mergeCell ref="A16:A17"/>
    <mergeCell ref="A40:A42"/>
    <mergeCell ref="A19:A22"/>
  </mergeCells>
  <pageMargins left="0.7" right="0.7" top="0.75" bottom="0.75" header="0.3" footer="0.3"/>
  <pageSetup paperSize="9" orientation="portrait" horizontalDpi="4294967295" verticalDpi="4294967295"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tabColor rgb="FF92D050"/>
  </sheetPr>
  <dimension ref="A1:D353"/>
  <sheetViews>
    <sheetView workbookViewId="0">
      <pane xSplit="1" topLeftCell="B1" activePane="topRight" state="frozen"/>
      <selection activeCell="A10" sqref="A10"/>
      <selection pane="topRight" activeCell="F12" sqref="F12"/>
    </sheetView>
  </sheetViews>
  <sheetFormatPr defaultColWidth="10" defaultRowHeight="12.75" x14ac:dyDescent="0.2"/>
  <cols>
    <col min="1" max="1" width="46.5703125" style="32" customWidth="1"/>
    <col min="2" max="16384" width="10" style="31"/>
  </cols>
  <sheetData>
    <row r="1" spans="1:4" x14ac:dyDescent="0.2">
      <c r="A1" s="63" t="s">
        <v>61</v>
      </c>
    </row>
    <row r="2" spans="1:4" ht="21.75" customHeight="1" x14ac:dyDescent="0.2">
      <c r="A2" s="177" t="s">
        <v>301</v>
      </c>
    </row>
    <row r="3" spans="1:4" x14ac:dyDescent="0.2">
      <c r="A3" s="167" t="s">
        <v>173</v>
      </c>
    </row>
    <row r="4" spans="1:4" ht="21.75" customHeight="1" x14ac:dyDescent="0.2">
      <c r="A4" s="201" t="s">
        <v>62</v>
      </c>
      <c r="B4" s="115" t="e">
        <f>'BAR BB| Open rates'!#REF!</f>
        <v>#REF!</v>
      </c>
      <c r="C4" s="115" t="e">
        <f>'BAR BB| Open rates'!#REF!</f>
        <v>#REF!</v>
      </c>
      <c r="D4" s="115" t="e">
        <f>'BAR BB| Open rates'!#REF!</f>
        <v>#REF!</v>
      </c>
    </row>
    <row r="5" spans="1:4" ht="21.75" customHeight="1" x14ac:dyDescent="0.2">
      <c r="A5" s="202"/>
      <c r="B5" s="115" t="e">
        <f>'BAR BB| Open rates'!#REF!</f>
        <v>#REF!</v>
      </c>
      <c r="C5" s="115" t="e">
        <f>'BAR BB| Open rates'!#REF!</f>
        <v>#REF!</v>
      </c>
      <c r="D5" s="115" t="e">
        <f>'BAR BB| Open rates'!#REF!</f>
        <v>#REF!</v>
      </c>
    </row>
    <row r="6" spans="1:4" x14ac:dyDescent="0.2">
      <c r="A6" s="163" t="s">
        <v>63</v>
      </c>
    </row>
    <row r="7" spans="1:4" x14ac:dyDescent="0.2">
      <c r="A7" s="163">
        <v>1</v>
      </c>
      <c r="B7" s="57" t="e">
        <f>'BAR BB| Open rates'!#REF!*0.9*0.9</f>
        <v>#REF!</v>
      </c>
      <c r="C7" s="57" t="e">
        <f>'BAR BB| Open rates'!#REF!*0.9*0.9</f>
        <v>#REF!</v>
      </c>
      <c r="D7" s="57" t="e">
        <f>'BAR BB| Open rates'!#REF!*0.9*0.9</f>
        <v>#REF!</v>
      </c>
    </row>
    <row r="8" spans="1:4" x14ac:dyDescent="0.2">
      <c r="A8" s="163">
        <v>2</v>
      </c>
      <c r="B8" s="57" t="e">
        <f>'BAR BB| Open rates'!#REF!*0.9*0.9</f>
        <v>#REF!</v>
      </c>
      <c r="C8" s="57" t="e">
        <f>'BAR BB| Open rates'!#REF!*0.9*0.9</f>
        <v>#REF!</v>
      </c>
      <c r="D8" s="57" t="e">
        <f>'BAR BB| Open rates'!#REF!*0.9*0.9</f>
        <v>#REF!</v>
      </c>
    </row>
    <row r="9" spans="1:4" x14ac:dyDescent="0.2">
      <c r="A9" s="163" t="s">
        <v>175</v>
      </c>
      <c r="B9" s="57"/>
      <c r="C9" s="57"/>
      <c r="D9" s="57"/>
    </row>
    <row r="10" spans="1:4" x14ac:dyDescent="0.2">
      <c r="A10" s="163">
        <v>1</v>
      </c>
      <c r="B10" s="57" t="e">
        <f>'BAR BB| Open rates'!#REF!*0.9*0.9</f>
        <v>#REF!</v>
      </c>
      <c r="C10" s="57" t="e">
        <f>'BAR BB| Open rates'!#REF!*0.9*0.9</f>
        <v>#REF!</v>
      </c>
      <c r="D10" s="57" t="e">
        <f>'BAR BB| Open rates'!#REF!*0.9*0.9</f>
        <v>#REF!</v>
      </c>
    </row>
    <row r="11" spans="1:4" x14ac:dyDescent="0.2">
      <c r="A11" s="163">
        <v>2</v>
      </c>
      <c r="B11" s="57" t="e">
        <f>'BAR BB| Open rates'!#REF!*0.9*0.9</f>
        <v>#REF!</v>
      </c>
      <c r="C11" s="57" t="e">
        <f>'BAR BB| Open rates'!#REF!*0.9*0.9</f>
        <v>#REF!</v>
      </c>
      <c r="D11" s="57" t="e">
        <f>'BAR BB| Open rates'!#REF!*0.9*0.9</f>
        <v>#REF!</v>
      </c>
    </row>
    <row r="12" spans="1:4" x14ac:dyDescent="0.2">
      <c r="A12" s="163" t="s">
        <v>176</v>
      </c>
      <c r="B12" s="57"/>
      <c r="C12" s="57"/>
      <c r="D12" s="57"/>
    </row>
    <row r="13" spans="1:4" x14ac:dyDescent="0.2">
      <c r="A13" s="163">
        <v>1</v>
      </c>
      <c r="B13" s="57" t="e">
        <f>'BAR BB| Open rates'!#REF!*0.9*0.9</f>
        <v>#REF!</v>
      </c>
      <c r="C13" s="57" t="e">
        <f>'BAR BB| Open rates'!#REF!*0.9*0.9</f>
        <v>#REF!</v>
      </c>
      <c r="D13" s="57" t="e">
        <f>'BAR BB| Open rates'!#REF!*0.9*0.9</f>
        <v>#REF!</v>
      </c>
    </row>
    <row r="14" spans="1:4" x14ac:dyDescent="0.2">
      <c r="A14" s="163">
        <v>2</v>
      </c>
      <c r="B14" s="57" t="e">
        <f>'BAR BB| Open rates'!#REF!*0.9*0.9</f>
        <v>#REF!</v>
      </c>
      <c r="C14" s="57" t="e">
        <f>'BAR BB| Open rates'!#REF!*0.9*0.9</f>
        <v>#REF!</v>
      </c>
      <c r="D14" s="57" t="e">
        <f>'BAR BB| Open rates'!#REF!*0.9*0.9</f>
        <v>#REF!</v>
      </c>
    </row>
    <row r="15" spans="1:4" x14ac:dyDescent="0.2">
      <c r="A15" s="89"/>
    </row>
    <row r="16" spans="1:4" x14ac:dyDescent="0.2">
      <c r="A16" s="340" t="s">
        <v>172</v>
      </c>
    </row>
    <row r="17" spans="1:1" x14ac:dyDescent="0.2">
      <c r="A17" s="340"/>
    </row>
    <row r="18" spans="1:1" x14ac:dyDescent="0.2">
      <c r="A18" s="89"/>
    </row>
    <row r="19" spans="1:1" s="154" customFormat="1" ht="42" customHeight="1" x14ac:dyDescent="0.2">
      <c r="A19" s="370" t="s">
        <v>277</v>
      </c>
    </row>
    <row r="20" spans="1:1" s="154" customFormat="1" ht="42" customHeight="1" x14ac:dyDescent="0.2">
      <c r="A20" s="370"/>
    </row>
    <row r="21" spans="1:1" s="154" customFormat="1" ht="42" customHeight="1" x14ac:dyDescent="0.2">
      <c r="A21" s="370"/>
    </row>
    <row r="22" spans="1:1" s="154" customFormat="1" ht="42" customHeight="1" x14ac:dyDescent="0.2">
      <c r="A22" s="370"/>
    </row>
    <row r="23" spans="1:1" ht="12.75" customHeight="1" x14ac:dyDescent="0.2">
      <c r="A23" s="31"/>
    </row>
    <row r="24" spans="1:1" x14ac:dyDescent="0.2">
      <c r="A24" s="177" t="s">
        <v>83</v>
      </c>
    </row>
    <row r="25" spans="1:1" ht="24" x14ac:dyDescent="0.2">
      <c r="A25" s="157" t="s">
        <v>278</v>
      </c>
    </row>
    <row r="26" spans="1:1" ht="24" x14ac:dyDescent="0.2">
      <c r="A26" s="157" t="s">
        <v>279</v>
      </c>
    </row>
    <row r="27" spans="1:1" x14ac:dyDescent="0.2">
      <c r="A27" s="33"/>
    </row>
    <row r="28" spans="1:1" x14ac:dyDescent="0.2">
      <c r="A28" s="174" t="s">
        <v>74</v>
      </c>
    </row>
    <row r="29" spans="1:1" ht="24" x14ac:dyDescent="0.2">
      <c r="A29" s="179" t="s">
        <v>202</v>
      </c>
    </row>
    <row r="30" spans="1:1" x14ac:dyDescent="0.2">
      <c r="A30" s="178" t="s">
        <v>75</v>
      </c>
    </row>
    <row r="31" spans="1:1" ht="24" x14ac:dyDescent="0.2">
      <c r="A31" s="175" t="s">
        <v>76</v>
      </c>
    </row>
    <row r="32" spans="1:1" ht="24" x14ac:dyDescent="0.2">
      <c r="A32" s="175" t="s">
        <v>89</v>
      </c>
    </row>
    <row r="33" spans="1:1" x14ac:dyDescent="0.2">
      <c r="A33" s="175" t="s">
        <v>78</v>
      </c>
    </row>
    <row r="34" spans="1:1" ht="24" x14ac:dyDescent="0.2">
      <c r="A34" s="175" t="s">
        <v>79</v>
      </c>
    </row>
    <row r="35" spans="1:1" ht="24" x14ac:dyDescent="0.2">
      <c r="A35" s="175" t="s">
        <v>187</v>
      </c>
    </row>
    <row r="36" spans="1:1" x14ac:dyDescent="0.2">
      <c r="A36" s="175" t="s">
        <v>105</v>
      </c>
    </row>
    <row r="37" spans="1:1" ht="24" x14ac:dyDescent="0.2">
      <c r="A37" s="175" t="s">
        <v>203</v>
      </c>
    </row>
    <row r="38" spans="1:1" ht="72" customHeight="1" x14ac:dyDescent="0.2">
      <c r="A38" s="203" t="s">
        <v>101</v>
      </c>
    </row>
    <row r="39" spans="1:1" ht="15.75" customHeight="1" x14ac:dyDescent="0.2">
      <c r="A39" s="221"/>
    </row>
    <row r="40" spans="1:1" ht="15.75" customHeight="1" x14ac:dyDescent="0.2">
      <c r="A40" s="367" t="s">
        <v>304</v>
      </c>
    </row>
    <row r="41" spans="1:1" ht="15" customHeight="1" x14ac:dyDescent="0.2">
      <c r="A41" s="368"/>
    </row>
    <row r="42" spans="1:1" ht="15" customHeight="1" x14ac:dyDescent="0.2">
      <c r="A42" s="369"/>
    </row>
    <row r="43" spans="1:1" x14ac:dyDescent="0.2">
      <c r="A43" s="69"/>
    </row>
    <row r="44" spans="1:1" ht="36" x14ac:dyDescent="0.2">
      <c r="A44" s="206" t="s">
        <v>204</v>
      </c>
    </row>
    <row r="45" spans="1:1" s="154" customFormat="1" ht="27.75" customHeight="1" x14ac:dyDescent="0.2">
      <c r="A45" s="204" t="s">
        <v>280</v>
      </c>
    </row>
    <row r="46" spans="1:1" x14ac:dyDescent="0.2">
      <c r="A46" s="6"/>
    </row>
    <row r="47" spans="1:1" x14ac:dyDescent="0.2">
      <c r="A47" s="171" t="s">
        <v>81</v>
      </c>
    </row>
    <row r="48" spans="1:1" ht="36" x14ac:dyDescent="0.2">
      <c r="A48" s="176" t="s">
        <v>102</v>
      </c>
    </row>
    <row r="49" spans="1:1" ht="36" x14ac:dyDescent="0.2">
      <c r="A49" s="176" t="s">
        <v>104</v>
      </c>
    </row>
    <row r="50" spans="1:1" x14ac:dyDescent="0.2">
      <c r="A50" s="168"/>
    </row>
    <row r="51" spans="1:1" ht="26.25" x14ac:dyDescent="0.2">
      <c r="A51" s="174" t="s">
        <v>302</v>
      </c>
    </row>
    <row r="52" spans="1:1" x14ac:dyDescent="0.2">
      <c r="A52" s="170"/>
    </row>
    <row r="53" spans="1:1" s="154" customFormat="1" ht="24" x14ac:dyDescent="0.2">
      <c r="A53" s="207" t="s">
        <v>281</v>
      </c>
    </row>
    <row r="54" spans="1:1" s="154" customFormat="1" x14ac:dyDescent="0.2">
      <c r="A54" s="205" t="s">
        <v>205</v>
      </c>
    </row>
    <row r="55" spans="1:1" s="154" customFormat="1" ht="12.75" customHeight="1" x14ac:dyDescent="0.2">
      <c r="A55" s="205"/>
    </row>
    <row r="56" spans="1:1" s="154" customFormat="1" ht="24" x14ac:dyDescent="0.2">
      <c r="A56" s="207" t="s">
        <v>282</v>
      </c>
    </row>
    <row r="57" spans="1:1" s="154" customFormat="1" x14ac:dyDescent="0.2">
      <c r="A57" s="208" t="s">
        <v>283</v>
      </c>
    </row>
    <row r="58" spans="1:1" s="154" customFormat="1" ht="13.5" customHeight="1" x14ac:dyDescent="0.2">
      <c r="A58" s="176"/>
    </row>
    <row r="59" spans="1:1" s="154" customFormat="1" ht="24" x14ac:dyDescent="0.2">
      <c r="A59" s="207" t="s">
        <v>284</v>
      </c>
    </row>
    <row r="60" spans="1:1" s="154" customFormat="1" x14ac:dyDescent="0.2">
      <c r="A60" s="208" t="s">
        <v>285</v>
      </c>
    </row>
    <row r="61" spans="1:1" s="154" customFormat="1" ht="12.75" customHeight="1" x14ac:dyDescent="0.2">
      <c r="A61" s="176"/>
    </row>
    <row r="62" spans="1:1" s="154" customFormat="1" x14ac:dyDescent="0.2">
      <c r="A62" s="207" t="s">
        <v>269</v>
      </c>
    </row>
    <row r="63" spans="1:1" s="154" customFormat="1" x14ac:dyDescent="0.2">
      <c r="A63" s="205" t="s">
        <v>209</v>
      </c>
    </row>
    <row r="64" spans="1:1" s="154" customFormat="1" x14ac:dyDescent="0.2">
      <c r="A64" s="215"/>
    </row>
    <row r="65" spans="1:1" s="154" customFormat="1" ht="23.25" customHeight="1" x14ac:dyDescent="0.2">
      <c r="A65" s="207" t="s">
        <v>286</v>
      </c>
    </row>
    <row r="66" spans="1:1" s="154" customFormat="1" x14ac:dyDescent="0.2">
      <c r="A66" s="208" t="s">
        <v>287</v>
      </c>
    </row>
    <row r="67" spans="1:1" s="154" customFormat="1" x14ac:dyDescent="0.2">
      <c r="A67" s="208"/>
    </row>
    <row r="68" spans="1:1" s="154" customFormat="1" x14ac:dyDescent="0.2">
      <c r="A68" s="207" t="s">
        <v>288</v>
      </c>
    </row>
    <row r="69" spans="1:1" s="154" customFormat="1" x14ac:dyDescent="0.2">
      <c r="A69" s="208" t="s">
        <v>289</v>
      </c>
    </row>
    <row r="70" spans="1:1" s="154" customFormat="1" x14ac:dyDescent="0.2">
      <c r="A70" s="205"/>
    </row>
    <row r="71" spans="1:1" ht="24" x14ac:dyDescent="0.2">
      <c r="A71" s="177" t="s">
        <v>303</v>
      </c>
    </row>
    <row r="72" spans="1:1" s="154" customFormat="1" ht="24" x14ac:dyDescent="0.2">
      <c r="A72" s="207" t="s">
        <v>290</v>
      </c>
    </row>
    <row r="73" spans="1:1" s="154" customFormat="1" x14ac:dyDescent="0.2">
      <c r="A73" s="205" t="s">
        <v>206</v>
      </c>
    </row>
    <row r="74" spans="1:1" s="154" customFormat="1" x14ac:dyDescent="0.2">
      <c r="A74" s="176"/>
    </row>
    <row r="75" spans="1:1" s="154" customFormat="1" ht="30" customHeight="1" x14ac:dyDescent="0.2">
      <c r="A75" s="207" t="s">
        <v>291</v>
      </c>
    </row>
    <row r="76" spans="1:1" s="154" customFormat="1" x14ac:dyDescent="0.2">
      <c r="A76" s="205" t="s">
        <v>292</v>
      </c>
    </row>
    <row r="77" spans="1:1" s="154" customFormat="1" x14ac:dyDescent="0.2">
      <c r="A77" s="176"/>
    </row>
    <row r="78" spans="1:1" s="154" customFormat="1" ht="24" x14ac:dyDescent="0.2">
      <c r="A78" s="207" t="s">
        <v>293</v>
      </c>
    </row>
    <row r="79" spans="1:1" s="154" customFormat="1" x14ac:dyDescent="0.2">
      <c r="A79" s="205" t="s">
        <v>294</v>
      </c>
    </row>
    <row r="80" spans="1:1" s="154" customFormat="1" x14ac:dyDescent="0.2">
      <c r="A80" s="176"/>
    </row>
    <row r="81" spans="1:1" s="154" customFormat="1" x14ac:dyDescent="0.2">
      <c r="A81" s="207" t="s">
        <v>270</v>
      </c>
    </row>
    <row r="82" spans="1:1" s="154" customFormat="1" x14ac:dyDescent="0.2">
      <c r="A82" s="205" t="s">
        <v>210</v>
      </c>
    </row>
    <row r="83" spans="1:1" s="154" customFormat="1" x14ac:dyDescent="0.2">
      <c r="A83" s="176"/>
    </row>
    <row r="84" spans="1:1" s="154" customFormat="1" ht="24" x14ac:dyDescent="0.2">
      <c r="A84" s="207" t="s">
        <v>295</v>
      </c>
    </row>
    <row r="85" spans="1:1" s="154" customFormat="1" x14ac:dyDescent="0.2">
      <c r="A85" s="205" t="s">
        <v>296</v>
      </c>
    </row>
    <row r="86" spans="1:1" x14ac:dyDescent="0.2">
      <c r="A86" s="170"/>
    </row>
    <row r="87" spans="1:1" x14ac:dyDescent="0.2">
      <c r="A87" s="207" t="s">
        <v>297</v>
      </c>
    </row>
    <row r="88" spans="1:1" x14ac:dyDescent="0.2">
      <c r="A88" s="205" t="s">
        <v>289</v>
      </c>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row r="141" spans="1:1" x14ac:dyDescent="0.2">
      <c r="A141" s="137"/>
    </row>
    <row r="142" spans="1:1" x14ac:dyDescent="0.2">
      <c r="A142" s="137"/>
    </row>
    <row r="143" spans="1:1" x14ac:dyDescent="0.2">
      <c r="A143" s="137"/>
    </row>
    <row r="144" spans="1:1" x14ac:dyDescent="0.2">
      <c r="A144" s="137"/>
    </row>
    <row r="145" spans="1:1" x14ac:dyDescent="0.2">
      <c r="A145" s="137"/>
    </row>
    <row r="146" spans="1:1" x14ac:dyDescent="0.2">
      <c r="A146" s="137"/>
    </row>
    <row r="147" spans="1:1" x14ac:dyDescent="0.2">
      <c r="A147" s="137"/>
    </row>
    <row r="148" spans="1:1" x14ac:dyDescent="0.2">
      <c r="A148" s="137"/>
    </row>
    <row r="149" spans="1:1" x14ac:dyDescent="0.2">
      <c r="A149" s="137"/>
    </row>
    <row r="150" spans="1:1" x14ac:dyDescent="0.2">
      <c r="A150" s="137"/>
    </row>
    <row r="151" spans="1:1" x14ac:dyDescent="0.2">
      <c r="A151" s="137"/>
    </row>
    <row r="152" spans="1:1" x14ac:dyDescent="0.2">
      <c r="A152" s="137"/>
    </row>
    <row r="153" spans="1:1" x14ac:dyDescent="0.2">
      <c r="A153" s="137"/>
    </row>
    <row r="154" spans="1:1" x14ac:dyDescent="0.2">
      <c r="A154" s="137"/>
    </row>
    <row r="155" spans="1:1" x14ac:dyDescent="0.2">
      <c r="A155" s="137"/>
    </row>
    <row r="156" spans="1:1" x14ac:dyDescent="0.2">
      <c r="A156" s="137"/>
    </row>
    <row r="157" spans="1:1" x14ac:dyDescent="0.2">
      <c r="A157" s="137"/>
    </row>
    <row r="158" spans="1:1" x14ac:dyDescent="0.2">
      <c r="A158" s="137"/>
    </row>
    <row r="159" spans="1:1" x14ac:dyDescent="0.2">
      <c r="A159" s="137"/>
    </row>
    <row r="160" spans="1:1" x14ac:dyDescent="0.2">
      <c r="A160" s="137"/>
    </row>
    <row r="161" spans="1:1" x14ac:dyDescent="0.2">
      <c r="A161" s="137"/>
    </row>
    <row r="162" spans="1:1" x14ac:dyDescent="0.2">
      <c r="A162" s="137"/>
    </row>
    <row r="163" spans="1:1" x14ac:dyDescent="0.2">
      <c r="A163" s="137"/>
    </row>
    <row r="164" spans="1:1" x14ac:dyDescent="0.2">
      <c r="A164" s="137"/>
    </row>
    <row r="165" spans="1:1" x14ac:dyDescent="0.2">
      <c r="A165" s="137"/>
    </row>
    <row r="166" spans="1:1" x14ac:dyDescent="0.2">
      <c r="A166" s="137"/>
    </row>
    <row r="167" spans="1:1" x14ac:dyDescent="0.2">
      <c r="A167" s="137"/>
    </row>
    <row r="168" spans="1:1" x14ac:dyDescent="0.2">
      <c r="A168" s="137"/>
    </row>
    <row r="169" spans="1:1" x14ac:dyDescent="0.2">
      <c r="A169" s="137"/>
    </row>
    <row r="170" spans="1:1" x14ac:dyDescent="0.2">
      <c r="A170" s="137"/>
    </row>
    <row r="171" spans="1:1" x14ac:dyDescent="0.2">
      <c r="A171" s="137"/>
    </row>
    <row r="172" spans="1:1" x14ac:dyDescent="0.2">
      <c r="A172" s="137"/>
    </row>
    <row r="173" spans="1:1" x14ac:dyDescent="0.2">
      <c r="A173" s="137"/>
    </row>
    <row r="174" spans="1:1" x14ac:dyDescent="0.2">
      <c r="A174" s="137"/>
    </row>
    <row r="175" spans="1:1" x14ac:dyDescent="0.2">
      <c r="A175" s="137"/>
    </row>
    <row r="176" spans="1:1" x14ac:dyDescent="0.2">
      <c r="A176" s="137"/>
    </row>
    <row r="177" spans="1:1" x14ac:dyDescent="0.2">
      <c r="A177" s="137"/>
    </row>
    <row r="178" spans="1:1" x14ac:dyDescent="0.2">
      <c r="A178" s="137"/>
    </row>
    <row r="179" spans="1:1" x14ac:dyDescent="0.2">
      <c r="A179" s="137"/>
    </row>
    <row r="180" spans="1:1" x14ac:dyDescent="0.2">
      <c r="A180" s="137"/>
    </row>
    <row r="181" spans="1:1" x14ac:dyDescent="0.2">
      <c r="A181" s="137"/>
    </row>
    <row r="182" spans="1:1" x14ac:dyDescent="0.2">
      <c r="A182" s="137"/>
    </row>
    <row r="183" spans="1:1" x14ac:dyDescent="0.2">
      <c r="A183" s="137"/>
    </row>
    <row r="184" spans="1:1" x14ac:dyDescent="0.2">
      <c r="A184" s="137"/>
    </row>
    <row r="185" spans="1:1" x14ac:dyDescent="0.2">
      <c r="A185" s="137"/>
    </row>
    <row r="186" spans="1:1" x14ac:dyDescent="0.2">
      <c r="A186" s="137"/>
    </row>
    <row r="187" spans="1:1" x14ac:dyDescent="0.2">
      <c r="A187" s="137"/>
    </row>
    <row r="188" spans="1:1" x14ac:dyDescent="0.2">
      <c r="A188" s="137"/>
    </row>
    <row r="189" spans="1:1" x14ac:dyDescent="0.2">
      <c r="A189" s="137"/>
    </row>
    <row r="190" spans="1:1" x14ac:dyDescent="0.2">
      <c r="A190" s="137"/>
    </row>
    <row r="191" spans="1:1" x14ac:dyDescent="0.2">
      <c r="A191" s="137"/>
    </row>
    <row r="192" spans="1:1" x14ac:dyDescent="0.2">
      <c r="A192" s="137"/>
    </row>
    <row r="193" spans="1:1" x14ac:dyDescent="0.2">
      <c r="A193" s="137"/>
    </row>
    <row r="194" spans="1:1" x14ac:dyDescent="0.2">
      <c r="A194" s="137"/>
    </row>
    <row r="195" spans="1:1" x14ac:dyDescent="0.2">
      <c r="A195" s="137"/>
    </row>
    <row r="196" spans="1:1" x14ac:dyDescent="0.2">
      <c r="A196" s="137"/>
    </row>
    <row r="197" spans="1:1" x14ac:dyDescent="0.2">
      <c r="A197" s="137"/>
    </row>
    <row r="198" spans="1:1" x14ac:dyDescent="0.2">
      <c r="A198" s="137"/>
    </row>
    <row r="199" spans="1:1" x14ac:dyDescent="0.2">
      <c r="A199" s="137"/>
    </row>
    <row r="200" spans="1:1" x14ac:dyDescent="0.2">
      <c r="A200" s="137"/>
    </row>
    <row r="201" spans="1:1" x14ac:dyDescent="0.2">
      <c r="A201" s="137"/>
    </row>
    <row r="202" spans="1:1" x14ac:dyDescent="0.2">
      <c r="A202" s="137"/>
    </row>
    <row r="203" spans="1:1" x14ac:dyDescent="0.2">
      <c r="A203" s="137"/>
    </row>
    <row r="204" spans="1:1" x14ac:dyDescent="0.2">
      <c r="A204" s="137"/>
    </row>
    <row r="205" spans="1:1" x14ac:dyDescent="0.2">
      <c r="A205" s="137"/>
    </row>
    <row r="206" spans="1:1" x14ac:dyDescent="0.2">
      <c r="A206" s="137"/>
    </row>
    <row r="207" spans="1:1" x14ac:dyDescent="0.2">
      <c r="A207" s="137"/>
    </row>
    <row r="208" spans="1:1" x14ac:dyDescent="0.2">
      <c r="A208" s="137"/>
    </row>
    <row r="209" spans="1:1" x14ac:dyDescent="0.2">
      <c r="A209" s="137"/>
    </row>
    <row r="210" spans="1:1" x14ac:dyDescent="0.2">
      <c r="A210" s="137"/>
    </row>
    <row r="211" spans="1:1" x14ac:dyDescent="0.2">
      <c r="A211" s="137"/>
    </row>
    <row r="212" spans="1:1" x14ac:dyDescent="0.2">
      <c r="A212" s="137"/>
    </row>
    <row r="213" spans="1:1" x14ac:dyDescent="0.2">
      <c r="A213" s="137"/>
    </row>
    <row r="214" spans="1:1" x14ac:dyDescent="0.2">
      <c r="A214" s="137"/>
    </row>
    <row r="215" spans="1:1" x14ac:dyDescent="0.2">
      <c r="A215" s="137"/>
    </row>
    <row r="216" spans="1:1" x14ac:dyDescent="0.2">
      <c r="A216" s="137"/>
    </row>
    <row r="217" spans="1:1" x14ac:dyDescent="0.2">
      <c r="A217" s="137"/>
    </row>
    <row r="218" spans="1:1" x14ac:dyDescent="0.2">
      <c r="A218" s="137"/>
    </row>
    <row r="219" spans="1:1" x14ac:dyDescent="0.2">
      <c r="A219" s="137"/>
    </row>
    <row r="220" spans="1:1" x14ac:dyDescent="0.2">
      <c r="A220" s="137"/>
    </row>
    <row r="221" spans="1:1" x14ac:dyDescent="0.2">
      <c r="A221" s="137"/>
    </row>
    <row r="222" spans="1:1" x14ac:dyDescent="0.2">
      <c r="A222" s="137"/>
    </row>
    <row r="223" spans="1:1" x14ac:dyDescent="0.2">
      <c r="A223" s="137"/>
    </row>
    <row r="224" spans="1:1" x14ac:dyDescent="0.2">
      <c r="A224" s="137"/>
    </row>
    <row r="225" spans="1:1" x14ac:dyDescent="0.2">
      <c r="A225" s="137"/>
    </row>
    <row r="226" spans="1:1" x14ac:dyDescent="0.2">
      <c r="A226" s="137"/>
    </row>
    <row r="227" spans="1:1" x14ac:dyDescent="0.2">
      <c r="A227" s="137"/>
    </row>
    <row r="228" spans="1:1" x14ac:dyDescent="0.2">
      <c r="A228" s="137"/>
    </row>
    <row r="229" spans="1:1" x14ac:dyDescent="0.2">
      <c r="A229" s="137"/>
    </row>
    <row r="230" spans="1:1" x14ac:dyDescent="0.2">
      <c r="A230" s="137"/>
    </row>
    <row r="231" spans="1:1" x14ac:dyDescent="0.2">
      <c r="A231" s="137"/>
    </row>
    <row r="232" spans="1:1" x14ac:dyDescent="0.2">
      <c r="A232" s="137"/>
    </row>
    <row r="233" spans="1:1" x14ac:dyDescent="0.2">
      <c r="A233" s="137"/>
    </row>
    <row r="234" spans="1:1" x14ac:dyDescent="0.2">
      <c r="A234" s="137"/>
    </row>
    <row r="235" spans="1:1" x14ac:dyDescent="0.2">
      <c r="A235" s="137"/>
    </row>
    <row r="236" spans="1:1" x14ac:dyDescent="0.2">
      <c r="A236" s="137"/>
    </row>
    <row r="237" spans="1:1" x14ac:dyDescent="0.2">
      <c r="A237" s="137"/>
    </row>
    <row r="238" spans="1:1" x14ac:dyDescent="0.2">
      <c r="A238" s="137"/>
    </row>
    <row r="239" spans="1:1" x14ac:dyDescent="0.2">
      <c r="A239" s="137"/>
    </row>
    <row r="240" spans="1:1" x14ac:dyDescent="0.2">
      <c r="A240" s="137"/>
    </row>
    <row r="241" spans="1:1" x14ac:dyDescent="0.2">
      <c r="A241" s="137"/>
    </row>
    <row r="242" spans="1:1" x14ac:dyDescent="0.2">
      <c r="A242" s="137"/>
    </row>
    <row r="243" spans="1:1" x14ac:dyDescent="0.2">
      <c r="A243" s="137"/>
    </row>
    <row r="244" spans="1:1" x14ac:dyDescent="0.2">
      <c r="A244" s="137"/>
    </row>
    <row r="245" spans="1:1" x14ac:dyDescent="0.2">
      <c r="A245" s="137"/>
    </row>
    <row r="246" spans="1:1" x14ac:dyDescent="0.2">
      <c r="A246" s="137"/>
    </row>
    <row r="247" spans="1:1" x14ac:dyDescent="0.2">
      <c r="A247" s="137"/>
    </row>
    <row r="248" spans="1:1" x14ac:dyDescent="0.2">
      <c r="A248" s="137"/>
    </row>
    <row r="249" spans="1:1" x14ac:dyDescent="0.2">
      <c r="A249" s="137"/>
    </row>
    <row r="250" spans="1:1" x14ac:dyDescent="0.2">
      <c r="A250" s="137"/>
    </row>
    <row r="251" spans="1:1" x14ac:dyDescent="0.2">
      <c r="A251" s="137"/>
    </row>
    <row r="252" spans="1:1" x14ac:dyDescent="0.2">
      <c r="A252" s="137"/>
    </row>
    <row r="253" spans="1:1" x14ac:dyDescent="0.2">
      <c r="A253" s="137"/>
    </row>
    <row r="254" spans="1:1" x14ac:dyDescent="0.2">
      <c r="A254" s="137"/>
    </row>
    <row r="255" spans="1:1" x14ac:dyDescent="0.2">
      <c r="A255" s="137"/>
    </row>
    <row r="256" spans="1:1" x14ac:dyDescent="0.2">
      <c r="A256" s="137"/>
    </row>
    <row r="257" spans="1:1" x14ac:dyDescent="0.2">
      <c r="A257" s="137"/>
    </row>
    <row r="258" spans="1:1" x14ac:dyDescent="0.2">
      <c r="A258" s="137"/>
    </row>
    <row r="259" spans="1:1" x14ac:dyDescent="0.2">
      <c r="A259" s="137"/>
    </row>
    <row r="260" spans="1:1" x14ac:dyDescent="0.2">
      <c r="A260" s="137"/>
    </row>
    <row r="261" spans="1:1" x14ac:dyDescent="0.2">
      <c r="A261" s="137"/>
    </row>
    <row r="262" spans="1:1" x14ac:dyDescent="0.2">
      <c r="A262" s="137"/>
    </row>
    <row r="263" spans="1:1" x14ac:dyDescent="0.2">
      <c r="A263" s="137"/>
    </row>
    <row r="264" spans="1:1" x14ac:dyDescent="0.2">
      <c r="A264" s="137"/>
    </row>
    <row r="265" spans="1:1" x14ac:dyDescent="0.2">
      <c r="A265" s="137"/>
    </row>
    <row r="266" spans="1:1" x14ac:dyDescent="0.2">
      <c r="A266" s="137"/>
    </row>
    <row r="267" spans="1:1" x14ac:dyDescent="0.2">
      <c r="A267" s="137"/>
    </row>
    <row r="268" spans="1:1" x14ac:dyDescent="0.2">
      <c r="A268" s="137"/>
    </row>
    <row r="269" spans="1:1" x14ac:dyDescent="0.2">
      <c r="A269" s="137"/>
    </row>
    <row r="270" spans="1:1" x14ac:dyDescent="0.2">
      <c r="A270" s="137"/>
    </row>
    <row r="271" spans="1:1" x14ac:dyDescent="0.2">
      <c r="A271" s="137"/>
    </row>
    <row r="272" spans="1:1" x14ac:dyDescent="0.2">
      <c r="A272" s="137"/>
    </row>
    <row r="273" spans="1:1" x14ac:dyDescent="0.2">
      <c r="A273" s="137"/>
    </row>
    <row r="274" spans="1:1" x14ac:dyDescent="0.2">
      <c r="A274" s="137"/>
    </row>
    <row r="275" spans="1:1" x14ac:dyDescent="0.2">
      <c r="A275" s="137"/>
    </row>
    <row r="276" spans="1:1" x14ac:dyDescent="0.2">
      <c r="A276" s="137"/>
    </row>
    <row r="277" spans="1:1" x14ac:dyDescent="0.2">
      <c r="A277" s="137"/>
    </row>
    <row r="278" spans="1:1" x14ac:dyDescent="0.2">
      <c r="A278" s="137"/>
    </row>
    <row r="279" spans="1:1" x14ac:dyDescent="0.2">
      <c r="A279" s="137"/>
    </row>
    <row r="280" spans="1:1" x14ac:dyDescent="0.2">
      <c r="A280" s="137"/>
    </row>
    <row r="281" spans="1:1" x14ac:dyDescent="0.2">
      <c r="A281" s="137"/>
    </row>
    <row r="282" spans="1:1" x14ac:dyDescent="0.2">
      <c r="A282" s="137"/>
    </row>
    <row r="283" spans="1:1" x14ac:dyDescent="0.2">
      <c r="A283" s="137"/>
    </row>
    <row r="284" spans="1:1" x14ac:dyDescent="0.2">
      <c r="A284" s="137"/>
    </row>
    <row r="285" spans="1:1" x14ac:dyDescent="0.2">
      <c r="A285" s="137"/>
    </row>
    <row r="286" spans="1:1" x14ac:dyDescent="0.2">
      <c r="A286" s="137"/>
    </row>
    <row r="287" spans="1:1" x14ac:dyDescent="0.2">
      <c r="A287" s="137"/>
    </row>
    <row r="288" spans="1:1" x14ac:dyDescent="0.2">
      <c r="A288" s="137"/>
    </row>
    <row r="289" spans="1:1" x14ac:dyDescent="0.2">
      <c r="A289" s="137"/>
    </row>
    <row r="290" spans="1:1" x14ac:dyDescent="0.2">
      <c r="A290" s="137"/>
    </row>
    <row r="291" spans="1:1" x14ac:dyDescent="0.2">
      <c r="A291" s="137"/>
    </row>
    <row r="292" spans="1:1" x14ac:dyDescent="0.2">
      <c r="A292" s="137"/>
    </row>
    <row r="293" spans="1:1" x14ac:dyDescent="0.2">
      <c r="A293" s="137"/>
    </row>
    <row r="294" spans="1:1" x14ac:dyDescent="0.2">
      <c r="A294" s="137"/>
    </row>
    <row r="295" spans="1:1" x14ac:dyDescent="0.2">
      <c r="A295" s="137"/>
    </row>
    <row r="296" spans="1:1" x14ac:dyDescent="0.2">
      <c r="A296" s="137"/>
    </row>
    <row r="297" spans="1:1" x14ac:dyDescent="0.2">
      <c r="A297" s="137"/>
    </row>
    <row r="298" spans="1:1" x14ac:dyDescent="0.2">
      <c r="A298" s="137"/>
    </row>
    <row r="299" spans="1:1" x14ac:dyDescent="0.2">
      <c r="A299" s="137"/>
    </row>
    <row r="300" spans="1:1" x14ac:dyDescent="0.2">
      <c r="A300" s="137"/>
    </row>
    <row r="301" spans="1:1" x14ac:dyDescent="0.2">
      <c r="A301" s="137"/>
    </row>
    <row r="302" spans="1:1" x14ac:dyDescent="0.2">
      <c r="A302" s="137"/>
    </row>
    <row r="303" spans="1:1" x14ac:dyDescent="0.2">
      <c r="A303" s="137"/>
    </row>
    <row r="304" spans="1:1" x14ac:dyDescent="0.2">
      <c r="A304" s="137"/>
    </row>
    <row r="305" spans="1:1" x14ac:dyDescent="0.2">
      <c r="A305" s="137"/>
    </row>
    <row r="306" spans="1:1" x14ac:dyDescent="0.2">
      <c r="A306" s="137"/>
    </row>
    <row r="307" spans="1:1" x14ac:dyDescent="0.2">
      <c r="A307" s="137"/>
    </row>
    <row r="308" spans="1:1" x14ac:dyDescent="0.2">
      <c r="A308" s="137"/>
    </row>
    <row r="309" spans="1:1" x14ac:dyDescent="0.2">
      <c r="A309" s="137"/>
    </row>
    <row r="310" spans="1:1" x14ac:dyDescent="0.2">
      <c r="A310" s="137"/>
    </row>
    <row r="311" spans="1:1" x14ac:dyDescent="0.2">
      <c r="A311" s="137"/>
    </row>
    <row r="312" spans="1:1" x14ac:dyDescent="0.2">
      <c r="A312" s="137"/>
    </row>
    <row r="313" spans="1:1" x14ac:dyDescent="0.2">
      <c r="A313" s="137"/>
    </row>
    <row r="314" spans="1:1" x14ac:dyDescent="0.2">
      <c r="A314" s="137"/>
    </row>
    <row r="315" spans="1:1" x14ac:dyDescent="0.2">
      <c r="A315" s="137"/>
    </row>
    <row r="316" spans="1:1" x14ac:dyDescent="0.2">
      <c r="A316" s="137"/>
    </row>
    <row r="317" spans="1:1" x14ac:dyDescent="0.2">
      <c r="A317" s="137"/>
    </row>
    <row r="318" spans="1:1" x14ac:dyDescent="0.2">
      <c r="A318" s="137"/>
    </row>
    <row r="319" spans="1:1" x14ac:dyDescent="0.2">
      <c r="A319" s="137"/>
    </row>
    <row r="320" spans="1:1" x14ac:dyDescent="0.2">
      <c r="A320" s="137"/>
    </row>
    <row r="321" spans="1:1" x14ac:dyDescent="0.2">
      <c r="A321" s="137"/>
    </row>
    <row r="322" spans="1:1" x14ac:dyDescent="0.2">
      <c r="A322" s="137"/>
    </row>
    <row r="323" spans="1:1" x14ac:dyDescent="0.2">
      <c r="A323" s="137"/>
    </row>
    <row r="324" spans="1:1" x14ac:dyDescent="0.2">
      <c r="A324" s="137"/>
    </row>
    <row r="325" spans="1:1" x14ac:dyDescent="0.2">
      <c r="A325" s="137"/>
    </row>
    <row r="326" spans="1:1" x14ac:dyDescent="0.2">
      <c r="A326" s="137"/>
    </row>
    <row r="327" spans="1:1" x14ac:dyDescent="0.2">
      <c r="A327" s="137"/>
    </row>
    <row r="328" spans="1:1" x14ac:dyDescent="0.2">
      <c r="A328" s="137"/>
    </row>
    <row r="329" spans="1:1" x14ac:dyDescent="0.2">
      <c r="A329" s="137"/>
    </row>
    <row r="330" spans="1:1" x14ac:dyDescent="0.2">
      <c r="A330" s="137"/>
    </row>
    <row r="331" spans="1:1" x14ac:dyDescent="0.2">
      <c r="A331" s="137"/>
    </row>
    <row r="332" spans="1:1" x14ac:dyDescent="0.2">
      <c r="A332" s="137"/>
    </row>
    <row r="333" spans="1:1" x14ac:dyDescent="0.2">
      <c r="A333" s="137"/>
    </row>
    <row r="334" spans="1:1" x14ac:dyDescent="0.2">
      <c r="A334" s="137"/>
    </row>
    <row r="335" spans="1:1" x14ac:dyDescent="0.2">
      <c r="A335" s="137"/>
    </row>
    <row r="336" spans="1:1" x14ac:dyDescent="0.2">
      <c r="A336" s="137"/>
    </row>
    <row r="337" spans="1:1" x14ac:dyDescent="0.2">
      <c r="A337" s="137"/>
    </row>
    <row r="338" spans="1:1" x14ac:dyDescent="0.2">
      <c r="A338" s="137"/>
    </row>
    <row r="339" spans="1:1" x14ac:dyDescent="0.2">
      <c r="A339" s="137"/>
    </row>
    <row r="340" spans="1:1" x14ac:dyDescent="0.2">
      <c r="A340" s="137"/>
    </row>
    <row r="341" spans="1:1" x14ac:dyDescent="0.2">
      <c r="A341" s="137"/>
    </row>
    <row r="342" spans="1:1" x14ac:dyDescent="0.2">
      <c r="A342" s="137"/>
    </row>
    <row r="343" spans="1:1" x14ac:dyDescent="0.2">
      <c r="A343" s="137"/>
    </row>
    <row r="344" spans="1:1" x14ac:dyDescent="0.2">
      <c r="A344" s="137"/>
    </row>
    <row r="345" spans="1:1" x14ac:dyDescent="0.2">
      <c r="A345" s="137"/>
    </row>
    <row r="346" spans="1:1" x14ac:dyDescent="0.2">
      <c r="A346" s="137"/>
    </row>
    <row r="347" spans="1:1" x14ac:dyDescent="0.2">
      <c r="A347" s="137"/>
    </row>
    <row r="348" spans="1:1" x14ac:dyDescent="0.2">
      <c r="A348" s="137"/>
    </row>
    <row r="349" spans="1:1" x14ac:dyDescent="0.2">
      <c r="A349" s="137"/>
    </row>
    <row r="350" spans="1:1" x14ac:dyDescent="0.2">
      <c r="A350" s="137"/>
    </row>
    <row r="351" spans="1:1" x14ac:dyDescent="0.2">
      <c r="A351" s="137"/>
    </row>
    <row r="352" spans="1:1" x14ac:dyDescent="0.2">
      <c r="A352" s="137"/>
    </row>
    <row r="353" spans="1:1" x14ac:dyDescent="0.2">
      <c r="A353" s="137"/>
    </row>
  </sheetData>
  <mergeCells count="3">
    <mergeCell ref="A16:A17"/>
    <mergeCell ref="A40:A42"/>
    <mergeCell ref="A19:A22"/>
  </mergeCells>
  <pageMargins left="0.7" right="0.7" top="0.75" bottom="0.75" header="0.3" footer="0.3"/>
  <pageSetup paperSize="9" orientation="portrait" horizontalDpi="4294967295" verticalDpi="4294967295"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tabColor rgb="FF92D050"/>
  </sheetPr>
  <dimension ref="A1:D357"/>
  <sheetViews>
    <sheetView workbookViewId="0">
      <pane xSplit="1" topLeftCell="B1" activePane="topRight" state="frozen"/>
      <selection activeCell="A10" sqref="A10"/>
      <selection pane="topRight" activeCell="A19" sqref="A19:A22"/>
    </sheetView>
  </sheetViews>
  <sheetFormatPr defaultColWidth="10" defaultRowHeight="12.75" x14ac:dyDescent="0.2"/>
  <cols>
    <col min="1" max="1" width="46.5703125" style="32" customWidth="1"/>
    <col min="2" max="16384" width="10" style="31"/>
  </cols>
  <sheetData>
    <row r="1" spans="1:4" x14ac:dyDescent="0.2">
      <c r="A1" s="63" t="s">
        <v>61</v>
      </c>
    </row>
    <row r="2" spans="1:4" ht="24" x14ac:dyDescent="0.2">
      <c r="A2" s="177" t="s">
        <v>301</v>
      </c>
    </row>
    <row r="3" spans="1:4" x14ac:dyDescent="0.2">
      <c r="A3" s="167" t="s">
        <v>300</v>
      </c>
    </row>
    <row r="4" spans="1:4" ht="21.75" customHeight="1" x14ac:dyDescent="0.2">
      <c r="A4" s="201" t="s">
        <v>62</v>
      </c>
      <c r="B4" s="115" t="e">
        <f>'BAR BB| Open rates'!#REF!</f>
        <v>#REF!</v>
      </c>
      <c r="C4" s="115" t="e">
        <f>'BAR BB| Open rates'!#REF!</f>
        <v>#REF!</v>
      </c>
      <c r="D4" s="115" t="e">
        <f>'BAR BB| Open rates'!#REF!</f>
        <v>#REF!</v>
      </c>
    </row>
    <row r="5" spans="1:4" ht="21.75" customHeight="1" x14ac:dyDescent="0.2">
      <c r="A5" s="202"/>
      <c r="B5" s="115" t="e">
        <f>'BAR BB| Open rates'!#REF!</f>
        <v>#REF!</v>
      </c>
      <c r="C5" s="115" t="e">
        <f>'BAR BB| Open rates'!#REF!</f>
        <v>#REF!</v>
      </c>
      <c r="D5" s="115" t="e">
        <f>'BAR BB| Open rates'!#REF!</f>
        <v>#REF!</v>
      </c>
    </row>
    <row r="6" spans="1:4" x14ac:dyDescent="0.2">
      <c r="A6" s="163" t="s">
        <v>63</v>
      </c>
    </row>
    <row r="7" spans="1:4" x14ac:dyDescent="0.2">
      <c r="A7" s="163">
        <v>1</v>
      </c>
      <c r="B7" s="57" t="e">
        <f>'BAR BB| Open rates'!#REF!*0.9</f>
        <v>#REF!</v>
      </c>
      <c r="C7" s="57" t="e">
        <f>'BAR BB| Open rates'!#REF!*0.9</f>
        <v>#REF!</v>
      </c>
      <c r="D7" s="57" t="e">
        <f>'BAR BB| Open rates'!#REF!*0.9</f>
        <v>#REF!</v>
      </c>
    </row>
    <row r="8" spans="1:4" x14ac:dyDescent="0.2">
      <c r="A8" s="163">
        <v>2</v>
      </c>
      <c r="B8" s="57" t="e">
        <f>'BAR BB| Open rates'!#REF!*0.9</f>
        <v>#REF!</v>
      </c>
      <c r="C8" s="57" t="e">
        <f>'BAR BB| Open rates'!#REF!*0.9</f>
        <v>#REF!</v>
      </c>
      <c r="D8" s="57" t="e">
        <f>'BAR BB| Open rates'!#REF!*0.9</f>
        <v>#REF!</v>
      </c>
    </row>
    <row r="9" spans="1:4" x14ac:dyDescent="0.2">
      <c r="A9" s="163" t="s">
        <v>175</v>
      </c>
      <c r="B9" s="57"/>
      <c r="C9" s="57"/>
      <c r="D9" s="57"/>
    </row>
    <row r="10" spans="1:4" x14ac:dyDescent="0.2">
      <c r="A10" s="163">
        <v>1</v>
      </c>
      <c r="B10" s="57" t="e">
        <f>'BAR BB| Open rates'!#REF!*0.9</f>
        <v>#REF!</v>
      </c>
      <c r="C10" s="57" t="e">
        <f>'BAR BB| Open rates'!#REF!*0.9</f>
        <v>#REF!</v>
      </c>
      <c r="D10" s="57" t="e">
        <f>'BAR BB| Open rates'!#REF!*0.9</f>
        <v>#REF!</v>
      </c>
    </row>
    <row r="11" spans="1:4" x14ac:dyDescent="0.2">
      <c r="A11" s="163">
        <v>2</v>
      </c>
      <c r="B11" s="57" t="e">
        <f>'BAR BB| Open rates'!#REF!*0.9</f>
        <v>#REF!</v>
      </c>
      <c r="C11" s="57" t="e">
        <f>'BAR BB| Open rates'!#REF!*0.9</f>
        <v>#REF!</v>
      </c>
      <c r="D11" s="57" t="e">
        <f>'BAR BB| Open rates'!#REF!*0.9</f>
        <v>#REF!</v>
      </c>
    </row>
    <row r="12" spans="1:4" x14ac:dyDescent="0.2">
      <c r="A12" s="163" t="s">
        <v>176</v>
      </c>
      <c r="B12" s="57"/>
      <c r="C12" s="57"/>
      <c r="D12" s="57"/>
    </row>
    <row r="13" spans="1:4" x14ac:dyDescent="0.2">
      <c r="A13" s="163">
        <v>1</v>
      </c>
      <c r="B13" s="57" t="e">
        <f>'BAR BB| Open rates'!#REF!*0.9</f>
        <v>#REF!</v>
      </c>
      <c r="C13" s="57" t="e">
        <f>'BAR BB| Open rates'!#REF!*0.9</f>
        <v>#REF!</v>
      </c>
      <c r="D13" s="57" t="e">
        <f>'BAR BB| Open rates'!#REF!*0.9</f>
        <v>#REF!</v>
      </c>
    </row>
    <row r="14" spans="1:4" x14ac:dyDescent="0.2">
      <c r="A14" s="163">
        <v>2</v>
      </c>
      <c r="B14" s="57" t="e">
        <f>'BAR BB| Open rates'!#REF!*0.9</f>
        <v>#REF!</v>
      </c>
      <c r="C14" s="57" t="e">
        <f>'BAR BB| Open rates'!#REF!*0.9</f>
        <v>#REF!</v>
      </c>
      <c r="D14" s="57" t="e">
        <f>'BAR BB| Open rates'!#REF!*0.9</f>
        <v>#REF!</v>
      </c>
    </row>
    <row r="15" spans="1:4" x14ac:dyDescent="0.2">
      <c r="A15" s="89"/>
    </row>
    <row r="16" spans="1:4" x14ac:dyDescent="0.2">
      <c r="A16" s="340" t="s">
        <v>172</v>
      </c>
    </row>
    <row r="17" spans="1:1" x14ac:dyDescent="0.2">
      <c r="A17" s="340"/>
    </row>
    <row r="18" spans="1:1" x14ac:dyDescent="0.2">
      <c r="A18" s="89"/>
    </row>
    <row r="19" spans="1:1" s="154" customFormat="1" ht="41.25" customHeight="1" x14ac:dyDescent="0.2">
      <c r="A19" s="370" t="s">
        <v>277</v>
      </c>
    </row>
    <row r="20" spans="1:1" s="154" customFormat="1" ht="41.25" customHeight="1" x14ac:dyDescent="0.2">
      <c r="A20" s="370"/>
    </row>
    <row r="21" spans="1:1" s="154" customFormat="1" ht="41.25" customHeight="1" x14ac:dyDescent="0.2">
      <c r="A21" s="370"/>
    </row>
    <row r="22" spans="1:1" s="154" customFormat="1" ht="41.25" customHeight="1" x14ac:dyDescent="0.2">
      <c r="A22" s="370"/>
    </row>
    <row r="23" spans="1:1" ht="12.75" customHeight="1" x14ac:dyDescent="0.2">
      <c r="A23" s="31"/>
    </row>
    <row r="24" spans="1:1" x14ac:dyDescent="0.2">
      <c r="A24" s="177" t="s">
        <v>83</v>
      </c>
    </row>
    <row r="25" spans="1:1" ht="24" x14ac:dyDescent="0.2">
      <c r="A25" s="157" t="s">
        <v>278</v>
      </c>
    </row>
    <row r="26" spans="1:1" ht="24" x14ac:dyDescent="0.2">
      <c r="A26" s="157" t="s">
        <v>279</v>
      </c>
    </row>
    <row r="27" spans="1:1" x14ac:dyDescent="0.2">
      <c r="A27" s="33"/>
    </row>
    <row r="28" spans="1:1" x14ac:dyDescent="0.2">
      <c r="A28" s="174" t="s">
        <v>74</v>
      </c>
    </row>
    <row r="29" spans="1:1" ht="24" x14ac:dyDescent="0.2">
      <c r="A29" s="179" t="s">
        <v>202</v>
      </c>
    </row>
    <row r="30" spans="1:1" x14ac:dyDescent="0.2">
      <c r="A30" s="178" t="s">
        <v>75</v>
      </c>
    </row>
    <row r="31" spans="1:1" ht="24" x14ac:dyDescent="0.2">
      <c r="A31" s="175" t="s">
        <v>76</v>
      </c>
    </row>
    <row r="32" spans="1:1" ht="24" x14ac:dyDescent="0.2">
      <c r="A32" s="175" t="s">
        <v>89</v>
      </c>
    </row>
    <row r="33" spans="1:1" x14ac:dyDescent="0.2">
      <c r="A33" s="175" t="s">
        <v>78</v>
      </c>
    </row>
    <row r="34" spans="1:1" ht="24" x14ac:dyDescent="0.2">
      <c r="A34" s="175" t="s">
        <v>79</v>
      </c>
    </row>
    <row r="35" spans="1:1" ht="24" x14ac:dyDescent="0.2">
      <c r="A35" s="175" t="s">
        <v>187</v>
      </c>
    </row>
    <row r="36" spans="1:1" x14ac:dyDescent="0.2">
      <c r="A36" s="175" t="s">
        <v>105</v>
      </c>
    </row>
    <row r="37" spans="1:1" ht="24" x14ac:dyDescent="0.2">
      <c r="A37" s="175" t="s">
        <v>203</v>
      </c>
    </row>
    <row r="38" spans="1:1" ht="72" customHeight="1" x14ac:dyDescent="0.2">
      <c r="A38" s="203" t="s">
        <v>101</v>
      </c>
    </row>
    <row r="39" spans="1:1" ht="15.75" customHeight="1" x14ac:dyDescent="0.2">
      <c r="A39" s="221"/>
    </row>
    <row r="40" spans="1:1" ht="15.75" customHeight="1" x14ac:dyDescent="0.2">
      <c r="A40" s="367" t="s">
        <v>304</v>
      </c>
    </row>
    <row r="41" spans="1:1" ht="15" customHeight="1" x14ac:dyDescent="0.2">
      <c r="A41" s="368"/>
    </row>
    <row r="42" spans="1:1" ht="15" customHeight="1" x14ac:dyDescent="0.2">
      <c r="A42" s="369"/>
    </row>
    <row r="43" spans="1:1" x14ac:dyDescent="0.2">
      <c r="A43" s="69"/>
    </row>
    <row r="44" spans="1:1" ht="36" x14ac:dyDescent="0.2">
      <c r="A44" s="206" t="s">
        <v>204</v>
      </c>
    </row>
    <row r="45" spans="1:1" s="154" customFormat="1" ht="27.75" customHeight="1" x14ac:dyDescent="0.2">
      <c r="A45" s="204" t="s">
        <v>280</v>
      </c>
    </row>
    <row r="46" spans="1:1" x14ac:dyDescent="0.2">
      <c r="A46" s="6"/>
    </row>
    <row r="47" spans="1:1" x14ac:dyDescent="0.2">
      <c r="A47" s="171" t="s">
        <v>81</v>
      </c>
    </row>
    <row r="48" spans="1:1" ht="36" x14ac:dyDescent="0.2">
      <c r="A48" s="176" t="s">
        <v>102</v>
      </c>
    </row>
    <row r="49" spans="1:1" ht="36" x14ac:dyDescent="0.2">
      <c r="A49" s="176" t="s">
        <v>104</v>
      </c>
    </row>
    <row r="50" spans="1:1" x14ac:dyDescent="0.2">
      <c r="A50" s="168"/>
    </row>
    <row r="51" spans="1:1" ht="26.25" x14ac:dyDescent="0.2">
      <c r="A51" s="174" t="s">
        <v>302</v>
      </c>
    </row>
    <row r="52" spans="1:1" x14ac:dyDescent="0.2">
      <c r="A52" s="170"/>
    </row>
    <row r="53" spans="1:1" s="154" customFormat="1" ht="24" x14ac:dyDescent="0.2">
      <c r="A53" s="207" t="s">
        <v>281</v>
      </c>
    </row>
    <row r="54" spans="1:1" s="154" customFormat="1" x14ac:dyDescent="0.2">
      <c r="A54" s="205" t="s">
        <v>205</v>
      </c>
    </row>
    <row r="55" spans="1:1" s="154" customFormat="1" ht="12.75" customHeight="1" x14ac:dyDescent="0.2">
      <c r="A55" s="205"/>
    </row>
    <row r="56" spans="1:1" s="154" customFormat="1" ht="24" x14ac:dyDescent="0.2">
      <c r="A56" s="207" t="s">
        <v>282</v>
      </c>
    </row>
    <row r="57" spans="1:1" s="154" customFormat="1" x14ac:dyDescent="0.2">
      <c r="A57" s="208" t="s">
        <v>283</v>
      </c>
    </row>
    <row r="58" spans="1:1" s="154" customFormat="1" ht="13.5" customHeight="1" x14ac:dyDescent="0.2">
      <c r="A58" s="176"/>
    </row>
    <row r="59" spans="1:1" s="154" customFormat="1" ht="24" x14ac:dyDescent="0.2">
      <c r="A59" s="207" t="s">
        <v>284</v>
      </c>
    </row>
    <row r="60" spans="1:1" s="154" customFormat="1" x14ac:dyDescent="0.2">
      <c r="A60" s="208" t="s">
        <v>285</v>
      </c>
    </row>
    <row r="61" spans="1:1" s="154" customFormat="1" ht="12.75" customHeight="1" x14ac:dyDescent="0.2">
      <c r="A61" s="176"/>
    </row>
    <row r="62" spans="1:1" s="154" customFormat="1" x14ac:dyDescent="0.2">
      <c r="A62" s="207" t="s">
        <v>269</v>
      </c>
    </row>
    <row r="63" spans="1:1" s="154" customFormat="1" x14ac:dyDescent="0.2">
      <c r="A63" s="205" t="s">
        <v>209</v>
      </c>
    </row>
    <row r="64" spans="1:1" s="154" customFormat="1" x14ac:dyDescent="0.2">
      <c r="A64" s="215"/>
    </row>
    <row r="65" spans="1:1" s="154" customFormat="1" ht="23.25" customHeight="1" x14ac:dyDescent="0.2">
      <c r="A65" s="207" t="s">
        <v>286</v>
      </c>
    </row>
    <row r="66" spans="1:1" s="154" customFormat="1" x14ac:dyDescent="0.2">
      <c r="A66" s="208" t="s">
        <v>287</v>
      </c>
    </row>
    <row r="67" spans="1:1" s="154" customFormat="1" x14ac:dyDescent="0.2">
      <c r="A67" s="208"/>
    </row>
    <row r="68" spans="1:1" s="154" customFormat="1" x14ac:dyDescent="0.2">
      <c r="A68" s="207" t="s">
        <v>288</v>
      </c>
    </row>
    <row r="69" spans="1:1" s="154" customFormat="1" x14ac:dyDescent="0.2">
      <c r="A69" s="208" t="s">
        <v>289</v>
      </c>
    </row>
    <row r="70" spans="1:1" s="154" customFormat="1" x14ac:dyDescent="0.2">
      <c r="A70" s="205"/>
    </row>
    <row r="71" spans="1:1" ht="24" x14ac:dyDescent="0.2">
      <c r="A71" s="177" t="s">
        <v>303</v>
      </c>
    </row>
    <row r="72" spans="1:1" s="154" customFormat="1" ht="24" x14ac:dyDescent="0.2">
      <c r="A72" s="207" t="s">
        <v>290</v>
      </c>
    </row>
    <row r="73" spans="1:1" s="154" customFormat="1" x14ac:dyDescent="0.2">
      <c r="A73" s="205" t="s">
        <v>206</v>
      </c>
    </row>
    <row r="74" spans="1:1" s="154" customFormat="1" x14ac:dyDescent="0.2">
      <c r="A74" s="176"/>
    </row>
    <row r="75" spans="1:1" s="154" customFormat="1" ht="30" customHeight="1" x14ac:dyDescent="0.2">
      <c r="A75" s="207" t="s">
        <v>291</v>
      </c>
    </row>
    <row r="76" spans="1:1" s="154" customFormat="1" x14ac:dyDescent="0.2">
      <c r="A76" s="205" t="s">
        <v>292</v>
      </c>
    </row>
    <row r="77" spans="1:1" s="154" customFormat="1" x14ac:dyDescent="0.2">
      <c r="A77" s="176"/>
    </row>
    <row r="78" spans="1:1" s="154" customFormat="1" ht="24" x14ac:dyDescent="0.2">
      <c r="A78" s="207" t="s">
        <v>293</v>
      </c>
    </row>
    <row r="79" spans="1:1" s="154" customFormat="1" x14ac:dyDescent="0.2">
      <c r="A79" s="205" t="s">
        <v>294</v>
      </c>
    </row>
    <row r="80" spans="1:1" s="154" customFormat="1" x14ac:dyDescent="0.2">
      <c r="A80" s="176"/>
    </row>
    <row r="81" spans="1:1" s="154" customFormat="1" x14ac:dyDescent="0.2">
      <c r="A81" s="207" t="s">
        <v>270</v>
      </c>
    </row>
    <row r="82" spans="1:1" s="154" customFormat="1" x14ac:dyDescent="0.2">
      <c r="A82" s="205" t="s">
        <v>210</v>
      </c>
    </row>
    <row r="83" spans="1:1" s="154" customFormat="1" x14ac:dyDescent="0.2">
      <c r="A83" s="176"/>
    </row>
    <row r="84" spans="1:1" s="154" customFormat="1" ht="24" x14ac:dyDescent="0.2">
      <c r="A84" s="207" t="s">
        <v>295</v>
      </c>
    </row>
    <row r="85" spans="1:1" s="154" customFormat="1" x14ac:dyDescent="0.2">
      <c r="A85" s="205" t="s">
        <v>296</v>
      </c>
    </row>
    <row r="86" spans="1:1" x14ac:dyDescent="0.2">
      <c r="A86" s="170"/>
    </row>
    <row r="87" spans="1:1" x14ac:dyDescent="0.2">
      <c r="A87" s="207" t="s">
        <v>297</v>
      </c>
    </row>
    <row r="88" spans="1:1" x14ac:dyDescent="0.2">
      <c r="A88" s="205" t="s">
        <v>289</v>
      </c>
    </row>
    <row r="89" spans="1:1" x14ac:dyDescent="0.2">
      <c r="A89" s="137"/>
    </row>
    <row r="90" spans="1:1" x14ac:dyDescent="0.2">
      <c r="A90" s="170"/>
    </row>
    <row r="91" spans="1:1" x14ac:dyDescent="0.2">
      <c r="A91" s="170"/>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row r="141" spans="1:1" x14ac:dyDescent="0.2">
      <c r="A141" s="137"/>
    </row>
    <row r="142" spans="1:1" x14ac:dyDescent="0.2">
      <c r="A142" s="137"/>
    </row>
    <row r="143" spans="1:1" x14ac:dyDescent="0.2">
      <c r="A143" s="137"/>
    </row>
    <row r="144" spans="1:1" x14ac:dyDescent="0.2">
      <c r="A144" s="137"/>
    </row>
    <row r="145" spans="1:1" x14ac:dyDescent="0.2">
      <c r="A145" s="137"/>
    </row>
    <row r="146" spans="1:1" x14ac:dyDescent="0.2">
      <c r="A146" s="137"/>
    </row>
    <row r="147" spans="1:1" x14ac:dyDescent="0.2">
      <c r="A147" s="137"/>
    </row>
    <row r="148" spans="1:1" x14ac:dyDescent="0.2">
      <c r="A148" s="137"/>
    </row>
    <row r="149" spans="1:1" x14ac:dyDescent="0.2">
      <c r="A149" s="137"/>
    </row>
    <row r="150" spans="1:1" x14ac:dyDescent="0.2">
      <c r="A150" s="137"/>
    </row>
    <row r="151" spans="1:1" x14ac:dyDescent="0.2">
      <c r="A151" s="137"/>
    </row>
    <row r="152" spans="1:1" x14ac:dyDescent="0.2">
      <c r="A152" s="137"/>
    </row>
    <row r="153" spans="1:1" x14ac:dyDescent="0.2">
      <c r="A153" s="137"/>
    </row>
    <row r="154" spans="1:1" x14ac:dyDescent="0.2">
      <c r="A154" s="137"/>
    </row>
    <row r="155" spans="1:1" x14ac:dyDescent="0.2">
      <c r="A155" s="137"/>
    </row>
    <row r="156" spans="1:1" x14ac:dyDescent="0.2">
      <c r="A156" s="137"/>
    </row>
    <row r="157" spans="1:1" x14ac:dyDescent="0.2">
      <c r="A157" s="137"/>
    </row>
    <row r="158" spans="1:1" x14ac:dyDescent="0.2">
      <c r="A158" s="137"/>
    </row>
    <row r="159" spans="1:1" x14ac:dyDescent="0.2">
      <c r="A159" s="137"/>
    </row>
    <row r="160" spans="1:1" x14ac:dyDescent="0.2">
      <c r="A160" s="137"/>
    </row>
    <row r="161" spans="1:1" x14ac:dyDescent="0.2">
      <c r="A161" s="137"/>
    </row>
    <row r="162" spans="1:1" x14ac:dyDescent="0.2">
      <c r="A162" s="137"/>
    </row>
    <row r="163" spans="1:1" x14ac:dyDescent="0.2">
      <c r="A163" s="137"/>
    </row>
    <row r="164" spans="1:1" x14ac:dyDescent="0.2">
      <c r="A164" s="137"/>
    </row>
    <row r="165" spans="1:1" x14ac:dyDescent="0.2">
      <c r="A165" s="137"/>
    </row>
    <row r="166" spans="1:1" x14ac:dyDescent="0.2">
      <c r="A166" s="137"/>
    </row>
    <row r="167" spans="1:1" x14ac:dyDescent="0.2">
      <c r="A167" s="137"/>
    </row>
    <row r="168" spans="1:1" x14ac:dyDescent="0.2">
      <c r="A168" s="137"/>
    </row>
    <row r="169" spans="1:1" x14ac:dyDescent="0.2">
      <c r="A169" s="137"/>
    </row>
    <row r="170" spans="1:1" x14ac:dyDescent="0.2">
      <c r="A170" s="137"/>
    </row>
    <row r="171" spans="1:1" x14ac:dyDescent="0.2">
      <c r="A171" s="137"/>
    </row>
    <row r="172" spans="1:1" x14ac:dyDescent="0.2">
      <c r="A172" s="137"/>
    </row>
    <row r="173" spans="1:1" x14ac:dyDescent="0.2">
      <c r="A173" s="137"/>
    </row>
    <row r="174" spans="1:1" x14ac:dyDescent="0.2">
      <c r="A174" s="137"/>
    </row>
    <row r="175" spans="1:1" x14ac:dyDescent="0.2">
      <c r="A175" s="137"/>
    </row>
    <row r="176" spans="1:1" x14ac:dyDescent="0.2">
      <c r="A176" s="137"/>
    </row>
    <row r="177" spans="1:1" x14ac:dyDescent="0.2">
      <c r="A177" s="137"/>
    </row>
    <row r="178" spans="1:1" x14ac:dyDescent="0.2">
      <c r="A178" s="137"/>
    </row>
    <row r="179" spans="1:1" x14ac:dyDescent="0.2">
      <c r="A179" s="137"/>
    </row>
    <row r="180" spans="1:1" x14ac:dyDescent="0.2">
      <c r="A180" s="137"/>
    </row>
    <row r="181" spans="1:1" x14ac:dyDescent="0.2">
      <c r="A181" s="137"/>
    </row>
    <row r="182" spans="1:1" x14ac:dyDescent="0.2">
      <c r="A182" s="137"/>
    </row>
    <row r="183" spans="1:1" x14ac:dyDescent="0.2">
      <c r="A183" s="137"/>
    </row>
    <row r="184" spans="1:1" x14ac:dyDescent="0.2">
      <c r="A184" s="137"/>
    </row>
    <row r="185" spans="1:1" x14ac:dyDescent="0.2">
      <c r="A185" s="137"/>
    </row>
    <row r="186" spans="1:1" x14ac:dyDescent="0.2">
      <c r="A186" s="137"/>
    </row>
    <row r="187" spans="1:1" x14ac:dyDescent="0.2">
      <c r="A187" s="137"/>
    </row>
    <row r="188" spans="1:1" x14ac:dyDescent="0.2">
      <c r="A188" s="137"/>
    </row>
    <row r="189" spans="1:1" x14ac:dyDescent="0.2">
      <c r="A189" s="137"/>
    </row>
    <row r="190" spans="1:1" x14ac:dyDescent="0.2">
      <c r="A190" s="137"/>
    </row>
    <row r="191" spans="1:1" x14ac:dyDescent="0.2">
      <c r="A191" s="137"/>
    </row>
    <row r="192" spans="1:1" x14ac:dyDescent="0.2">
      <c r="A192" s="137"/>
    </row>
    <row r="193" spans="1:1" x14ac:dyDescent="0.2">
      <c r="A193" s="137"/>
    </row>
    <row r="194" spans="1:1" x14ac:dyDescent="0.2">
      <c r="A194" s="137"/>
    </row>
    <row r="195" spans="1:1" x14ac:dyDescent="0.2">
      <c r="A195" s="137"/>
    </row>
    <row r="196" spans="1:1" x14ac:dyDescent="0.2">
      <c r="A196" s="137"/>
    </row>
    <row r="197" spans="1:1" x14ac:dyDescent="0.2">
      <c r="A197" s="137"/>
    </row>
    <row r="198" spans="1:1" x14ac:dyDescent="0.2">
      <c r="A198" s="137"/>
    </row>
    <row r="199" spans="1:1" x14ac:dyDescent="0.2">
      <c r="A199" s="137"/>
    </row>
    <row r="200" spans="1:1" x14ac:dyDescent="0.2">
      <c r="A200" s="137"/>
    </row>
    <row r="201" spans="1:1" x14ac:dyDescent="0.2">
      <c r="A201" s="137"/>
    </row>
    <row r="202" spans="1:1" x14ac:dyDescent="0.2">
      <c r="A202" s="137"/>
    </row>
    <row r="203" spans="1:1" x14ac:dyDescent="0.2">
      <c r="A203" s="137"/>
    </row>
    <row r="204" spans="1:1" x14ac:dyDescent="0.2">
      <c r="A204" s="137"/>
    </row>
    <row r="205" spans="1:1" x14ac:dyDescent="0.2">
      <c r="A205" s="137"/>
    </row>
    <row r="206" spans="1:1" x14ac:dyDescent="0.2">
      <c r="A206" s="137"/>
    </row>
    <row r="207" spans="1:1" x14ac:dyDescent="0.2">
      <c r="A207" s="137"/>
    </row>
    <row r="208" spans="1:1" x14ac:dyDescent="0.2">
      <c r="A208" s="137"/>
    </row>
    <row r="209" spans="1:1" x14ac:dyDescent="0.2">
      <c r="A209" s="137"/>
    </row>
    <row r="210" spans="1:1" x14ac:dyDescent="0.2">
      <c r="A210" s="137"/>
    </row>
    <row r="211" spans="1:1" x14ac:dyDescent="0.2">
      <c r="A211" s="137"/>
    </row>
    <row r="212" spans="1:1" x14ac:dyDescent="0.2">
      <c r="A212" s="137"/>
    </row>
    <row r="213" spans="1:1" x14ac:dyDescent="0.2">
      <c r="A213" s="137"/>
    </row>
    <row r="214" spans="1:1" x14ac:dyDescent="0.2">
      <c r="A214" s="137"/>
    </row>
    <row r="215" spans="1:1" x14ac:dyDescent="0.2">
      <c r="A215" s="137"/>
    </row>
    <row r="216" spans="1:1" x14ac:dyDescent="0.2">
      <c r="A216" s="137"/>
    </row>
    <row r="217" spans="1:1" x14ac:dyDescent="0.2">
      <c r="A217" s="137"/>
    </row>
    <row r="218" spans="1:1" x14ac:dyDescent="0.2">
      <c r="A218" s="137"/>
    </row>
    <row r="219" spans="1:1" x14ac:dyDescent="0.2">
      <c r="A219" s="137"/>
    </row>
    <row r="220" spans="1:1" x14ac:dyDescent="0.2">
      <c r="A220" s="137"/>
    </row>
    <row r="221" spans="1:1" x14ac:dyDescent="0.2">
      <c r="A221" s="137"/>
    </row>
    <row r="222" spans="1:1" x14ac:dyDescent="0.2">
      <c r="A222" s="137"/>
    </row>
    <row r="223" spans="1:1" x14ac:dyDescent="0.2">
      <c r="A223" s="137"/>
    </row>
    <row r="224" spans="1:1" x14ac:dyDescent="0.2">
      <c r="A224" s="137"/>
    </row>
    <row r="225" spans="1:1" x14ac:dyDescent="0.2">
      <c r="A225" s="137"/>
    </row>
    <row r="226" spans="1:1" x14ac:dyDescent="0.2">
      <c r="A226" s="137"/>
    </row>
    <row r="227" spans="1:1" x14ac:dyDescent="0.2">
      <c r="A227" s="137"/>
    </row>
    <row r="228" spans="1:1" x14ac:dyDescent="0.2">
      <c r="A228" s="137"/>
    </row>
    <row r="229" spans="1:1" x14ac:dyDescent="0.2">
      <c r="A229" s="137"/>
    </row>
    <row r="230" spans="1:1" x14ac:dyDescent="0.2">
      <c r="A230" s="137"/>
    </row>
    <row r="231" spans="1:1" x14ac:dyDescent="0.2">
      <c r="A231" s="137"/>
    </row>
    <row r="232" spans="1:1" x14ac:dyDescent="0.2">
      <c r="A232" s="137"/>
    </row>
    <row r="233" spans="1:1" x14ac:dyDescent="0.2">
      <c r="A233" s="137"/>
    </row>
    <row r="234" spans="1:1" x14ac:dyDescent="0.2">
      <c r="A234" s="137"/>
    </row>
    <row r="235" spans="1:1" x14ac:dyDescent="0.2">
      <c r="A235" s="137"/>
    </row>
    <row r="236" spans="1:1" x14ac:dyDescent="0.2">
      <c r="A236" s="137"/>
    </row>
    <row r="237" spans="1:1" x14ac:dyDescent="0.2">
      <c r="A237" s="137"/>
    </row>
    <row r="238" spans="1:1" x14ac:dyDescent="0.2">
      <c r="A238" s="137"/>
    </row>
    <row r="239" spans="1:1" x14ac:dyDescent="0.2">
      <c r="A239" s="137"/>
    </row>
    <row r="240" spans="1:1" x14ac:dyDescent="0.2">
      <c r="A240" s="137"/>
    </row>
    <row r="241" spans="1:1" x14ac:dyDescent="0.2">
      <c r="A241" s="137"/>
    </row>
    <row r="242" spans="1:1" x14ac:dyDescent="0.2">
      <c r="A242" s="137"/>
    </row>
    <row r="243" spans="1:1" x14ac:dyDescent="0.2">
      <c r="A243" s="137"/>
    </row>
    <row r="244" spans="1:1" x14ac:dyDescent="0.2">
      <c r="A244" s="137"/>
    </row>
    <row r="245" spans="1:1" x14ac:dyDescent="0.2">
      <c r="A245" s="137"/>
    </row>
    <row r="246" spans="1:1" x14ac:dyDescent="0.2">
      <c r="A246" s="137"/>
    </row>
    <row r="247" spans="1:1" x14ac:dyDescent="0.2">
      <c r="A247" s="137"/>
    </row>
    <row r="248" spans="1:1" x14ac:dyDescent="0.2">
      <c r="A248" s="137"/>
    </row>
    <row r="249" spans="1:1" x14ac:dyDescent="0.2">
      <c r="A249" s="137"/>
    </row>
    <row r="250" spans="1:1" x14ac:dyDescent="0.2">
      <c r="A250" s="137"/>
    </row>
    <row r="251" spans="1:1" x14ac:dyDescent="0.2">
      <c r="A251" s="137"/>
    </row>
    <row r="252" spans="1:1" x14ac:dyDescent="0.2">
      <c r="A252" s="137"/>
    </row>
    <row r="253" spans="1:1" x14ac:dyDescent="0.2">
      <c r="A253" s="137"/>
    </row>
    <row r="254" spans="1:1" x14ac:dyDescent="0.2">
      <c r="A254" s="137"/>
    </row>
    <row r="255" spans="1:1" x14ac:dyDescent="0.2">
      <c r="A255" s="137"/>
    </row>
    <row r="256" spans="1:1" x14ac:dyDescent="0.2">
      <c r="A256" s="137"/>
    </row>
    <row r="257" spans="1:1" x14ac:dyDescent="0.2">
      <c r="A257" s="137"/>
    </row>
    <row r="258" spans="1:1" x14ac:dyDescent="0.2">
      <c r="A258" s="137"/>
    </row>
    <row r="259" spans="1:1" x14ac:dyDescent="0.2">
      <c r="A259" s="137"/>
    </row>
    <row r="260" spans="1:1" x14ac:dyDescent="0.2">
      <c r="A260" s="137"/>
    </row>
    <row r="261" spans="1:1" x14ac:dyDescent="0.2">
      <c r="A261" s="137"/>
    </row>
    <row r="262" spans="1:1" x14ac:dyDescent="0.2">
      <c r="A262" s="137"/>
    </row>
    <row r="263" spans="1:1" x14ac:dyDescent="0.2">
      <c r="A263" s="137"/>
    </row>
    <row r="264" spans="1:1" x14ac:dyDescent="0.2">
      <c r="A264" s="137"/>
    </row>
    <row r="265" spans="1:1" x14ac:dyDescent="0.2">
      <c r="A265" s="137"/>
    </row>
    <row r="266" spans="1:1" x14ac:dyDescent="0.2">
      <c r="A266" s="137"/>
    </row>
    <row r="267" spans="1:1" x14ac:dyDescent="0.2">
      <c r="A267" s="137"/>
    </row>
    <row r="268" spans="1:1" x14ac:dyDescent="0.2">
      <c r="A268" s="137"/>
    </row>
    <row r="269" spans="1:1" x14ac:dyDescent="0.2">
      <c r="A269" s="137"/>
    </row>
    <row r="270" spans="1:1" x14ac:dyDescent="0.2">
      <c r="A270" s="137"/>
    </row>
    <row r="271" spans="1:1" x14ac:dyDescent="0.2">
      <c r="A271" s="137"/>
    </row>
    <row r="272" spans="1:1" x14ac:dyDescent="0.2">
      <c r="A272" s="137"/>
    </row>
    <row r="273" spans="1:1" x14ac:dyDescent="0.2">
      <c r="A273" s="137"/>
    </row>
    <row r="274" spans="1:1" x14ac:dyDescent="0.2">
      <c r="A274" s="137"/>
    </row>
    <row r="275" spans="1:1" x14ac:dyDescent="0.2">
      <c r="A275" s="137"/>
    </row>
    <row r="276" spans="1:1" x14ac:dyDescent="0.2">
      <c r="A276" s="137"/>
    </row>
    <row r="277" spans="1:1" x14ac:dyDescent="0.2">
      <c r="A277" s="137"/>
    </row>
    <row r="278" spans="1:1" x14ac:dyDescent="0.2">
      <c r="A278" s="137"/>
    </row>
    <row r="279" spans="1:1" x14ac:dyDescent="0.2">
      <c r="A279" s="137"/>
    </row>
    <row r="280" spans="1:1" x14ac:dyDescent="0.2">
      <c r="A280" s="137"/>
    </row>
    <row r="281" spans="1:1" x14ac:dyDescent="0.2">
      <c r="A281" s="137"/>
    </row>
    <row r="282" spans="1:1" x14ac:dyDescent="0.2">
      <c r="A282" s="137"/>
    </row>
    <row r="283" spans="1:1" x14ac:dyDescent="0.2">
      <c r="A283" s="137"/>
    </row>
    <row r="284" spans="1:1" x14ac:dyDescent="0.2">
      <c r="A284" s="137"/>
    </row>
    <row r="285" spans="1:1" x14ac:dyDescent="0.2">
      <c r="A285" s="137"/>
    </row>
    <row r="286" spans="1:1" x14ac:dyDescent="0.2">
      <c r="A286" s="137"/>
    </row>
    <row r="287" spans="1:1" x14ac:dyDescent="0.2">
      <c r="A287" s="137"/>
    </row>
    <row r="288" spans="1:1" x14ac:dyDescent="0.2">
      <c r="A288" s="137"/>
    </row>
    <row r="289" spans="1:1" x14ac:dyDescent="0.2">
      <c r="A289" s="137"/>
    </row>
    <row r="290" spans="1:1" x14ac:dyDescent="0.2">
      <c r="A290" s="137"/>
    </row>
    <row r="291" spans="1:1" x14ac:dyDescent="0.2">
      <c r="A291" s="137"/>
    </row>
    <row r="292" spans="1:1" x14ac:dyDescent="0.2">
      <c r="A292" s="137"/>
    </row>
    <row r="293" spans="1:1" x14ac:dyDescent="0.2">
      <c r="A293" s="137"/>
    </row>
    <row r="294" spans="1:1" x14ac:dyDescent="0.2">
      <c r="A294" s="137"/>
    </row>
    <row r="295" spans="1:1" x14ac:dyDescent="0.2">
      <c r="A295" s="137"/>
    </row>
    <row r="296" spans="1:1" x14ac:dyDescent="0.2">
      <c r="A296" s="137"/>
    </row>
    <row r="297" spans="1:1" x14ac:dyDescent="0.2">
      <c r="A297" s="137"/>
    </row>
    <row r="298" spans="1:1" x14ac:dyDescent="0.2">
      <c r="A298" s="137"/>
    </row>
    <row r="299" spans="1:1" x14ac:dyDescent="0.2">
      <c r="A299" s="137"/>
    </row>
    <row r="300" spans="1:1" x14ac:dyDescent="0.2">
      <c r="A300" s="137"/>
    </row>
    <row r="301" spans="1:1" x14ac:dyDescent="0.2">
      <c r="A301" s="137"/>
    </row>
    <row r="302" spans="1:1" x14ac:dyDescent="0.2">
      <c r="A302" s="137"/>
    </row>
    <row r="303" spans="1:1" x14ac:dyDescent="0.2">
      <c r="A303" s="137"/>
    </row>
    <row r="304" spans="1:1" x14ac:dyDescent="0.2">
      <c r="A304" s="137"/>
    </row>
    <row r="305" spans="1:1" x14ac:dyDescent="0.2">
      <c r="A305" s="137"/>
    </row>
    <row r="306" spans="1:1" x14ac:dyDescent="0.2">
      <c r="A306" s="137"/>
    </row>
    <row r="307" spans="1:1" x14ac:dyDescent="0.2">
      <c r="A307" s="137"/>
    </row>
    <row r="308" spans="1:1" x14ac:dyDescent="0.2">
      <c r="A308" s="137"/>
    </row>
    <row r="309" spans="1:1" x14ac:dyDescent="0.2">
      <c r="A309" s="137"/>
    </row>
    <row r="310" spans="1:1" x14ac:dyDescent="0.2">
      <c r="A310" s="137"/>
    </row>
    <row r="311" spans="1:1" x14ac:dyDescent="0.2">
      <c r="A311" s="137"/>
    </row>
    <row r="312" spans="1:1" x14ac:dyDescent="0.2">
      <c r="A312" s="137"/>
    </row>
    <row r="313" spans="1:1" x14ac:dyDescent="0.2">
      <c r="A313" s="137"/>
    </row>
    <row r="314" spans="1:1" x14ac:dyDescent="0.2">
      <c r="A314" s="137"/>
    </row>
    <row r="315" spans="1:1" x14ac:dyDescent="0.2">
      <c r="A315" s="137"/>
    </row>
    <row r="316" spans="1:1" x14ac:dyDescent="0.2">
      <c r="A316" s="137"/>
    </row>
    <row r="317" spans="1:1" x14ac:dyDescent="0.2">
      <c r="A317" s="137"/>
    </row>
    <row r="318" spans="1:1" x14ac:dyDescent="0.2">
      <c r="A318" s="137"/>
    </row>
    <row r="319" spans="1:1" x14ac:dyDescent="0.2">
      <c r="A319" s="137"/>
    </row>
    <row r="320" spans="1:1" x14ac:dyDescent="0.2">
      <c r="A320" s="137"/>
    </row>
    <row r="321" spans="1:1" x14ac:dyDescent="0.2">
      <c r="A321" s="137"/>
    </row>
    <row r="322" spans="1:1" x14ac:dyDescent="0.2">
      <c r="A322" s="137"/>
    </row>
    <row r="323" spans="1:1" x14ac:dyDescent="0.2">
      <c r="A323" s="137"/>
    </row>
    <row r="324" spans="1:1" x14ac:dyDescent="0.2">
      <c r="A324" s="137"/>
    </row>
    <row r="325" spans="1:1" x14ac:dyDescent="0.2">
      <c r="A325" s="137"/>
    </row>
    <row r="326" spans="1:1" x14ac:dyDescent="0.2">
      <c r="A326" s="137"/>
    </row>
    <row r="327" spans="1:1" x14ac:dyDescent="0.2">
      <c r="A327" s="137"/>
    </row>
    <row r="328" spans="1:1" x14ac:dyDescent="0.2">
      <c r="A328" s="137"/>
    </row>
    <row r="329" spans="1:1" x14ac:dyDescent="0.2">
      <c r="A329" s="137"/>
    </row>
    <row r="330" spans="1:1" x14ac:dyDescent="0.2">
      <c r="A330" s="137"/>
    </row>
    <row r="331" spans="1:1" x14ac:dyDescent="0.2">
      <c r="A331" s="137"/>
    </row>
    <row r="332" spans="1:1" x14ac:dyDescent="0.2">
      <c r="A332" s="137"/>
    </row>
    <row r="333" spans="1:1" x14ac:dyDescent="0.2">
      <c r="A333" s="137"/>
    </row>
    <row r="334" spans="1:1" x14ac:dyDescent="0.2">
      <c r="A334" s="137"/>
    </row>
    <row r="335" spans="1:1" x14ac:dyDescent="0.2">
      <c r="A335" s="137"/>
    </row>
    <row r="336" spans="1:1" x14ac:dyDescent="0.2">
      <c r="A336" s="137"/>
    </row>
    <row r="337" spans="1:1" x14ac:dyDescent="0.2">
      <c r="A337" s="137"/>
    </row>
    <row r="338" spans="1:1" x14ac:dyDescent="0.2">
      <c r="A338" s="137"/>
    </row>
    <row r="339" spans="1:1" x14ac:dyDescent="0.2">
      <c r="A339" s="137"/>
    </row>
    <row r="340" spans="1:1" x14ac:dyDescent="0.2">
      <c r="A340" s="137"/>
    </row>
    <row r="341" spans="1:1" x14ac:dyDescent="0.2">
      <c r="A341" s="137"/>
    </row>
    <row r="342" spans="1:1" x14ac:dyDescent="0.2">
      <c r="A342" s="137"/>
    </row>
    <row r="343" spans="1:1" x14ac:dyDescent="0.2">
      <c r="A343" s="137"/>
    </row>
    <row r="344" spans="1:1" x14ac:dyDescent="0.2">
      <c r="A344" s="137"/>
    </row>
    <row r="345" spans="1:1" x14ac:dyDescent="0.2">
      <c r="A345" s="137"/>
    </row>
    <row r="346" spans="1:1" x14ac:dyDescent="0.2">
      <c r="A346" s="137"/>
    </row>
    <row r="347" spans="1:1" x14ac:dyDescent="0.2">
      <c r="A347" s="137"/>
    </row>
    <row r="348" spans="1:1" x14ac:dyDescent="0.2">
      <c r="A348" s="137"/>
    </row>
    <row r="349" spans="1:1" x14ac:dyDescent="0.2">
      <c r="A349" s="137"/>
    </row>
    <row r="350" spans="1:1" x14ac:dyDescent="0.2">
      <c r="A350" s="137"/>
    </row>
    <row r="351" spans="1:1" x14ac:dyDescent="0.2">
      <c r="A351" s="137"/>
    </row>
    <row r="352" spans="1:1" x14ac:dyDescent="0.2">
      <c r="A352" s="137"/>
    </row>
    <row r="353" spans="1:1" x14ac:dyDescent="0.2">
      <c r="A353" s="137"/>
    </row>
    <row r="354" spans="1:1" x14ac:dyDescent="0.2">
      <c r="A354" s="137"/>
    </row>
    <row r="355" spans="1:1" x14ac:dyDescent="0.2">
      <c r="A355" s="137"/>
    </row>
    <row r="356" spans="1:1" x14ac:dyDescent="0.2">
      <c r="A356" s="137"/>
    </row>
    <row r="357" spans="1:1" x14ac:dyDescent="0.2">
      <c r="A357" s="137"/>
    </row>
  </sheetData>
  <mergeCells count="3">
    <mergeCell ref="A16:A17"/>
    <mergeCell ref="A40:A42"/>
    <mergeCell ref="A19:A22"/>
  </mergeCells>
  <pageMargins left="0.7" right="0.7" top="0.75" bottom="0.75" header="0.3" footer="0.3"/>
  <pageSetup paperSize="9" orientation="portrait" horizontalDpi="4294967295" verticalDpi="4294967295"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tabColor rgb="FFFFCCFF"/>
  </sheetPr>
  <dimension ref="A1:F295"/>
  <sheetViews>
    <sheetView topLeftCell="A13" workbookViewId="0">
      <pane xSplit="1" topLeftCell="B1" activePane="topRight" state="frozen"/>
      <selection activeCell="A10" sqref="A10"/>
      <selection pane="topRight" activeCell="A35" sqref="A35"/>
    </sheetView>
  </sheetViews>
  <sheetFormatPr defaultColWidth="10" defaultRowHeight="12.75" x14ac:dyDescent="0.2"/>
  <cols>
    <col min="1" max="1" width="37.5703125" style="32" customWidth="1"/>
    <col min="2" max="16384" width="10" style="31"/>
  </cols>
  <sheetData>
    <row r="1" spans="1:6" x14ac:dyDescent="0.2">
      <c r="A1" s="63" t="s">
        <v>61</v>
      </c>
    </row>
    <row r="2" spans="1:6" x14ac:dyDescent="0.2">
      <c r="A2" s="177" t="s">
        <v>411</v>
      </c>
    </row>
    <row r="3" spans="1:6" x14ac:dyDescent="0.2">
      <c r="A3" s="167" t="s">
        <v>300</v>
      </c>
    </row>
    <row r="4" spans="1:6" ht="21.75" customHeight="1" x14ac:dyDescent="0.2">
      <c r="A4" s="201" t="s">
        <v>62</v>
      </c>
      <c r="B4" s="115">
        <f>'BAR BB| Open rates'!M3</f>
        <v>46031</v>
      </c>
      <c r="C4" s="115">
        <f>'BAR BB| Open rates'!N3</f>
        <v>46032</v>
      </c>
      <c r="D4" s="115">
        <f>'BAR BB| Open rates'!O3</f>
        <v>46033</v>
      </c>
      <c r="E4" s="115">
        <f>'BAR BB| Open rates'!P3</f>
        <v>46034</v>
      </c>
      <c r="F4" s="115">
        <f>'BAR BB| Open rates'!Q3</f>
        <v>46038</v>
      </c>
    </row>
    <row r="5" spans="1:6" ht="21.75" customHeight="1" x14ac:dyDescent="0.2">
      <c r="A5" s="202"/>
      <c r="B5" s="115">
        <f>'BAR BB| Open rates'!M4</f>
        <v>46031</v>
      </c>
      <c r="C5" s="115">
        <f>'BAR BB| Open rates'!N4</f>
        <v>46032</v>
      </c>
      <c r="D5" s="115">
        <f>'BAR BB| Open rates'!O4</f>
        <v>46033</v>
      </c>
      <c r="E5" s="115">
        <f>'BAR BB| Open rates'!P4</f>
        <v>46037</v>
      </c>
      <c r="F5" s="115">
        <f>'BAR BB| Open rates'!Q4</f>
        <v>46039</v>
      </c>
    </row>
    <row r="6" spans="1:6" x14ac:dyDescent="0.2">
      <c r="A6" s="163" t="s">
        <v>63</v>
      </c>
    </row>
    <row r="7" spans="1:6" x14ac:dyDescent="0.2">
      <c r="A7" s="163">
        <v>1</v>
      </c>
      <c r="B7" s="57">
        <f>'BAR BB| Open rates'!M6</f>
        <v>69800</v>
      </c>
      <c r="C7" s="57">
        <f>'BAR BB| Open rates'!N6</f>
        <v>59800</v>
      </c>
      <c r="D7" s="57">
        <f>'BAR BB| Open rates'!O6</f>
        <v>29800</v>
      </c>
      <c r="E7" s="57">
        <f>'BAR BB| Open rates'!P6</f>
        <v>20800</v>
      </c>
      <c r="F7" s="57">
        <f>'BAR BB| Open rates'!Q6</f>
        <v>25800</v>
      </c>
    </row>
    <row r="8" spans="1:6" x14ac:dyDescent="0.2">
      <c r="A8" s="163">
        <v>2</v>
      </c>
      <c r="B8" s="57">
        <f>'BAR BB| Open rates'!M7</f>
        <v>72800</v>
      </c>
      <c r="C8" s="57">
        <f>'BAR BB| Open rates'!N7</f>
        <v>62800</v>
      </c>
      <c r="D8" s="57">
        <f>'BAR BB| Open rates'!O7</f>
        <v>32800</v>
      </c>
      <c r="E8" s="57">
        <f>'BAR BB| Open rates'!P7</f>
        <v>23800</v>
      </c>
      <c r="F8" s="57">
        <f>'BAR BB| Open rates'!Q7</f>
        <v>28800</v>
      </c>
    </row>
    <row r="9" spans="1:6" x14ac:dyDescent="0.2">
      <c r="A9" s="163" t="s">
        <v>175</v>
      </c>
      <c r="B9" s="57"/>
      <c r="C9" s="57"/>
      <c r="D9" s="57"/>
      <c r="E9" s="57"/>
      <c r="F9" s="57"/>
    </row>
    <row r="10" spans="1:6" x14ac:dyDescent="0.2">
      <c r="A10" s="163">
        <v>1</v>
      </c>
      <c r="B10" s="57">
        <f>'BAR BB| Open rates'!M9</f>
        <v>72800</v>
      </c>
      <c r="C10" s="57">
        <f>'BAR BB| Open rates'!N9</f>
        <v>62800</v>
      </c>
      <c r="D10" s="57">
        <f>'BAR BB| Open rates'!O9</f>
        <v>32800</v>
      </c>
      <c r="E10" s="57">
        <f>'BAR BB| Open rates'!P9</f>
        <v>23800</v>
      </c>
      <c r="F10" s="57">
        <f>'BAR BB| Open rates'!Q9</f>
        <v>28800</v>
      </c>
    </row>
    <row r="11" spans="1:6" x14ac:dyDescent="0.2">
      <c r="A11" s="163">
        <v>2</v>
      </c>
      <c r="B11" s="57">
        <f>'BAR BB| Open rates'!M10</f>
        <v>75800</v>
      </c>
      <c r="C11" s="57">
        <f>'BAR BB| Open rates'!N10</f>
        <v>65800</v>
      </c>
      <c r="D11" s="57">
        <f>'BAR BB| Open rates'!O10</f>
        <v>35800</v>
      </c>
      <c r="E11" s="57">
        <f>'BAR BB| Open rates'!P10</f>
        <v>26800</v>
      </c>
      <c r="F11" s="57">
        <f>'BAR BB| Open rates'!Q10</f>
        <v>31800</v>
      </c>
    </row>
    <row r="12" spans="1:6" x14ac:dyDescent="0.2">
      <c r="A12" s="163" t="s">
        <v>176</v>
      </c>
      <c r="B12" s="57"/>
      <c r="C12" s="57"/>
      <c r="D12" s="57"/>
      <c r="E12" s="57"/>
      <c r="F12" s="57"/>
    </row>
    <row r="13" spans="1:6" x14ac:dyDescent="0.2">
      <c r="A13" s="163">
        <v>1</v>
      </c>
      <c r="B13" s="57">
        <f>'BAR BB| Open rates'!M12</f>
        <v>78800</v>
      </c>
      <c r="C13" s="57">
        <f>'BAR BB| Open rates'!N12</f>
        <v>68800</v>
      </c>
      <c r="D13" s="57">
        <f>'BAR BB| Open rates'!O12</f>
        <v>38800</v>
      </c>
      <c r="E13" s="57">
        <f>'BAR BB| Open rates'!P12</f>
        <v>29800</v>
      </c>
      <c r="F13" s="57">
        <f>'BAR BB| Open rates'!Q12</f>
        <v>34800</v>
      </c>
    </row>
    <row r="14" spans="1:6" x14ac:dyDescent="0.2">
      <c r="A14" s="163">
        <v>2</v>
      </c>
      <c r="B14" s="57">
        <f>'BAR BB| Open rates'!M13</f>
        <v>81800</v>
      </c>
      <c r="C14" s="57">
        <f>'BAR BB| Open rates'!N13</f>
        <v>71800</v>
      </c>
      <c r="D14" s="57">
        <f>'BAR BB| Open rates'!O13</f>
        <v>41800</v>
      </c>
      <c r="E14" s="57">
        <f>'BAR BB| Open rates'!P13</f>
        <v>32800</v>
      </c>
      <c r="F14" s="57">
        <f>'BAR BB| Open rates'!Q13</f>
        <v>37800</v>
      </c>
    </row>
    <row r="15" spans="1:6" x14ac:dyDescent="0.2">
      <c r="A15" s="89"/>
    </row>
    <row r="16" spans="1:6" x14ac:dyDescent="0.2">
      <c r="A16" s="340" t="s">
        <v>172</v>
      </c>
    </row>
    <row r="17" spans="1:1" x14ac:dyDescent="0.2">
      <c r="A17" s="340"/>
    </row>
    <row r="18" spans="1:1" x14ac:dyDescent="0.2">
      <c r="A18" s="89"/>
    </row>
    <row r="19" spans="1:1" ht="12.75" customHeight="1" x14ac:dyDescent="0.2">
      <c r="A19" s="31"/>
    </row>
    <row r="20" spans="1:1" x14ac:dyDescent="0.2">
      <c r="A20" s="177" t="s">
        <v>83</v>
      </c>
    </row>
    <row r="21" spans="1:1" ht="25.5" customHeight="1" x14ac:dyDescent="0.2">
      <c r="A21" s="262" t="s">
        <v>432</v>
      </c>
    </row>
    <row r="22" spans="1:1" ht="24" x14ac:dyDescent="0.2">
      <c r="A22" s="213" t="s">
        <v>433</v>
      </c>
    </row>
    <row r="23" spans="1:1" x14ac:dyDescent="0.2">
      <c r="A23" s="33"/>
    </row>
    <row r="24" spans="1:1" x14ac:dyDescent="0.2">
      <c r="A24" s="174" t="s">
        <v>74</v>
      </c>
    </row>
    <row r="25" spans="1:1" ht="36" x14ac:dyDescent="0.2">
      <c r="A25" s="264" t="s">
        <v>202</v>
      </c>
    </row>
    <row r="26" spans="1:1" x14ac:dyDescent="0.2">
      <c r="A26" s="178" t="s">
        <v>75</v>
      </c>
    </row>
    <row r="27" spans="1:1" ht="24" x14ac:dyDescent="0.2">
      <c r="A27" s="175" t="s">
        <v>76</v>
      </c>
    </row>
    <row r="28" spans="1:1" ht="24" x14ac:dyDescent="0.2">
      <c r="A28" s="175" t="s">
        <v>89</v>
      </c>
    </row>
    <row r="29" spans="1:1" ht="24" x14ac:dyDescent="0.2">
      <c r="A29" s="175" t="s">
        <v>78</v>
      </c>
    </row>
    <row r="30" spans="1:1" ht="36" x14ac:dyDescent="0.2">
      <c r="A30" s="175" t="s">
        <v>79</v>
      </c>
    </row>
    <row r="31" spans="1:1" ht="24" x14ac:dyDescent="0.2">
      <c r="A31" s="175" t="s">
        <v>187</v>
      </c>
    </row>
    <row r="32" spans="1:1" x14ac:dyDescent="0.2">
      <c r="A32" s="6"/>
    </row>
    <row r="33" spans="1:1" x14ac:dyDescent="0.2">
      <c r="A33" s="171" t="s">
        <v>81</v>
      </c>
    </row>
    <row r="34" spans="1:1" ht="48" x14ac:dyDescent="0.2">
      <c r="A34" s="176" t="s">
        <v>436</v>
      </c>
    </row>
    <row r="35" spans="1:1" x14ac:dyDescent="0.2">
      <c r="A35" s="176"/>
    </row>
    <row r="36" spans="1:1" x14ac:dyDescent="0.2">
      <c r="A36" s="137"/>
    </row>
    <row r="37" spans="1:1" x14ac:dyDescent="0.2">
      <c r="A37" s="137"/>
    </row>
    <row r="38" spans="1:1" x14ac:dyDescent="0.2">
      <c r="A38" s="137"/>
    </row>
    <row r="39" spans="1:1" x14ac:dyDescent="0.2">
      <c r="A39" s="137"/>
    </row>
    <row r="40" spans="1:1" x14ac:dyDescent="0.2">
      <c r="A40" s="137"/>
    </row>
    <row r="41" spans="1:1" x14ac:dyDescent="0.2">
      <c r="A41" s="137"/>
    </row>
    <row r="42" spans="1:1" x14ac:dyDescent="0.2">
      <c r="A42" s="137"/>
    </row>
    <row r="43" spans="1:1" x14ac:dyDescent="0.2">
      <c r="A43" s="137"/>
    </row>
    <row r="44" spans="1:1" x14ac:dyDescent="0.2">
      <c r="A44" s="137"/>
    </row>
    <row r="45" spans="1:1" x14ac:dyDescent="0.2">
      <c r="A45" s="137"/>
    </row>
    <row r="46" spans="1:1" x14ac:dyDescent="0.2">
      <c r="A46" s="137"/>
    </row>
    <row r="47" spans="1:1" x14ac:dyDescent="0.2">
      <c r="A47" s="137"/>
    </row>
    <row r="48" spans="1:1" x14ac:dyDescent="0.2">
      <c r="A48" s="137"/>
    </row>
    <row r="49" spans="1:1" x14ac:dyDescent="0.2">
      <c r="A49" s="137"/>
    </row>
    <row r="50" spans="1:1" x14ac:dyDescent="0.2">
      <c r="A50" s="137"/>
    </row>
    <row r="51" spans="1:1" x14ac:dyDescent="0.2">
      <c r="A51" s="137"/>
    </row>
    <row r="52" spans="1:1" x14ac:dyDescent="0.2">
      <c r="A52" s="137"/>
    </row>
    <row r="53" spans="1:1" x14ac:dyDescent="0.2">
      <c r="A53" s="137"/>
    </row>
    <row r="54" spans="1:1" x14ac:dyDescent="0.2">
      <c r="A54" s="137"/>
    </row>
    <row r="55" spans="1:1" x14ac:dyDescent="0.2">
      <c r="A55" s="137"/>
    </row>
    <row r="56" spans="1:1" x14ac:dyDescent="0.2">
      <c r="A56" s="137"/>
    </row>
    <row r="57" spans="1:1" x14ac:dyDescent="0.2">
      <c r="A57" s="137"/>
    </row>
    <row r="58" spans="1:1" x14ac:dyDescent="0.2">
      <c r="A58" s="137"/>
    </row>
    <row r="59" spans="1:1" x14ac:dyDescent="0.2">
      <c r="A59" s="137"/>
    </row>
    <row r="60" spans="1:1" x14ac:dyDescent="0.2">
      <c r="A60" s="137"/>
    </row>
    <row r="61" spans="1:1" x14ac:dyDescent="0.2">
      <c r="A61" s="137"/>
    </row>
    <row r="62" spans="1:1" x14ac:dyDescent="0.2">
      <c r="A62" s="137"/>
    </row>
    <row r="63" spans="1:1" x14ac:dyDescent="0.2">
      <c r="A63" s="137"/>
    </row>
    <row r="64" spans="1:1" x14ac:dyDescent="0.2">
      <c r="A64" s="137"/>
    </row>
    <row r="65" spans="1:1" x14ac:dyDescent="0.2">
      <c r="A65" s="137"/>
    </row>
    <row r="66" spans="1:1" x14ac:dyDescent="0.2">
      <c r="A66" s="137"/>
    </row>
    <row r="67" spans="1:1" x14ac:dyDescent="0.2">
      <c r="A67" s="137"/>
    </row>
    <row r="68" spans="1:1" x14ac:dyDescent="0.2">
      <c r="A68" s="137"/>
    </row>
    <row r="69" spans="1:1" x14ac:dyDescent="0.2">
      <c r="A69" s="137"/>
    </row>
    <row r="70" spans="1:1" x14ac:dyDescent="0.2">
      <c r="A70" s="137"/>
    </row>
    <row r="71" spans="1:1" x14ac:dyDescent="0.2">
      <c r="A71" s="137"/>
    </row>
    <row r="72" spans="1:1" x14ac:dyDescent="0.2">
      <c r="A72" s="137"/>
    </row>
    <row r="73" spans="1:1" x14ac:dyDescent="0.2">
      <c r="A73" s="137"/>
    </row>
    <row r="74" spans="1:1" x14ac:dyDescent="0.2">
      <c r="A74" s="137"/>
    </row>
    <row r="75" spans="1:1" x14ac:dyDescent="0.2">
      <c r="A75" s="137"/>
    </row>
    <row r="76" spans="1:1" x14ac:dyDescent="0.2">
      <c r="A76" s="137"/>
    </row>
    <row r="77" spans="1:1" x14ac:dyDescent="0.2">
      <c r="A77" s="137"/>
    </row>
    <row r="78" spans="1:1" x14ac:dyDescent="0.2">
      <c r="A78" s="13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row r="141" spans="1:1" x14ac:dyDescent="0.2">
      <c r="A141" s="137"/>
    </row>
    <row r="142" spans="1:1" x14ac:dyDescent="0.2">
      <c r="A142" s="137"/>
    </row>
    <row r="143" spans="1:1" x14ac:dyDescent="0.2">
      <c r="A143" s="137"/>
    </row>
    <row r="144" spans="1:1" x14ac:dyDescent="0.2">
      <c r="A144" s="137"/>
    </row>
    <row r="145" spans="1:1" x14ac:dyDescent="0.2">
      <c r="A145" s="137"/>
    </row>
    <row r="146" spans="1:1" x14ac:dyDescent="0.2">
      <c r="A146" s="137"/>
    </row>
    <row r="147" spans="1:1" x14ac:dyDescent="0.2">
      <c r="A147" s="137"/>
    </row>
    <row r="148" spans="1:1" x14ac:dyDescent="0.2">
      <c r="A148" s="137"/>
    </row>
    <row r="149" spans="1:1" x14ac:dyDescent="0.2">
      <c r="A149" s="137"/>
    </row>
    <row r="150" spans="1:1" x14ac:dyDescent="0.2">
      <c r="A150" s="137"/>
    </row>
    <row r="151" spans="1:1" x14ac:dyDescent="0.2">
      <c r="A151" s="137"/>
    </row>
    <row r="152" spans="1:1" x14ac:dyDescent="0.2">
      <c r="A152" s="137"/>
    </row>
    <row r="153" spans="1:1" x14ac:dyDescent="0.2">
      <c r="A153" s="137"/>
    </row>
    <row r="154" spans="1:1" x14ac:dyDescent="0.2">
      <c r="A154" s="137"/>
    </row>
    <row r="155" spans="1:1" x14ac:dyDescent="0.2">
      <c r="A155" s="137"/>
    </row>
    <row r="156" spans="1:1" x14ac:dyDescent="0.2">
      <c r="A156" s="137"/>
    </row>
    <row r="157" spans="1:1" x14ac:dyDescent="0.2">
      <c r="A157" s="137"/>
    </row>
    <row r="158" spans="1:1" x14ac:dyDescent="0.2">
      <c r="A158" s="137"/>
    </row>
    <row r="159" spans="1:1" x14ac:dyDescent="0.2">
      <c r="A159" s="137"/>
    </row>
    <row r="160" spans="1:1" x14ac:dyDescent="0.2">
      <c r="A160" s="137"/>
    </row>
    <row r="161" spans="1:1" x14ac:dyDescent="0.2">
      <c r="A161" s="137"/>
    </row>
    <row r="162" spans="1:1" x14ac:dyDescent="0.2">
      <c r="A162" s="137"/>
    </row>
    <row r="163" spans="1:1" x14ac:dyDescent="0.2">
      <c r="A163" s="137"/>
    </row>
    <row r="164" spans="1:1" x14ac:dyDescent="0.2">
      <c r="A164" s="137"/>
    </row>
    <row r="165" spans="1:1" x14ac:dyDescent="0.2">
      <c r="A165" s="137"/>
    </row>
    <row r="166" spans="1:1" x14ac:dyDescent="0.2">
      <c r="A166" s="137"/>
    </row>
    <row r="167" spans="1:1" x14ac:dyDescent="0.2">
      <c r="A167" s="137"/>
    </row>
    <row r="168" spans="1:1" x14ac:dyDescent="0.2">
      <c r="A168" s="137"/>
    </row>
    <row r="169" spans="1:1" x14ac:dyDescent="0.2">
      <c r="A169" s="137"/>
    </row>
    <row r="170" spans="1:1" x14ac:dyDescent="0.2">
      <c r="A170" s="137"/>
    </row>
    <row r="171" spans="1:1" x14ac:dyDescent="0.2">
      <c r="A171" s="137"/>
    </row>
    <row r="172" spans="1:1" x14ac:dyDescent="0.2">
      <c r="A172" s="137"/>
    </row>
    <row r="173" spans="1:1" x14ac:dyDescent="0.2">
      <c r="A173" s="137"/>
    </row>
    <row r="174" spans="1:1" x14ac:dyDescent="0.2">
      <c r="A174" s="137"/>
    </row>
    <row r="175" spans="1:1" x14ac:dyDescent="0.2">
      <c r="A175" s="137"/>
    </row>
    <row r="176" spans="1:1" x14ac:dyDescent="0.2">
      <c r="A176" s="137"/>
    </row>
    <row r="177" spans="1:1" x14ac:dyDescent="0.2">
      <c r="A177" s="137"/>
    </row>
    <row r="178" spans="1:1" x14ac:dyDescent="0.2">
      <c r="A178" s="137"/>
    </row>
    <row r="179" spans="1:1" x14ac:dyDescent="0.2">
      <c r="A179" s="137"/>
    </row>
    <row r="180" spans="1:1" x14ac:dyDescent="0.2">
      <c r="A180" s="137"/>
    </row>
    <row r="181" spans="1:1" x14ac:dyDescent="0.2">
      <c r="A181" s="137"/>
    </row>
    <row r="182" spans="1:1" x14ac:dyDescent="0.2">
      <c r="A182" s="137"/>
    </row>
    <row r="183" spans="1:1" x14ac:dyDescent="0.2">
      <c r="A183" s="137"/>
    </row>
    <row r="184" spans="1:1" x14ac:dyDescent="0.2">
      <c r="A184" s="137"/>
    </row>
    <row r="185" spans="1:1" x14ac:dyDescent="0.2">
      <c r="A185" s="137"/>
    </row>
    <row r="186" spans="1:1" x14ac:dyDescent="0.2">
      <c r="A186" s="137"/>
    </row>
    <row r="187" spans="1:1" x14ac:dyDescent="0.2">
      <c r="A187" s="137"/>
    </row>
    <row r="188" spans="1:1" x14ac:dyDescent="0.2">
      <c r="A188" s="137"/>
    </row>
    <row r="189" spans="1:1" x14ac:dyDescent="0.2">
      <c r="A189" s="137"/>
    </row>
    <row r="190" spans="1:1" x14ac:dyDescent="0.2">
      <c r="A190" s="137"/>
    </row>
    <row r="191" spans="1:1" x14ac:dyDescent="0.2">
      <c r="A191" s="137"/>
    </row>
    <row r="192" spans="1:1" x14ac:dyDescent="0.2">
      <c r="A192" s="137"/>
    </row>
    <row r="193" spans="1:1" x14ac:dyDescent="0.2">
      <c r="A193" s="137"/>
    </row>
    <row r="194" spans="1:1" x14ac:dyDescent="0.2">
      <c r="A194" s="137"/>
    </row>
    <row r="195" spans="1:1" x14ac:dyDescent="0.2">
      <c r="A195" s="137"/>
    </row>
    <row r="196" spans="1:1" x14ac:dyDescent="0.2">
      <c r="A196" s="137"/>
    </row>
    <row r="197" spans="1:1" x14ac:dyDescent="0.2">
      <c r="A197" s="137"/>
    </row>
    <row r="198" spans="1:1" x14ac:dyDescent="0.2">
      <c r="A198" s="137"/>
    </row>
    <row r="199" spans="1:1" x14ac:dyDescent="0.2">
      <c r="A199" s="137"/>
    </row>
    <row r="200" spans="1:1" x14ac:dyDescent="0.2">
      <c r="A200" s="137"/>
    </row>
    <row r="201" spans="1:1" x14ac:dyDescent="0.2">
      <c r="A201" s="137"/>
    </row>
    <row r="202" spans="1:1" x14ac:dyDescent="0.2">
      <c r="A202" s="137"/>
    </row>
    <row r="203" spans="1:1" x14ac:dyDescent="0.2">
      <c r="A203" s="137"/>
    </row>
    <row r="204" spans="1:1" x14ac:dyDescent="0.2">
      <c r="A204" s="137"/>
    </row>
    <row r="205" spans="1:1" x14ac:dyDescent="0.2">
      <c r="A205" s="137"/>
    </row>
    <row r="206" spans="1:1" x14ac:dyDescent="0.2">
      <c r="A206" s="137"/>
    </row>
    <row r="207" spans="1:1" x14ac:dyDescent="0.2">
      <c r="A207" s="137"/>
    </row>
    <row r="208" spans="1:1" x14ac:dyDescent="0.2">
      <c r="A208" s="137"/>
    </row>
    <row r="209" spans="1:1" x14ac:dyDescent="0.2">
      <c r="A209" s="137"/>
    </row>
    <row r="210" spans="1:1" x14ac:dyDescent="0.2">
      <c r="A210" s="137"/>
    </row>
    <row r="211" spans="1:1" x14ac:dyDescent="0.2">
      <c r="A211" s="137"/>
    </row>
    <row r="212" spans="1:1" x14ac:dyDescent="0.2">
      <c r="A212" s="137"/>
    </row>
    <row r="213" spans="1:1" x14ac:dyDescent="0.2">
      <c r="A213" s="137"/>
    </row>
    <row r="214" spans="1:1" x14ac:dyDescent="0.2">
      <c r="A214" s="137"/>
    </row>
    <row r="215" spans="1:1" x14ac:dyDescent="0.2">
      <c r="A215" s="137"/>
    </row>
    <row r="216" spans="1:1" x14ac:dyDescent="0.2">
      <c r="A216" s="137"/>
    </row>
    <row r="217" spans="1:1" x14ac:dyDescent="0.2">
      <c r="A217" s="137"/>
    </row>
    <row r="218" spans="1:1" x14ac:dyDescent="0.2">
      <c r="A218" s="137"/>
    </row>
    <row r="219" spans="1:1" x14ac:dyDescent="0.2">
      <c r="A219" s="137"/>
    </row>
    <row r="220" spans="1:1" x14ac:dyDescent="0.2">
      <c r="A220" s="137"/>
    </row>
    <row r="221" spans="1:1" x14ac:dyDescent="0.2">
      <c r="A221" s="137"/>
    </row>
    <row r="222" spans="1:1" x14ac:dyDescent="0.2">
      <c r="A222" s="137"/>
    </row>
    <row r="223" spans="1:1" x14ac:dyDescent="0.2">
      <c r="A223" s="137"/>
    </row>
    <row r="224" spans="1:1" x14ac:dyDescent="0.2">
      <c r="A224" s="137"/>
    </row>
    <row r="225" spans="1:1" x14ac:dyDescent="0.2">
      <c r="A225" s="137"/>
    </row>
    <row r="226" spans="1:1" x14ac:dyDescent="0.2">
      <c r="A226" s="137"/>
    </row>
    <row r="227" spans="1:1" x14ac:dyDescent="0.2">
      <c r="A227" s="137"/>
    </row>
    <row r="228" spans="1:1" x14ac:dyDescent="0.2">
      <c r="A228" s="137"/>
    </row>
    <row r="229" spans="1:1" x14ac:dyDescent="0.2">
      <c r="A229" s="137"/>
    </row>
    <row r="230" spans="1:1" x14ac:dyDescent="0.2">
      <c r="A230" s="137"/>
    </row>
    <row r="231" spans="1:1" x14ac:dyDescent="0.2">
      <c r="A231" s="137"/>
    </row>
    <row r="232" spans="1:1" x14ac:dyDescent="0.2">
      <c r="A232" s="137"/>
    </row>
    <row r="233" spans="1:1" x14ac:dyDescent="0.2">
      <c r="A233" s="137"/>
    </row>
    <row r="234" spans="1:1" x14ac:dyDescent="0.2">
      <c r="A234" s="137"/>
    </row>
    <row r="235" spans="1:1" x14ac:dyDescent="0.2">
      <c r="A235" s="137"/>
    </row>
    <row r="236" spans="1:1" x14ac:dyDescent="0.2">
      <c r="A236" s="137"/>
    </row>
    <row r="237" spans="1:1" x14ac:dyDescent="0.2">
      <c r="A237" s="137"/>
    </row>
    <row r="238" spans="1:1" x14ac:dyDescent="0.2">
      <c r="A238" s="137"/>
    </row>
    <row r="239" spans="1:1" x14ac:dyDescent="0.2">
      <c r="A239" s="137"/>
    </row>
    <row r="240" spans="1:1" x14ac:dyDescent="0.2">
      <c r="A240" s="137"/>
    </row>
    <row r="241" spans="1:1" x14ac:dyDescent="0.2">
      <c r="A241" s="137"/>
    </row>
    <row r="242" spans="1:1" x14ac:dyDescent="0.2">
      <c r="A242" s="137"/>
    </row>
    <row r="243" spans="1:1" x14ac:dyDescent="0.2">
      <c r="A243" s="137"/>
    </row>
    <row r="244" spans="1:1" x14ac:dyDescent="0.2">
      <c r="A244" s="137"/>
    </row>
    <row r="245" spans="1:1" x14ac:dyDescent="0.2">
      <c r="A245" s="137"/>
    </row>
    <row r="246" spans="1:1" x14ac:dyDescent="0.2">
      <c r="A246" s="137"/>
    </row>
    <row r="247" spans="1:1" x14ac:dyDescent="0.2">
      <c r="A247" s="137"/>
    </row>
    <row r="248" spans="1:1" x14ac:dyDescent="0.2">
      <c r="A248" s="137"/>
    </row>
    <row r="249" spans="1:1" x14ac:dyDescent="0.2">
      <c r="A249" s="137"/>
    </row>
    <row r="250" spans="1:1" x14ac:dyDescent="0.2">
      <c r="A250" s="137"/>
    </row>
    <row r="251" spans="1:1" x14ac:dyDescent="0.2">
      <c r="A251" s="137"/>
    </row>
    <row r="252" spans="1:1" x14ac:dyDescent="0.2">
      <c r="A252" s="137"/>
    </row>
    <row r="253" spans="1:1" x14ac:dyDescent="0.2">
      <c r="A253" s="137"/>
    </row>
    <row r="254" spans="1:1" x14ac:dyDescent="0.2">
      <c r="A254" s="137"/>
    </row>
    <row r="255" spans="1:1" x14ac:dyDescent="0.2">
      <c r="A255" s="137"/>
    </row>
    <row r="256" spans="1:1" x14ac:dyDescent="0.2">
      <c r="A256" s="137"/>
    </row>
    <row r="257" spans="1:1" x14ac:dyDescent="0.2">
      <c r="A257" s="137"/>
    </row>
    <row r="258" spans="1:1" x14ac:dyDescent="0.2">
      <c r="A258" s="137"/>
    </row>
    <row r="259" spans="1:1" x14ac:dyDescent="0.2">
      <c r="A259" s="137"/>
    </row>
    <row r="260" spans="1:1" x14ac:dyDescent="0.2">
      <c r="A260" s="137"/>
    </row>
    <row r="261" spans="1:1" x14ac:dyDescent="0.2">
      <c r="A261" s="137"/>
    </row>
    <row r="262" spans="1:1" x14ac:dyDescent="0.2">
      <c r="A262" s="137"/>
    </row>
    <row r="263" spans="1:1" x14ac:dyDescent="0.2">
      <c r="A263" s="137"/>
    </row>
    <row r="264" spans="1:1" x14ac:dyDescent="0.2">
      <c r="A264" s="137"/>
    </row>
    <row r="265" spans="1:1" x14ac:dyDescent="0.2">
      <c r="A265" s="137"/>
    </row>
    <row r="266" spans="1:1" x14ac:dyDescent="0.2">
      <c r="A266" s="137"/>
    </row>
    <row r="267" spans="1:1" x14ac:dyDescent="0.2">
      <c r="A267" s="137"/>
    </row>
    <row r="268" spans="1:1" x14ac:dyDescent="0.2">
      <c r="A268" s="137"/>
    </row>
    <row r="269" spans="1:1" x14ac:dyDescent="0.2">
      <c r="A269" s="137"/>
    </row>
    <row r="270" spans="1:1" x14ac:dyDescent="0.2">
      <c r="A270" s="137"/>
    </row>
    <row r="271" spans="1:1" x14ac:dyDescent="0.2">
      <c r="A271" s="137"/>
    </row>
    <row r="272" spans="1:1" x14ac:dyDescent="0.2">
      <c r="A272" s="137"/>
    </row>
    <row r="273" spans="1:1" x14ac:dyDescent="0.2">
      <c r="A273" s="137"/>
    </row>
    <row r="274" spans="1:1" x14ac:dyDescent="0.2">
      <c r="A274" s="137"/>
    </row>
    <row r="275" spans="1:1" x14ac:dyDescent="0.2">
      <c r="A275" s="137"/>
    </row>
    <row r="276" spans="1:1" x14ac:dyDescent="0.2">
      <c r="A276" s="137"/>
    </row>
    <row r="277" spans="1:1" x14ac:dyDescent="0.2">
      <c r="A277" s="137"/>
    </row>
    <row r="278" spans="1:1" x14ac:dyDescent="0.2">
      <c r="A278" s="137"/>
    </row>
    <row r="279" spans="1:1" x14ac:dyDescent="0.2">
      <c r="A279" s="137"/>
    </row>
    <row r="280" spans="1:1" x14ac:dyDescent="0.2">
      <c r="A280" s="137"/>
    </row>
    <row r="281" spans="1:1" x14ac:dyDescent="0.2">
      <c r="A281" s="137"/>
    </row>
    <row r="282" spans="1:1" x14ac:dyDescent="0.2">
      <c r="A282" s="137"/>
    </row>
    <row r="283" spans="1:1" x14ac:dyDescent="0.2">
      <c r="A283" s="137"/>
    </row>
    <row r="284" spans="1:1" x14ac:dyDescent="0.2">
      <c r="A284" s="137"/>
    </row>
    <row r="285" spans="1:1" x14ac:dyDescent="0.2">
      <c r="A285" s="137"/>
    </row>
    <row r="286" spans="1:1" x14ac:dyDescent="0.2">
      <c r="A286" s="137"/>
    </row>
    <row r="287" spans="1:1" x14ac:dyDescent="0.2">
      <c r="A287" s="137"/>
    </row>
    <row r="288" spans="1:1" x14ac:dyDescent="0.2">
      <c r="A288" s="137"/>
    </row>
    <row r="289" spans="1:1" x14ac:dyDescent="0.2">
      <c r="A289" s="137"/>
    </row>
    <row r="290" spans="1:1" x14ac:dyDescent="0.2">
      <c r="A290" s="137"/>
    </row>
    <row r="291" spans="1:1" x14ac:dyDescent="0.2">
      <c r="A291" s="137"/>
    </row>
    <row r="292" spans="1:1" x14ac:dyDescent="0.2">
      <c r="A292" s="137"/>
    </row>
    <row r="293" spans="1:1" x14ac:dyDescent="0.2">
      <c r="A293" s="137"/>
    </row>
    <row r="294" spans="1:1" x14ac:dyDescent="0.2">
      <c r="A294" s="137"/>
    </row>
    <row r="295" spans="1:1" x14ac:dyDescent="0.2">
      <c r="A295" s="137"/>
    </row>
  </sheetData>
  <mergeCells count="1">
    <mergeCell ref="A16:A17"/>
  </mergeCells>
  <pageMargins left="0.7" right="0.7" top="0.75" bottom="0.75" header="0.3" footer="0.3"/>
  <pageSetup paperSize="9" orientation="portrait" horizontalDpi="4294967295" verticalDpi="4294967295"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
  <sheetViews>
    <sheetView workbookViewId="0"/>
  </sheetViews>
  <sheetFormatPr defaultRowHeight="12.75" x14ac:dyDescent="0.2"/>
  <sheetData/>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tabColor rgb="FFFFCCFF"/>
  </sheetPr>
  <dimension ref="A1:F300"/>
  <sheetViews>
    <sheetView workbookViewId="0">
      <pane xSplit="1" topLeftCell="B1" activePane="topRight" state="frozen"/>
      <selection activeCell="A10" sqref="A10"/>
      <selection pane="topRight" activeCell="E30" sqref="E30"/>
    </sheetView>
  </sheetViews>
  <sheetFormatPr defaultColWidth="10" defaultRowHeight="12.75" x14ac:dyDescent="0.2"/>
  <cols>
    <col min="1" max="1" width="36.85546875" style="32" customWidth="1"/>
    <col min="2" max="16384" width="10" style="31"/>
  </cols>
  <sheetData>
    <row r="1" spans="1:6" x14ac:dyDescent="0.2">
      <c r="A1" s="63" t="s">
        <v>61</v>
      </c>
    </row>
    <row r="2" spans="1:6" ht="21.75" customHeight="1" x14ac:dyDescent="0.2">
      <c r="A2" s="177" t="s">
        <v>411</v>
      </c>
    </row>
    <row r="3" spans="1:6" x14ac:dyDescent="0.2">
      <c r="A3" s="167" t="s">
        <v>276</v>
      </c>
    </row>
    <row r="4" spans="1:6" ht="21.75" customHeight="1" x14ac:dyDescent="0.2">
      <c r="A4" s="239" t="s">
        <v>62</v>
      </c>
      <c r="B4" s="115">
        <f>'Дети бесплатно COMISS'!B4</f>
        <v>46031</v>
      </c>
      <c r="C4" s="115">
        <f>'Дети бесплатно COMISS'!C4</f>
        <v>46032</v>
      </c>
      <c r="D4" s="115">
        <f>'Дети бесплатно COMISS'!D4</f>
        <v>46033</v>
      </c>
      <c r="E4" s="115">
        <f>'Дети бесплатно COMISS'!E4</f>
        <v>46034</v>
      </c>
      <c r="F4" s="115">
        <f>'Дети бесплатно COMISS'!F4</f>
        <v>46038</v>
      </c>
    </row>
    <row r="5" spans="1:6" ht="21.75" customHeight="1" x14ac:dyDescent="0.2">
      <c r="A5" s="240"/>
      <c r="B5" s="115">
        <f>'Дети бесплатно COMISS'!B5</f>
        <v>46031</v>
      </c>
      <c r="C5" s="115">
        <f>'Дети бесплатно COMISS'!C5</f>
        <v>46032</v>
      </c>
      <c r="D5" s="115">
        <f>'Дети бесплатно COMISS'!D5</f>
        <v>46033</v>
      </c>
      <c r="E5" s="115">
        <f>'Дети бесплатно COMISS'!E5</f>
        <v>46037</v>
      </c>
      <c r="F5" s="115">
        <f>'Дети бесплатно COMISS'!F5</f>
        <v>46039</v>
      </c>
    </row>
    <row r="6" spans="1:6" x14ac:dyDescent="0.2">
      <c r="A6" s="163" t="s">
        <v>63</v>
      </c>
    </row>
    <row r="7" spans="1:6" x14ac:dyDescent="0.2">
      <c r="A7" s="163">
        <v>1</v>
      </c>
      <c r="B7" s="57">
        <f>'BAR BB| Open rates'!M6*0.87</f>
        <v>60726</v>
      </c>
      <c r="C7" s="57">
        <f>'BAR BB| Open rates'!N6*0.87</f>
        <v>52026</v>
      </c>
      <c r="D7" s="57">
        <f>'BAR BB| Open rates'!O6*0.87</f>
        <v>25926</v>
      </c>
      <c r="E7" s="57">
        <f>'BAR BB| Open rates'!P6*0.87</f>
        <v>18096</v>
      </c>
      <c r="F7" s="57">
        <f>'BAR BB| Open rates'!Q6*0.87</f>
        <v>22446</v>
      </c>
    </row>
    <row r="8" spans="1:6" x14ac:dyDescent="0.2">
      <c r="A8" s="163">
        <v>2</v>
      </c>
      <c r="B8" s="57">
        <f>'BAR BB| Open rates'!M7*0.87</f>
        <v>63336</v>
      </c>
      <c r="C8" s="57">
        <f>'BAR BB| Open rates'!N7*0.87</f>
        <v>54636</v>
      </c>
      <c r="D8" s="57">
        <f>'BAR BB| Open rates'!O7*0.87</f>
        <v>28536</v>
      </c>
      <c r="E8" s="57">
        <f>'BAR BB| Open rates'!P7*0.87</f>
        <v>20706</v>
      </c>
      <c r="F8" s="57">
        <f>'BAR BB| Open rates'!Q7*0.87</f>
        <v>25056</v>
      </c>
    </row>
    <row r="9" spans="1:6" x14ac:dyDescent="0.2">
      <c r="A9" s="163" t="s">
        <v>175</v>
      </c>
      <c r="B9" s="57"/>
      <c r="C9" s="57"/>
      <c r="D9" s="57"/>
      <c r="E9" s="57"/>
      <c r="F9" s="57"/>
    </row>
    <row r="10" spans="1:6" x14ac:dyDescent="0.2">
      <c r="A10" s="163">
        <v>1</v>
      </c>
      <c r="B10" s="57">
        <f>'BAR BB| Open rates'!M9*0.87</f>
        <v>63336</v>
      </c>
      <c r="C10" s="57">
        <f>'BAR BB| Open rates'!N9*0.87</f>
        <v>54636</v>
      </c>
      <c r="D10" s="57">
        <f>'BAR BB| Open rates'!O9*0.87</f>
        <v>28536</v>
      </c>
      <c r="E10" s="57">
        <f>'BAR BB| Open rates'!P9*0.87</f>
        <v>20706</v>
      </c>
      <c r="F10" s="57">
        <f>'BAR BB| Open rates'!Q9*0.87</f>
        <v>25056</v>
      </c>
    </row>
    <row r="11" spans="1:6" x14ac:dyDescent="0.2">
      <c r="A11" s="163">
        <v>2</v>
      </c>
      <c r="B11" s="57">
        <f>'BAR BB| Open rates'!M10*0.87</f>
        <v>65946</v>
      </c>
      <c r="C11" s="57">
        <f>'BAR BB| Open rates'!N10*0.87</f>
        <v>57246</v>
      </c>
      <c r="D11" s="57">
        <f>'BAR BB| Open rates'!O10*0.87</f>
        <v>31146</v>
      </c>
      <c r="E11" s="57">
        <f>'BAR BB| Open rates'!P10*0.87</f>
        <v>23316</v>
      </c>
      <c r="F11" s="57">
        <f>'BAR BB| Open rates'!Q10*0.87</f>
        <v>27666</v>
      </c>
    </row>
    <row r="12" spans="1:6" x14ac:dyDescent="0.2">
      <c r="A12" s="163" t="s">
        <v>176</v>
      </c>
      <c r="B12" s="57"/>
      <c r="C12" s="57"/>
      <c r="D12" s="57"/>
      <c r="E12" s="57"/>
      <c r="F12" s="57"/>
    </row>
    <row r="13" spans="1:6" x14ac:dyDescent="0.2">
      <c r="A13" s="163">
        <v>1</v>
      </c>
      <c r="B13" s="57">
        <f>'BAR BB| Open rates'!M12*0.87</f>
        <v>68556</v>
      </c>
      <c r="C13" s="57">
        <f>'BAR BB| Open rates'!N12*0.87</f>
        <v>59856</v>
      </c>
      <c r="D13" s="57">
        <f>'BAR BB| Open rates'!O12*0.87</f>
        <v>33756</v>
      </c>
      <c r="E13" s="57">
        <f>'BAR BB| Open rates'!P12*0.87</f>
        <v>25926</v>
      </c>
      <c r="F13" s="57">
        <f>'BAR BB| Open rates'!Q12*0.87</f>
        <v>30276</v>
      </c>
    </row>
    <row r="14" spans="1:6" x14ac:dyDescent="0.2">
      <c r="A14" s="163">
        <v>2</v>
      </c>
      <c r="B14" s="57">
        <f>'BAR BB| Open rates'!M13*0.87</f>
        <v>71166</v>
      </c>
      <c r="C14" s="57">
        <f>'BAR BB| Open rates'!N13*0.87</f>
        <v>62466</v>
      </c>
      <c r="D14" s="57">
        <f>'BAR BB| Open rates'!O13*0.87</f>
        <v>36366</v>
      </c>
      <c r="E14" s="57">
        <f>'BAR BB| Open rates'!P13*0.87</f>
        <v>28536</v>
      </c>
      <c r="F14" s="57">
        <f>'BAR BB| Open rates'!Q13*0.87</f>
        <v>32886</v>
      </c>
    </row>
    <row r="15" spans="1:6" x14ac:dyDescent="0.2">
      <c r="A15" s="89"/>
    </row>
    <row r="16" spans="1:6" x14ac:dyDescent="0.2">
      <c r="A16" s="340" t="s">
        <v>172</v>
      </c>
    </row>
    <row r="17" spans="1:1" x14ac:dyDescent="0.2">
      <c r="A17" s="340"/>
    </row>
    <row r="18" spans="1:1" x14ac:dyDescent="0.2">
      <c r="A18" s="89"/>
    </row>
    <row r="19" spans="1:1" ht="12.75" customHeight="1" x14ac:dyDescent="0.2">
      <c r="A19" s="31"/>
    </row>
    <row r="20" spans="1:1" x14ac:dyDescent="0.2">
      <c r="A20" s="177" t="s">
        <v>83</v>
      </c>
    </row>
    <row r="21" spans="1:1" ht="25.5" customHeight="1" x14ac:dyDescent="0.2">
      <c r="A21" s="262" t="s">
        <v>432</v>
      </c>
    </row>
    <row r="22" spans="1:1" ht="24" x14ac:dyDescent="0.2">
      <c r="A22" s="213" t="s">
        <v>433</v>
      </c>
    </row>
    <row r="23" spans="1:1" x14ac:dyDescent="0.2">
      <c r="A23" s="33"/>
    </row>
    <row r="24" spans="1:1" x14ac:dyDescent="0.2">
      <c r="A24" s="174" t="s">
        <v>74</v>
      </c>
    </row>
    <row r="25" spans="1:1" ht="36" x14ac:dyDescent="0.2">
      <c r="A25" s="264" t="s">
        <v>202</v>
      </c>
    </row>
    <row r="26" spans="1:1" x14ac:dyDescent="0.2">
      <c r="A26" s="178" t="s">
        <v>75</v>
      </c>
    </row>
    <row r="27" spans="1:1" ht="24" x14ac:dyDescent="0.2">
      <c r="A27" s="175" t="s">
        <v>76</v>
      </c>
    </row>
    <row r="28" spans="1:1" ht="24" x14ac:dyDescent="0.2">
      <c r="A28" s="175" t="s">
        <v>89</v>
      </c>
    </row>
    <row r="29" spans="1:1" ht="24" x14ac:dyDescent="0.2">
      <c r="A29" s="175" t="s">
        <v>78</v>
      </c>
    </row>
    <row r="30" spans="1:1" ht="36" x14ac:dyDescent="0.2">
      <c r="A30" s="175" t="s">
        <v>79</v>
      </c>
    </row>
    <row r="31" spans="1:1" ht="24" x14ac:dyDescent="0.2">
      <c r="A31" s="175" t="s">
        <v>187</v>
      </c>
    </row>
    <row r="32" spans="1:1" x14ac:dyDescent="0.2">
      <c r="A32" s="6"/>
    </row>
    <row r="33" spans="1:1" x14ac:dyDescent="0.2">
      <c r="A33" s="171" t="s">
        <v>81</v>
      </c>
    </row>
    <row r="34" spans="1:1" ht="48" x14ac:dyDescent="0.2">
      <c r="A34" s="176" t="s">
        <v>102</v>
      </c>
    </row>
    <row r="35" spans="1:1" ht="48" x14ac:dyDescent="0.2">
      <c r="A35" s="176" t="s">
        <v>104</v>
      </c>
    </row>
    <row r="36" spans="1:1" x14ac:dyDescent="0.2">
      <c r="A36" s="168"/>
    </row>
    <row r="37" spans="1:1" x14ac:dyDescent="0.2">
      <c r="A37" s="137"/>
    </row>
    <row r="38" spans="1:1" x14ac:dyDescent="0.2">
      <c r="A38" s="137"/>
    </row>
    <row r="39" spans="1:1" x14ac:dyDescent="0.2">
      <c r="A39" s="137"/>
    </row>
    <row r="40" spans="1:1" x14ac:dyDescent="0.2">
      <c r="A40" s="137"/>
    </row>
    <row r="41" spans="1:1" x14ac:dyDescent="0.2">
      <c r="A41" s="137"/>
    </row>
    <row r="42" spans="1:1" x14ac:dyDescent="0.2">
      <c r="A42" s="137"/>
    </row>
    <row r="43" spans="1:1" x14ac:dyDescent="0.2">
      <c r="A43" s="137"/>
    </row>
    <row r="44" spans="1:1" x14ac:dyDescent="0.2">
      <c r="A44" s="137"/>
    </row>
    <row r="45" spans="1:1" x14ac:dyDescent="0.2">
      <c r="A45" s="137"/>
    </row>
    <row r="46" spans="1:1" x14ac:dyDescent="0.2">
      <c r="A46" s="137"/>
    </row>
    <row r="47" spans="1:1" x14ac:dyDescent="0.2">
      <c r="A47" s="137"/>
    </row>
    <row r="48" spans="1:1" x14ac:dyDescent="0.2">
      <c r="A48" s="137"/>
    </row>
    <row r="49" spans="1:1" x14ac:dyDescent="0.2">
      <c r="A49" s="137"/>
    </row>
    <row r="50" spans="1:1" x14ac:dyDescent="0.2">
      <c r="A50" s="137"/>
    </row>
    <row r="51" spans="1:1" x14ac:dyDescent="0.2">
      <c r="A51" s="137"/>
    </row>
    <row r="52" spans="1:1" x14ac:dyDescent="0.2">
      <c r="A52" s="137"/>
    </row>
    <row r="53" spans="1:1" x14ac:dyDescent="0.2">
      <c r="A53" s="137"/>
    </row>
    <row r="54" spans="1:1" x14ac:dyDescent="0.2">
      <c r="A54" s="137"/>
    </row>
    <row r="55" spans="1:1" x14ac:dyDescent="0.2">
      <c r="A55" s="137"/>
    </row>
    <row r="56" spans="1:1" x14ac:dyDescent="0.2">
      <c r="A56" s="137"/>
    </row>
    <row r="57" spans="1:1" x14ac:dyDescent="0.2">
      <c r="A57" s="137"/>
    </row>
    <row r="58" spans="1:1" x14ac:dyDescent="0.2">
      <c r="A58" s="137"/>
    </row>
    <row r="59" spans="1:1" x14ac:dyDescent="0.2">
      <c r="A59" s="137"/>
    </row>
    <row r="60" spans="1:1" x14ac:dyDescent="0.2">
      <c r="A60" s="137"/>
    </row>
    <row r="61" spans="1:1" x14ac:dyDescent="0.2">
      <c r="A61" s="137"/>
    </row>
    <row r="62" spans="1:1" x14ac:dyDescent="0.2">
      <c r="A62" s="137"/>
    </row>
    <row r="63" spans="1:1" x14ac:dyDescent="0.2">
      <c r="A63" s="137"/>
    </row>
    <row r="64" spans="1:1" x14ac:dyDescent="0.2">
      <c r="A64" s="137"/>
    </row>
    <row r="65" spans="1:1" x14ac:dyDescent="0.2">
      <c r="A65" s="137"/>
    </row>
    <row r="66" spans="1:1" x14ac:dyDescent="0.2">
      <c r="A66" s="137"/>
    </row>
    <row r="67" spans="1:1" x14ac:dyDescent="0.2">
      <c r="A67" s="137"/>
    </row>
    <row r="68" spans="1:1" x14ac:dyDescent="0.2">
      <c r="A68" s="137"/>
    </row>
    <row r="69" spans="1:1" x14ac:dyDescent="0.2">
      <c r="A69" s="137"/>
    </row>
    <row r="70" spans="1:1" x14ac:dyDescent="0.2">
      <c r="A70" s="137"/>
    </row>
    <row r="71" spans="1:1" x14ac:dyDescent="0.2">
      <c r="A71" s="137"/>
    </row>
    <row r="72" spans="1:1" x14ac:dyDescent="0.2">
      <c r="A72" s="137"/>
    </row>
    <row r="73" spans="1:1" x14ac:dyDescent="0.2">
      <c r="A73" s="137"/>
    </row>
    <row r="74" spans="1:1" x14ac:dyDescent="0.2">
      <c r="A74" s="137"/>
    </row>
    <row r="75" spans="1:1" x14ac:dyDescent="0.2">
      <c r="A75" s="137"/>
    </row>
    <row r="76" spans="1:1" x14ac:dyDescent="0.2">
      <c r="A76" s="137"/>
    </row>
    <row r="77" spans="1:1" x14ac:dyDescent="0.2">
      <c r="A77" s="137"/>
    </row>
    <row r="78" spans="1:1" x14ac:dyDescent="0.2">
      <c r="A78" s="13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row r="141" spans="1:1" x14ac:dyDescent="0.2">
      <c r="A141" s="137"/>
    </row>
    <row r="142" spans="1:1" x14ac:dyDescent="0.2">
      <c r="A142" s="137"/>
    </row>
    <row r="143" spans="1:1" x14ac:dyDescent="0.2">
      <c r="A143" s="137"/>
    </row>
    <row r="144" spans="1:1" x14ac:dyDescent="0.2">
      <c r="A144" s="137"/>
    </row>
    <row r="145" spans="1:1" x14ac:dyDescent="0.2">
      <c r="A145" s="137"/>
    </row>
    <row r="146" spans="1:1" x14ac:dyDescent="0.2">
      <c r="A146" s="137"/>
    </row>
    <row r="147" spans="1:1" x14ac:dyDescent="0.2">
      <c r="A147" s="137"/>
    </row>
    <row r="148" spans="1:1" x14ac:dyDescent="0.2">
      <c r="A148" s="137"/>
    </row>
    <row r="149" spans="1:1" x14ac:dyDescent="0.2">
      <c r="A149" s="137"/>
    </row>
    <row r="150" spans="1:1" x14ac:dyDescent="0.2">
      <c r="A150" s="137"/>
    </row>
    <row r="151" spans="1:1" x14ac:dyDescent="0.2">
      <c r="A151" s="137"/>
    </row>
    <row r="152" spans="1:1" x14ac:dyDescent="0.2">
      <c r="A152" s="137"/>
    </row>
    <row r="153" spans="1:1" x14ac:dyDescent="0.2">
      <c r="A153" s="137"/>
    </row>
    <row r="154" spans="1:1" x14ac:dyDescent="0.2">
      <c r="A154" s="137"/>
    </row>
    <row r="155" spans="1:1" x14ac:dyDescent="0.2">
      <c r="A155" s="137"/>
    </row>
    <row r="156" spans="1:1" x14ac:dyDescent="0.2">
      <c r="A156" s="137"/>
    </row>
    <row r="157" spans="1:1" x14ac:dyDescent="0.2">
      <c r="A157" s="137"/>
    </row>
    <row r="158" spans="1:1" x14ac:dyDescent="0.2">
      <c r="A158" s="137"/>
    </row>
    <row r="159" spans="1:1" x14ac:dyDescent="0.2">
      <c r="A159" s="137"/>
    </row>
    <row r="160" spans="1:1" x14ac:dyDescent="0.2">
      <c r="A160" s="137"/>
    </row>
    <row r="161" spans="1:1" x14ac:dyDescent="0.2">
      <c r="A161" s="137"/>
    </row>
    <row r="162" spans="1:1" x14ac:dyDescent="0.2">
      <c r="A162" s="137"/>
    </row>
    <row r="163" spans="1:1" x14ac:dyDescent="0.2">
      <c r="A163" s="137"/>
    </row>
    <row r="164" spans="1:1" x14ac:dyDescent="0.2">
      <c r="A164" s="137"/>
    </row>
    <row r="165" spans="1:1" x14ac:dyDescent="0.2">
      <c r="A165" s="137"/>
    </row>
    <row r="166" spans="1:1" x14ac:dyDescent="0.2">
      <c r="A166" s="137"/>
    </row>
    <row r="167" spans="1:1" x14ac:dyDescent="0.2">
      <c r="A167" s="137"/>
    </row>
    <row r="168" spans="1:1" x14ac:dyDescent="0.2">
      <c r="A168" s="137"/>
    </row>
    <row r="169" spans="1:1" x14ac:dyDescent="0.2">
      <c r="A169" s="137"/>
    </row>
    <row r="170" spans="1:1" x14ac:dyDescent="0.2">
      <c r="A170" s="137"/>
    </row>
    <row r="171" spans="1:1" x14ac:dyDescent="0.2">
      <c r="A171" s="137"/>
    </row>
    <row r="172" spans="1:1" x14ac:dyDescent="0.2">
      <c r="A172" s="137"/>
    </row>
    <row r="173" spans="1:1" x14ac:dyDescent="0.2">
      <c r="A173" s="137"/>
    </row>
    <row r="174" spans="1:1" x14ac:dyDescent="0.2">
      <c r="A174" s="137"/>
    </row>
    <row r="175" spans="1:1" x14ac:dyDescent="0.2">
      <c r="A175" s="137"/>
    </row>
    <row r="176" spans="1:1" x14ac:dyDescent="0.2">
      <c r="A176" s="137"/>
    </row>
    <row r="177" spans="1:1" x14ac:dyDescent="0.2">
      <c r="A177" s="137"/>
    </row>
    <row r="178" spans="1:1" x14ac:dyDescent="0.2">
      <c r="A178" s="137"/>
    </row>
    <row r="179" spans="1:1" x14ac:dyDescent="0.2">
      <c r="A179" s="137"/>
    </row>
    <row r="180" spans="1:1" x14ac:dyDescent="0.2">
      <c r="A180" s="137"/>
    </row>
    <row r="181" spans="1:1" x14ac:dyDescent="0.2">
      <c r="A181" s="137"/>
    </row>
    <row r="182" spans="1:1" x14ac:dyDescent="0.2">
      <c r="A182" s="137"/>
    </row>
    <row r="183" spans="1:1" x14ac:dyDescent="0.2">
      <c r="A183" s="137"/>
    </row>
    <row r="184" spans="1:1" x14ac:dyDescent="0.2">
      <c r="A184" s="137"/>
    </row>
    <row r="185" spans="1:1" x14ac:dyDescent="0.2">
      <c r="A185" s="137"/>
    </row>
    <row r="186" spans="1:1" x14ac:dyDescent="0.2">
      <c r="A186" s="137"/>
    </row>
    <row r="187" spans="1:1" x14ac:dyDescent="0.2">
      <c r="A187" s="137"/>
    </row>
    <row r="188" spans="1:1" x14ac:dyDescent="0.2">
      <c r="A188" s="137"/>
    </row>
    <row r="189" spans="1:1" x14ac:dyDescent="0.2">
      <c r="A189" s="137"/>
    </row>
    <row r="190" spans="1:1" x14ac:dyDescent="0.2">
      <c r="A190" s="137"/>
    </row>
    <row r="191" spans="1:1" x14ac:dyDescent="0.2">
      <c r="A191" s="137"/>
    </row>
    <row r="192" spans="1:1" x14ac:dyDescent="0.2">
      <c r="A192" s="137"/>
    </row>
    <row r="193" spans="1:1" x14ac:dyDescent="0.2">
      <c r="A193" s="137"/>
    </row>
    <row r="194" spans="1:1" x14ac:dyDescent="0.2">
      <c r="A194" s="137"/>
    </row>
    <row r="195" spans="1:1" x14ac:dyDescent="0.2">
      <c r="A195" s="137"/>
    </row>
    <row r="196" spans="1:1" x14ac:dyDescent="0.2">
      <c r="A196" s="137"/>
    </row>
    <row r="197" spans="1:1" x14ac:dyDescent="0.2">
      <c r="A197" s="137"/>
    </row>
    <row r="198" spans="1:1" x14ac:dyDescent="0.2">
      <c r="A198" s="137"/>
    </row>
    <row r="199" spans="1:1" x14ac:dyDescent="0.2">
      <c r="A199" s="137"/>
    </row>
    <row r="200" spans="1:1" x14ac:dyDescent="0.2">
      <c r="A200" s="137"/>
    </row>
    <row r="201" spans="1:1" x14ac:dyDescent="0.2">
      <c r="A201" s="137"/>
    </row>
    <row r="202" spans="1:1" x14ac:dyDescent="0.2">
      <c r="A202" s="137"/>
    </row>
    <row r="203" spans="1:1" x14ac:dyDescent="0.2">
      <c r="A203" s="137"/>
    </row>
    <row r="204" spans="1:1" x14ac:dyDescent="0.2">
      <c r="A204" s="137"/>
    </row>
    <row r="205" spans="1:1" x14ac:dyDescent="0.2">
      <c r="A205" s="137"/>
    </row>
    <row r="206" spans="1:1" x14ac:dyDescent="0.2">
      <c r="A206" s="137"/>
    </row>
    <row r="207" spans="1:1" x14ac:dyDescent="0.2">
      <c r="A207" s="137"/>
    </row>
    <row r="208" spans="1:1" x14ac:dyDescent="0.2">
      <c r="A208" s="137"/>
    </row>
    <row r="209" spans="1:1" x14ac:dyDescent="0.2">
      <c r="A209" s="137"/>
    </row>
    <row r="210" spans="1:1" x14ac:dyDescent="0.2">
      <c r="A210" s="137"/>
    </row>
    <row r="211" spans="1:1" x14ac:dyDescent="0.2">
      <c r="A211" s="137"/>
    </row>
    <row r="212" spans="1:1" x14ac:dyDescent="0.2">
      <c r="A212" s="137"/>
    </row>
    <row r="213" spans="1:1" x14ac:dyDescent="0.2">
      <c r="A213" s="137"/>
    </row>
    <row r="214" spans="1:1" x14ac:dyDescent="0.2">
      <c r="A214" s="137"/>
    </row>
    <row r="215" spans="1:1" x14ac:dyDescent="0.2">
      <c r="A215" s="137"/>
    </row>
    <row r="216" spans="1:1" x14ac:dyDescent="0.2">
      <c r="A216" s="137"/>
    </row>
    <row r="217" spans="1:1" x14ac:dyDescent="0.2">
      <c r="A217" s="137"/>
    </row>
    <row r="218" spans="1:1" x14ac:dyDescent="0.2">
      <c r="A218" s="137"/>
    </row>
    <row r="219" spans="1:1" x14ac:dyDescent="0.2">
      <c r="A219" s="137"/>
    </row>
    <row r="220" spans="1:1" x14ac:dyDescent="0.2">
      <c r="A220" s="137"/>
    </row>
    <row r="221" spans="1:1" x14ac:dyDescent="0.2">
      <c r="A221" s="137"/>
    </row>
    <row r="222" spans="1:1" x14ac:dyDescent="0.2">
      <c r="A222" s="137"/>
    </row>
    <row r="223" spans="1:1" x14ac:dyDescent="0.2">
      <c r="A223" s="137"/>
    </row>
    <row r="224" spans="1:1" x14ac:dyDescent="0.2">
      <c r="A224" s="137"/>
    </row>
    <row r="225" spans="1:1" x14ac:dyDescent="0.2">
      <c r="A225" s="137"/>
    </row>
    <row r="226" spans="1:1" x14ac:dyDescent="0.2">
      <c r="A226" s="137"/>
    </row>
    <row r="227" spans="1:1" x14ac:dyDescent="0.2">
      <c r="A227" s="137"/>
    </row>
    <row r="228" spans="1:1" x14ac:dyDescent="0.2">
      <c r="A228" s="137"/>
    </row>
    <row r="229" spans="1:1" x14ac:dyDescent="0.2">
      <c r="A229" s="137"/>
    </row>
    <row r="230" spans="1:1" x14ac:dyDescent="0.2">
      <c r="A230" s="137"/>
    </row>
    <row r="231" spans="1:1" x14ac:dyDescent="0.2">
      <c r="A231" s="137"/>
    </row>
    <row r="232" spans="1:1" x14ac:dyDescent="0.2">
      <c r="A232" s="137"/>
    </row>
    <row r="233" spans="1:1" x14ac:dyDescent="0.2">
      <c r="A233" s="137"/>
    </row>
    <row r="234" spans="1:1" x14ac:dyDescent="0.2">
      <c r="A234" s="137"/>
    </row>
    <row r="235" spans="1:1" x14ac:dyDescent="0.2">
      <c r="A235" s="137"/>
    </row>
    <row r="236" spans="1:1" x14ac:dyDescent="0.2">
      <c r="A236" s="137"/>
    </row>
    <row r="237" spans="1:1" x14ac:dyDescent="0.2">
      <c r="A237" s="137"/>
    </row>
    <row r="238" spans="1:1" x14ac:dyDescent="0.2">
      <c r="A238" s="137"/>
    </row>
    <row r="239" spans="1:1" x14ac:dyDescent="0.2">
      <c r="A239" s="137"/>
    </row>
    <row r="240" spans="1:1" x14ac:dyDescent="0.2">
      <c r="A240" s="137"/>
    </row>
    <row r="241" spans="1:1" x14ac:dyDescent="0.2">
      <c r="A241" s="137"/>
    </row>
    <row r="242" spans="1:1" x14ac:dyDescent="0.2">
      <c r="A242" s="137"/>
    </row>
    <row r="243" spans="1:1" x14ac:dyDescent="0.2">
      <c r="A243" s="137"/>
    </row>
    <row r="244" spans="1:1" x14ac:dyDescent="0.2">
      <c r="A244" s="137"/>
    </row>
    <row r="245" spans="1:1" x14ac:dyDescent="0.2">
      <c r="A245" s="137"/>
    </row>
    <row r="246" spans="1:1" x14ac:dyDescent="0.2">
      <c r="A246" s="137"/>
    </row>
    <row r="247" spans="1:1" x14ac:dyDescent="0.2">
      <c r="A247" s="137"/>
    </row>
    <row r="248" spans="1:1" x14ac:dyDescent="0.2">
      <c r="A248" s="137"/>
    </row>
    <row r="249" spans="1:1" x14ac:dyDescent="0.2">
      <c r="A249" s="137"/>
    </row>
    <row r="250" spans="1:1" x14ac:dyDescent="0.2">
      <c r="A250" s="137"/>
    </row>
    <row r="251" spans="1:1" x14ac:dyDescent="0.2">
      <c r="A251" s="137"/>
    </row>
    <row r="252" spans="1:1" x14ac:dyDescent="0.2">
      <c r="A252" s="137"/>
    </row>
    <row r="253" spans="1:1" x14ac:dyDescent="0.2">
      <c r="A253" s="137"/>
    </row>
    <row r="254" spans="1:1" x14ac:dyDescent="0.2">
      <c r="A254" s="137"/>
    </row>
    <row r="255" spans="1:1" x14ac:dyDescent="0.2">
      <c r="A255" s="137"/>
    </row>
    <row r="256" spans="1:1" x14ac:dyDescent="0.2">
      <c r="A256" s="137"/>
    </row>
    <row r="257" spans="1:1" x14ac:dyDescent="0.2">
      <c r="A257" s="137"/>
    </row>
    <row r="258" spans="1:1" x14ac:dyDescent="0.2">
      <c r="A258" s="137"/>
    </row>
    <row r="259" spans="1:1" x14ac:dyDescent="0.2">
      <c r="A259" s="137"/>
    </row>
    <row r="260" spans="1:1" x14ac:dyDescent="0.2">
      <c r="A260" s="137"/>
    </row>
    <row r="261" spans="1:1" x14ac:dyDescent="0.2">
      <c r="A261" s="137"/>
    </row>
    <row r="262" spans="1:1" x14ac:dyDescent="0.2">
      <c r="A262" s="137"/>
    </row>
    <row r="263" spans="1:1" x14ac:dyDescent="0.2">
      <c r="A263" s="137"/>
    </row>
    <row r="264" spans="1:1" x14ac:dyDescent="0.2">
      <c r="A264" s="137"/>
    </row>
    <row r="265" spans="1:1" x14ac:dyDescent="0.2">
      <c r="A265" s="137"/>
    </row>
    <row r="266" spans="1:1" x14ac:dyDescent="0.2">
      <c r="A266" s="137"/>
    </row>
    <row r="267" spans="1:1" x14ac:dyDescent="0.2">
      <c r="A267" s="137"/>
    </row>
    <row r="268" spans="1:1" x14ac:dyDescent="0.2">
      <c r="A268" s="137"/>
    </row>
    <row r="269" spans="1:1" x14ac:dyDescent="0.2">
      <c r="A269" s="137"/>
    </row>
    <row r="270" spans="1:1" x14ac:dyDescent="0.2">
      <c r="A270" s="137"/>
    </row>
    <row r="271" spans="1:1" x14ac:dyDescent="0.2">
      <c r="A271" s="137"/>
    </row>
    <row r="272" spans="1:1" x14ac:dyDescent="0.2">
      <c r="A272" s="137"/>
    </row>
    <row r="273" spans="1:1" x14ac:dyDescent="0.2">
      <c r="A273" s="137"/>
    </row>
    <row r="274" spans="1:1" x14ac:dyDescent="0.2">
      <c r="A274" s="137"/>
    </row>
    <row r="275" spans="1:1" x14ac:dyDescent="0.2">
      <c r="A275" s="137"/>
    </row>
    <row r="276" spans="1:1" x14ac:dyDescent="0.2">
      <c r="A276" s="137"/>
    </row>
    <row r="277" spans="1:1" x14ac:dyDescent="0.2">
      <c r="A277" s="137"/>
    </row>
    <row r="278" spans="1:1" x14ac:dyDescent="0.2">
      <c r="A278" s="137"/>
    </row>
    <row r="279" spans="1:1" x14ac:dyDescent="0.2">
      <c r="A279" s="137"/>
    </row>
    <row r="280" spans="1:1" x14ac:dyDescent="0.2">
      <c r="A280" s="137"/>
    </row>
    <row r="281" spans="1:1" x14ac:dyDescent="0.2">
      <c r="A281" s="137"/>
    </row>
    <row r="282" spans="1:1" x14ac:dyDescent="0.2">
      <c r="A282" s="137"/>
    </row>
    <row r="283" spans="1:1" x14ac:dyDescent="0.2">
      <c r="A283" s="137"/>
    </row>
    <row r="284" spans="1:1" x14ac:dyDescent="0.2">
      <c r="A284" s="137"/>
    </row>
    <row r="285" spans="1:1" x14ac:dyDescent="0.2">
      <c r="A285" s="137"/>
    </row>
    <row r="286" spans="1:1" x14ac:dyDescent="0.2">
      <c r="A286" s="137"/>
    </row>
    <row r="287" spans="1:1" x14ac:dyDescent="0.2">
      <c r="A287" s="137"/>
    </row>
    <row r="288" spans="1:1" x14ac:dyDescent="0.2">
      <c r="A288" s="137"/>
    </row>
    <row r="289" spans="1:1" x14ac:dyDescent="0.2">
      <c r="A289" s="137"/>
    </row>
    <row r="290" spans="1:1" x14ac:dyDescent="0.2">
      <c r="A290" s="137"/>
    </row>
    <row r="291" spans="1:1" x14ac:dyDescent="0.2">
      <c r="A291" s="137"/>
    </row>
    <row r="292" spans="1:1" x14ac:dyDescent="0.2">
      <c r="A292" s="137"/>
    </row>
    <row r="293" spans="1:1" x14ac:dyDescent="0.2">
      <c r="A293" s="137"/>
    </row>
    <row r="294" spans="1:1" x14ac:dyDescent="0.2">
      <c r="A294" s="137"/>
    </row>
    <row r="295" spans="1:1" x14ac:dyDescent="0.2">
      <c r="A295" s="137"/>
    </row>
    <row r="296" spans="1:1" x14ac:dyDescent="0.2">
      <c r="A296" s="137"/>
    </row>
    <row r="297" spans="1:1" x14ac:dyDescent="0.2">
      <c r="A297" s="137"/>
    </row>
    <row r="298" spans="1:1" x14ac:dyDescent="0.2">
      <c r="A298" s="137"/>
    </row>
    <row r="299" spans="1:1" x14ac:dyDescent="0.2">
      <c r="A299" s="137"/>
    </row>
    <row r="300" spans="1:1" x14ac:dyDescent="0.2">
      <c r="A300" s="137"/>
    </row>
  </sheetData>
  <mergeCells count="1">
    <mergeCell ref="A16:A17"/>
  </mergeCells>
  <pageMargins left="0.7" right="0.7" top="0.75" bottom="0.75" header="0.3" footer="0.3"/>
  <pageSetup paperSize="9" orientation="portrait" horizontalDpi="4294967295" verticalDpi="4294967295"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tabColor rgb="FFFFCCFF"/>
  </sheetPr>
  <dimension ref="A1:F147"/>
  <sheetViews>
    <sheetView workbookViewId="0">
      <pane xSplit="1" topLeftCell="B1" activePane="topRight" state="frozen"/>
      <selection activeCell="A10" sqref="A10"/>
      <selection pane="topRight" activeCell="B12" sqref="B12:F12"/>
    </sheetView>
  </sheetViews>
  <sheetFormatPr defaultColWidth="10" defaultRowHeight="12.75" x14ac:dyDescent="0.2"/>
  <cols>
    <col min="1" max="1" width="37.28515625" style="32" customWidth="1"/>
    <col min="2" max="16384" width="10" style="31"/>
  </cols>
  <sheetData>
    <row r="1" spans="1:6" x14ac:dyDescent="0.2">
      <c r="A1" s="63" t="s">
        <v>61</v>
      </c>
    </row>
    <row r="2" spans="1:6" ht="33" customHeight="1" x14ac:dyDescent="0.2">
      <c r="A2" s="177" t="s">
        <v>411</v>
      </c>
    </row>
    <row r="3" spans="1:6" x14ac:dyDescent="0.2">
      <c r="A3" s="167" t="s">
        <v>298</v>
      </c>
    </row>
    <row r="4" spans="1:6" ht="21.75" customHeight="1" x14ac:dyDescent="0.2">
      <c r="A4" s="201" t="s">
        <v>62</v>
      </c>
      <c r="B4" s="115">
        <f>'Дети бесплатно COMISS'!B4</f>
        <v>46031</v>
      </c>
      <c r="C4" s="115">
        <f>'Дети бесплатно COMISS'!C4</f>
        <v>46032</v>
      </c>
      <c r="D4" s="115">
        <f>'Дети бесплатно COMISS'!D4</f>
        <v>46033</v>
      </c>
      <c r="E4" s="115">
        <f>'Дети бесплатно COMISS'!E4</f>
        <v>46034</v>
      </c>
      <c r="F4" s="115">
        <f>'Дети бесплатно COMISS'!F4</f>
        <v>46038</v>
      </c>
    </row>
    <row r="5" spans="1:6" ht="21.75" customHeight="1" x14ac:dyDescent="0.2">
      <c r="A5" s="202"/>
      <c r="B5" s="115">
        <f>'Дети бесплатно COMISS'!B5</f>
        <v>46031</v>
      </c>
      <c r="C5" s="115">
        <f>'Дети бесплатно COMISS'!C5</f>
        <v>46032</v>
      </c>
      <c r="D5" s="115">
        <f>'Дети бесплатно COMISS'!D5</f>
        <v>46033</v>
      </c>
      <c r="E5" s="115">
        <f>'Дети бесплатно COMISS'!E5</f>
        <v>46037</v>
      </c>
      <c r="F5" s="115">
        <f>'Дети бесплатно COMISS'!F5</f>
        <v>46039</v>
      </c>
    </row>
    <row r="6" spans="1:6" x14ac:dyDescent="0.2">
      <c r="A6" s="163" t="s">
        <v>63</v>
      </c>
    </row>
    <row r="7" spans="1:6" x14ac:dyDescent="0.2">
      <c r="A7" s="163">
        <v>1</v>
      </c>
      <c r="B7" s="57">
        <f>'Дети бесплатно FIT18 '!B7+25</f>
        <v>60751</v>
      </c>
      <c r="C7" s="57">
        <f>'Дети бесплатно FIT18 '!C7+25</f>
        <v>52051</v>
      </c>
      <c r="D7" s="57">
        <f>'Дети бесплатно FIT18 '!D7+25</f>
        <v>25951</v>
      </c>
      <c r="E7" s="57">
        <f>'Дети бесплатно FIT18 '!E7+25</f>
        <v>18121</v>
      </c>
      <c r="F7" s="57">
        <f>'Дети бесплатно FIT18 '!F7+25</f>
        <v>22471</v>
      </c>
    </row>
    <row r="8" spans="1:6" x14ac:dyDescent="0.2">
      <c r="A8" s="163">
        <v>2</v>
      </c>
      <c r="B8" s="57">
        <f>'Дети бесплатно FIT18 '!B8+25</f>
        <v>63361</v>
      </c>
      <c r="C8" s="57">
        <f>'Дети бесплатно FIT18 '!C8+25</f>
        <v>54661</v>
      </c>
      <c r="D8" s="57">
        <f>'Дети бесплатно FIT18 '!D8+25</f>
        <v>28561</v>
      </c>
      <c r="E8" s="57">
        <f>'Дети бесплатно FIT18 '!E8+25</f>
        <v>20731</v>
      </c>
      <c r="F8" s="57">
        <f>'Дети бесплатно FIT18 '!F8+25</f>
        <v>25081</v>
      </c>
    </row>
    <row r="9" spans="1:6" x14ac:dyDescent="0.2">
      <c r="A9" s="163" t="s">
        <v>175</v>
      </c>
      <c r="B9" s="57"/>
      <c r="C9" s="57"/>
      <c r="D9" s="57"/>
      <c r="E9" s="57"/>
      <c r="F9" s="57"/>
    </row>
    <row r="10" spans="1:6" x14ac:dyDescent="0.2">
      <c r="A10" s="163">
        <v>1</v>
      </c>
      <c r="B10" s="57">
        <f>'Дети бесплатно FIT18 '!B10+25</f>
        <v>63361</v>
      </c>
      <c r="C10" s="57">
        <f>'Дети бесплатно FIT18 '!C10+25</f>
        <v>54661</v>
      </c>
      <c r="D10" s="57">
        <f>'Дети бесплатно FIT18 '!D10+25</f>
        <v>28561</v>
      </c>
      <c r="E10" s="57">
        <f>'Дети бесплатно FIT18 '!E10+25</f>
        <v>20731</v>
      </c>
      <c r="F10" s="57">
        <f>'Дети бесплатно FIT18 '!F10+25</f>
        <v>25081</v>
      </c>
    </row>
    <row r="11" spans="1:6" x14ac:dyDescent="0.2">
      <c r="A11" s="163">
        <v>2</v>
      </c>
      <c r="B11" s="57">
        <f>'Дети бесплатно FIT18 '!B11+25</f>
        <v>65971</v>
      </c>
      <c r="C11" s="57">
        <f>'Дети бесплатно FIT18 '!C11+25</f>
        <v>57271</v>
      </c>
      <c r="D11" s="57">
        <f>'Дети бесплатно FIT18 '!D11+25</f>
        <v>31171</v>
      </c>
      <c r="E11" s="57">
        <f>'Дети бесплатно FIT18 '!E11+25</f>
        <v>23341</v>
      </c>
      <c r="F11" s="57">
        <f>'Дети бесплатно FIT18 '!F11+25</f>
        <v>27691</v>
      </c>
    </row>
    <row r="12" spans="1:6" x14ac:dyDescent="0.2">
      <c r="A12" s="163" t="s">
        <v>176</v>
      </c>
      <c r="B12" s="57"/>
      <c r="C12" s="57"/>
      <c r="D12" s="57"/>
      <c r="E12" s="57"/>
      <c r="F12" s="57"/>
    </row>
    <row r="13" spans="1:6" x14ac:dyDescent="0.2">
      <c r="A13" s="163">
        <v>1</v>
      </c>
      <c r="B13" s="57">
        <f>'Дети бесплатно FIT18 '!B13+25</f>
        <v>68581</v>
      </c>
      <c r="C13" s="57">
        <f>'Дети бесплатно FIT18 '!C13+25</f>
        <v>59881</v>
      </c>
      <c r="D13" s="57">
        <f>'Дети бесплатно FIT18 '!D13+25</f>
        <v>33781</v>
      </c>
      <c r="E13" s="57">
        <f>'Дети бесплатно FIT18 '!E13+25</f>
        <v>25951</v>
      </c>
      <c r="F13" s="57">
        <f>'Дети бесплатно FIT18 '!F13+25</f>
        <v>30301</v>
      </c>
    </row>
    <row r="14" spans="1:6" x14ac:dyDescent="0.2">
      <c r="A14" s="163">
        <v>2</v>
      </c>
      <c r="B14" s="57">
        <f>'Дети бесплатно FIT18 '!B14+25</f>
        <v>71191</v>
      </c>
      <c r="C14" s="57">
        <f>'Дети бесплатно FIT18 '!C14+25</f>
        <v>62491</v>
      </c>
      <c r="D14" s="57">
        <f>'Дети бесплатно FIT18 '!D14+25</f>
        <v>36391</v>
      </c>
      <c r="E14" s="57">
        <f>'Дети бесплатно FIT18 '!E14+25</f>
        <v>28561</v>
      </c>
      <c r="F14" s="57">
        <f>'Дети бесплатно FIT18 '!F14+25</f>
        <v>32911</v>
      </c>
    </row>
    <row r="15" spans="1:6" x14ac:dyDescent="0.2">
      <c r="A15" s="89"/>
    </row>
    <row r="16" spans="1:6" x14ac:dyDescent="0.2">
      <c r="A16" s="340" t="s">
        <v>172</v>
      </c>
    </row>
    <row r="17" spans="1:1" x14ac:dyDescent="0.2">
      <c r="A17" s="340"/>
    </row>
    <row r="18" spans="1:1" x14ac:dyDescent="0.2">
      <c r="A18" s="89"/>
    </row>
    <row r="19" spans="1:1" ht="12.75" customHeight="1" x14ac:dyDescent="0.2">
      <c r="A19" s="31"/>
    </row>
    <row r="20" spans="1:1" x14ac:dyDescent="0.2">
      <c r="A20" s="177" t="s">
        <v>83</v>
      </c>
    </row>
    <row r="21" spans="1:1" ht="25.5" customHeight="1" x14ac:dyDescent="0.2">
      <c r="A21" s="262" t="s">
        <v>432</v>
      </c>
    </row>
    <row r="22" spans="1:1" ht="24" x14ac:dyDescent="0.2">
      <c r="A22" s="213" t="s">
        <v>433</v>
      </c>
    </row>
    <row r="23" spans="1:1" x14ac:dyDescent="0.2">
      <c r="A23" s="33"/>
    </row>
    <row r="24" spans="1:1" x14ac:dyDescent="0.2">
      <c r="A24" s="174" t="s">
        <v>74</v>
      </c>
    </row>
    <row r="25" spans="1:1" ht="36" x14ac:dyDescent="0.2">
      <c r="A25" s="264" t="s">
        <v>202</v>
      </c>
    </row>
    <row r="26" spans="1:1" x14ac:dyDescent="0.2">
      <c r="A26" s="178" t="s">
        <v>75</v>
      </c>
    </row>
    <row r="27" spans="1:1" ht="24" x14ac:dyDescent="0.2">
      <c r="A27" s="175" t="s">
        <v>76</v>
      </c>
    </row>
    <row r="28" spans="1:1" ht="24" x14ac:dyDescent="0.2">
      <c r="A28" s="175" t="s">
        <v>89</v>
      </c>
    </row>
    <row r="29" spans="1:1" ht="24" x14ac:dyDescent="0.2">
      <c r="A29" s="175" t="s">
        <v>78</v>
      </c>
    </row>
    <row r="30" spans="1:1" ht="36" x14ac:dyDescent="0.2">
      <c r="A30" s="175" t="s">
        <v>79</v>
      </c>
    </row>
    <row r="31" spans="1:1" ht="24" x14ac:dyDescent="0.2">
      <c r="A31" s="175" t="s">
        <v>187</v>
      </c>
    </row>
    <row r="32" spans="1:1" x14ac:dyDescent="0.2">
      <c r="A32" s="6"/>
    </row>
    <row r="33" spans="1:1" x14ac:dyDescent="0.2">
      <c r="A33" s="171" t="s">
        <v>81</v>
      </c>
    </row>
    <row r="34" spans="1:1" ht="48" x14ac:dyDescent="0.2">
      <c r="A34" s="176" t="s">
        <v>102</v>
      </c>
    </row>
    <row r="35" spans="1:1" ht="48" x14ac:dyDescent="0.2">
      <c r="A35" s="176" t="s">
        <v>104</v>
      </c>
    </row>
    <row r="36" spans="1:1" x14ac:dyDescent="0.2">
      <c r="A36" s="137"/>
    </row>
    <row r="37" spans="1:1" x14ac:dyDescent="0.2">
      <c r="A37" s="137"/>
    </row>
    <row r="38" spans="1:1" x14ac:dyDescent="0.2">
      <c r="A38" s="137"/>
    </row>
    <row r="39" spans="1:1" x14ac:dyDescent="0.2">
      <c r="A39" s="137"/>
    </row>
    <row r="40" spans="1:1" x14ac:dyDescent="0.2">
      <c r="A40" s="137"/>
    </row>
    <row r="41" spans="1:1" x14ac:dyDescent="0.2">
      <c r="A41" s="137"/>
    </row>
    <row r="42" spans="1:1" x14ac:dyDescent="0.2">
      <c r="A42" s="137"/>
    </row>
    <row r="43" spans="1:1" x14ac:dyDescent="0.2">
      <c r="A43" s="137"/>
    </row>
    <row r="44" spans="1:1" x14ac:dyDescent="0.2">
      <c r="A44" s="137"/>
    </row>
    <row r="45" spans="1:1" x14ac:dyDescent="0.2">
      <c r="A45" s="137"/>
    </row>
    <row r="46" spans="1:1" x14ac:dyDescent="0.2">
      <c r="A46" s="137"/>
    </row>
    <row r="47" spans="1:1" x14ac:dyDescent="0.2">
      <c r="A47" s="137"/>
    </row>
    <row r="48" spans="1:1" x14ac:dyDescent="0.2">
      <c r="A48" s="137"/>
    </row>
    <row r="49" spans="1:1" x14ac:dyDescent="0.2">
      <c r="A49" s="137"/>
    </row>
    <row r="50" spans="1:1" x14ac:dyDescent="0.2">
      <c r="A50" s="137"/>
    </row>
    <row r="51" spans="1:1" x14ac:dyDescent="0.2">
      <c r="A51" s="137"/>
    </row>
    <row r="52" spans="1:1" x14ac:dyDescent="0.2">
      <c r="A52" s="137"/>
    </row>
    <row r="53" spans="1:1" x14ac:dyDescent="0.2">
      <c r="A53" s="137"/>
    </row>
    <row r="54" spans="1:1" x14ac:dyDescent="0.2">
      <c r="A54" s="137"/>
    </row>
    <row r="55" spans="1:1" x14ac:dyDescent="0.2">
      <c r="A55" s="137"/>
    </row>
    <row r="56" spans="1:1" x14ac:dyDescent="0.2">
      <c r="A56" s="137"/>
    </row>
    <row r="57" spans="1:1" x14ac:dyDescent="0.2">
      <c r="A57" s="137"/>
    </row>
    <row r="58" spans="1:1" x14ac:dyDescent="0.2">
      <c r="A58" s="137"/>
    </row>
    <row r="59" spans="1:1" x14ac:dyDescent="0.2">
      <c r="A59" s="137"/>
    </row>
    <row r="60" spans="1:1" x14ac:dyDescent="0.2">
      <c r="A60" s="137"/>
    </row>
    <row r="61" spans="1:1" x14ac:dyDescent="0.2">
      <c r="A61" s="137"/>
    </row>
    <row r="62" spans="1:1" x14ac:dyDescent="0.2">
      <c r="A62" s="137"/>
    </row>
    <row r="63" spans="1:1" x14ac:dyDescent="0.2">
      <c r="A63" s="137"/>
    </row>
    <row r="64" spans="1:1" x14ac:dyDescent="0.2">
      <c r="A64" s="137"/>
    </row>
    <row r="65" spans="1:1" x14ac:dyDescent="0.2">
      <c r="A65" s="137"/>
    </row>
    <row r="66" spans="1:1" x14ac:dyDescent="0.2">
      <c r="A66" s="137"/>
    </row>
    <row r="67" spans="1:1" x14ac:dyDescent="0.2">
      <c r="A67" s="137"/>
    </row>
    <row r="68" spans="1:1" x14ac:dyDescent="0.2">
      <c r="A68" s="137"/>
    </row>
    <row r="69" spans="1:1" x14ac:dyDescent="0.2">
      <c r="A69" s="137"/>
    </row>
    <row r="70" spans="1:1" x14ac:dyDescent="0.2">
      <c r="A70" s="137"/>
    </row>
    <row r="71" spans="1:1" x14ac:dyDescent="0.2">
      <c r="A71" s="137"/>
    </row>
    <row r="72" spans="1:1" x14ac:dyDescent="0.2">
      <c r="A72" s="137"/>
    </row>
    <row r="73" spans="1:1" x14ac:dyDescent="0.2">
      <c r="A73" s="137"/>
    </row>
    <row r="74" spans="1:1" x14ac:dyDescent="0.2">
      <c r="A74" s="137"/>
    </row>
    <row r="75" spans="1:1" x14ac:dyDescent="0.2">
      <c r="A75" s="137"/>
    </row>
    <row r="76" spans="1:1" x14ac:dyDescent="0.2">
      <c r="A76" s="137"/>
    </row>
    <row r="77" spans="1:1" x14ac:dyDescent="0.2">
      <c r="A77" s="137"/>
    </row>
    <row r="78" spans="1:1" x14ac:dyDescent="0.2">
      <c r="A78" s="13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row r="141" spans="1:1" x14ac:dyDescent="0.2">
      <c r="A141" s="137"/>
    </row>
    <row r="142" spans="1:1" x14ac:dyDescent="0.2">
      <c r="A142" s="137"/>
    </row>
    <row r="143" spans="1:1" x14ac:dyDescent="0.2">
      <c r="A143" s="137"/>
    </row>
    <row r="144" spans="1:1" x14ac:dyDescent="0.2">
      <c r="A144" s="137"/>
    </row>
    <row r="145" spans="1:1" x14ac:dyDescent="0.2">
      <c r="A145" s="137"/>
    </row>
    <row r="146" spans="1:1" x14ac:dyDescent="0.2">
      <c r="A146" s="137"/>
    </row>
    <row r="147" spans="1:1" x14ac:dyDescent="0.2">
      <c r="A147" s="137"/>
    </row>
  </sheetData>
  <mergeCells count="1">
    <mergeCell ref="A16:A17"/>
  </mergeCells>
  <pageMargins left="0.7" right="0.7" top="0.75" bottom="0.75" header="0.3" footer="0.3"/>
  <pageSetup paperSize="9" orientation="portrait" horizontalDpi="4294967295" verticalDpi="4294967295"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tabColor rgb="FFFFCCFF"/>
  </sheetPr>
  <dimension ref="A1:F283"/>
  <sheetViews>
    <sheetView workbookViewId="0">
      <pane xSplit="1" topLeftCell="B1" activePane="topRight" state="frozen"/>
      <selection activeCell="A10" sqref="A10"/>
      <selection pane="topRight" activeCell="L28" sqref="L28"/>
    </sheetView>
  </sheetViews>
  <sheetFormatPr defaultColWidth="10" defaultRowHeight="12.75" x14ac:dyDescent="0.2"/>
  <cols>
    <col min="1" max="1" width="37" style="32" customWidth="1"/>
    <col min="2" max="16384" width="10" style="31"/>
  </cols>
  <sheetData>
    <row r="1" spans="1:6" x14ac:dyDescent="0.2">
      <c r="A1" s="63" t="s">
        <v>61</v>
      </c>
    </row>
    <row r="2" spans="1:6" ht="21.75" customHeight="1" x14ac:dyDescent="0.2">
      <c r="A2" s="177" t="s">
        <v>411</v>
      </c>
    </row>
    <row r="3" spans="1:6" x14ac:dyDescent="0.2">
      <c r="A3" s="167" t="s">
        <v>173</v>
      </c>
    </row>
    <row r="4" spans="1:6" ht="21.75" customHeight="1" x14ac:dyDescent="0.2">
      <c r="A4" s="201" t="s">
        <v>62</v>
      </c>
      <c r="B4" s="115">
        <f>'Дети бесплатно COMISS'!B4</f>
        <v>46031</v>
      </c>
      <c r="C4" s="115">
        <f>'Дети бесплатно COMISS'!C4</f>
        <v>46032</v>
      </c>
      <c r="D4" s="115">
        <f>'Дети бесплатно COMISS'!D4</f>
        <v>46033</v>
      </c>
      <c r="E4" s="115">
        <f>'Дети бесплатно COMISS'!E4</f>
        <v>46034</v>
      </c>
      <c r="F4" s="115">
        <f>'Дети бесплатно COMISS'!F4</f>
        <v>46038</v>
      </c>
    </row>
    <row r="5" spans="1:6" ht="21.75" customHeight="1" x14ac:dyDescent="0.2">
      <c r="A5" s="202"/>
      <c r="B5" s="115">
        <f>'Дети бесплатно COMISS'!B5</f>
        <v>46031</v>
      </c>
      <c r="C5" s="115">
        <f>'Дети бесплатно COMISS'!C5</f>
        <v>46032</v>
      </c>
      <c r="D5" s="115">
        <f>'Дети бесплатно COMISS'!D5</f>
        <v>46033</v>
      </c>
      <c r="E5" s="115">
        <f>'Дети бесплатно COMISS'!E5</f>
        <v>46037</v>
      </c>
      <c r="F5" s="115">
        <f>'Дети бесплатно COMISS'!F5</f>
        <v>46039</v>
      </c>
    </row>
    <row r="6" spans="1:6" x14ac:dyDescent="0.2">
      <c r="A6" s="163" t="s">
        <v>63</v>
      </c>
    </row>
    <row r="7" spans="1:6" x14ac:dyDescent="0.2">
      <c r="A7" s="163">
        <v>1</v>
      </c>
      <c r="B7" s="57">
        <f>'BAR BB| Open rates'!M6*0.9</f>
        <v>62820</v>
      </c>
      <c r="C7" s="57">
        <f>'BAR BB| Open rates'!N6*0.9</f>
        <v>53820</v>
      </c>
      <c r="D7" s="57">
        <f>'BAR BB| Open rates'!O6*0.9</f>
        <v>26820</v>
      </c>
      <c r="E7" s="57">
        <f>'BAR BB| Open rates'!P6*0.9</f>
        <v>18720</v>
      </c>
      <c r="F7" s="57">
        <f>'BAR BB| Open rates'!Q6*0.9</f>
        <v>23220</v>
      </c>
    </row>
    <row r="8" spans="1:6" x14ac:dyDescent="0.2">
      <c r="A8" s="163">
        <v>2</v>
      </c>
      <c r="B8" s="57">
        <f>'BAR BB| Open rates'!M7*0.9</f>
        <v>65520</v>
      </c>
      <c r="C8" s="57">
        <f>'BAR BB| Open rates'!N7*0.9</f>
        <v>56520</v>
      </c>
      <c r="D8" s="57">
        <f>'BAR BB| Open rates'!O7*0.9</f>
        <v>29520</v>
      </c>
      <c r="E8" s="57">
        <f>'BAR BB| Open rates'!P7*0.9</f>
        <v>21420</v>
      </c>
      <c r="F8" s="57">
        <f>'BAR BB| Open rates'!Q7*0.9</f>
        <v>25920</v>
      </c>
    </row>
    <row r="9" spans="1:6" x14ac:dyDescent="0.2">
      <c r="A9" s="163" t="s">
        <v>175</v>
      </c>
      <c r="B9" s="57"/>
      <c r="C9" s="57"/>
      <c r="D9" s="57"/>
      <c r="E9" s="57"/>
      <c r="F9" s="57"/>
    </row>
    <row r="10" spans="1:6" x14ac:dyDescent="0.2">
      <c r="A10" s="163">
        <v>1</v>
      </c>
      <c r="B10" s="57">
        <f>'BAR BB| Open rates'!M9*0.9</f>
        <v>65520</v>
      </c>
      <c r="C10" s="57">
        <f>'BAR BB| Open rates'!N9*0.9</f>
        <v>56520</v>
      </c>
      <c r="D10" s="57">
        <f>'BAR BB| Open rates'!O9*0.9</f>
        <v>29520</v>
      </c>
      <c r="E10" s="57">
        <f>'BAR BB| Open rates'!P9*0.9</f>
        <v>21420</v>
      </c>
      <c r="F10" s="57">
        <f>'BAR BB| Open rates'!Q9*0.9</f>
        <v>25920</v>
      </c>
    </row>
    <row r="11" spans="1:6" x14ac:dyDescent="0.2">
      <c r="A11" s="163">
        <v>2</v>
      </c>
      <c r="B11" s="57">
        <f>'BAR BB| Open rates'!M10*0.9</f>
        <v>68220</v>
      </c>
      <c r="C11" s="57">
        <f>'BAR BB| Open rates'!N10*0.9</f>
        <v>59220</v>
      </c>
      <c r="D11" s="57">
        <f>'BAR BB| Open rates'!O10*0.9</f>
        <v>32220</v>
      </c>
      <c r="E11" s="57">
        <f>'BAR BB| Open rates'!P10*0.9</f>
        <v>24120</v>
      </c>
      <c r="F11" s="57">
        <f>'BAR BB| Open rates'!Q10*0.9</f>
        <v>28620</v>
      </c>
    </row>
    <row r="12" spans="1:6" x14ac:dyDescent="0.2">
      <c r="A12" s="163" t="s">
        <v>176</v>
      </c>
      <c r="B12" s="57"/>
      <c r="C12" s="57"/>
      <c r="D12" s="57"/>
      <c r="E12" s="57"/>
      <c r="F12" s="57"/>
    </row>
    <row r="13" spans="1:6" x14ac:dyDescent="0.2">
      <c r="A13" s="163">
        <v>1</v>
      </c>
      <c r="B13" s="57">
        <f>'BAR BB| Open rates'!M12*0.9</f>
        <v>70920</v>
      </c>
      <c r="C13" s="57">
        <f>'BAR BB| Open rates'!N12*0.9</f>
        <v>61920</v>
      </c>
      <c r="D13" s="57">
        <f>'BAR BB| Open rates'!O12*0.9</f>
        <v>34920</v>
      </c>
      <c r="E13" s="57">
        <f>'BAR BB| Open rates'!P12*0.9</f>
        <v>26820</v>
      </c>
      <c r="F13" s="57">
        <f>'BAR BB| Open rates'!Q12*0.9</f>
        <v>31320</v>
      </c>
    </row>
    <row r="14" spans="1:6" x14ac:dyDescent="0.2">
      <c r="A14" s="163">
        <v>2</v>
      </c>
      <c r="B14" s="57">
        <f>'BAR BB| Open rates'!M13*0.9</f>
        <v>73620</v>
      </c>
      <c r="C14" s="57">
        <f>'BAR BB| Open rates'!N13*0.9</f>
        <v>64620</v>
      </c>
      <c r="D14" s="57">
        <f>'BAR BB| Open rates'!O13*0.9</f>
        <v>37620</v>
      </c>
      <c r="E14" s="57">
        <f>'BAR BB| Open rates'!P13*0.9</f>
        <v>29520</v>
      </c>
      <c r="F14" s="57">
        <f>'BAR BB| Open rates'!Q13*0.9</f>
        <v>34020</v>
      </c>
    </row>
    <row r="15" spans="1:6" x14ac:dyDescent="0.2">
      <c r="A15" s="89"/>
    </row>
    <row r="16" spans="1:6" x14ac:dyDescent="0.2">
      <c r="A16" s="340" t="s">
        <v>172</v>
      </c>
    </row>
    <row r="17" spans="1:1" x14ac:dyDescent="0.2">
      <c r="A17" s="340"/>
    </row>
    <row r="18" spans="1:1" x14ac:dyDescent="0.2">
      <c r="A18" s="89"/>
    </row>
    <row r="19" spans="1:1" ht="12.75" customHeight="1" x14ac:dyDescent="0.2">
      <c r="A19" s="31"/>
    </row>
    <row r="20" spans="1:1" x14ac:dyDescent="0.2">
      <c r="A20" s="177" t="s">
        <v>83</v>
      </c>
    </row>
    <row r="21" spans="1:1" ht="25.5" customHeight="1" x14ac:dyDescent="0.2">
      <c r="A21" s="262" t="s">
        <v>432</v>
      </c>
    </row>
    <row r="22" spans="1:1" ht="24" x14ac:dyDescent="0.2">
      <c r="A22" s="213" t="s">
        <v>433</v>
      </c>
    </row>
    <row r="23" spans="1:1" x14ac:dyDescent="0.2">
      <c r="A23" s="33"/>
    </row>
    <row r="24" spans="1:1" x14ac:dyDescent="0.2">
      <c r="A24" s="174" t="s">
        <v>74</v>
      </c>
    </row>
    <row r="25" spans="1:1" ht="36" x14ac:dyDescent="0.2">
      <c r="A25" s="264" t="s">
        <v>202</v>
      </c>
    </row>
    <row r="26" spans="1:1" x14ac:dyDescent="0.2">
      <c r="A26" s="178" t="s">
        <v>75</v>
      </c>
    </row>
    <row r="27" spans="1:1" ht="24" x14ac:dyDescent="0.2">
      <c r="A27" s="175" t="s">
        <v>76</v>
      </c>
    </row>
    <row r="28" spans="1:1" ht="24" x14ac:dyDescent="0.2">
      <c r="A28" s="175" t="s">
        <v>89</v>
      </c>
    </row>
    <row r="29" spans="1:1" ht="24" x14ac:dyDescent="0.2">
      <c r="A29" s="175" t="s">
        <v>78</v>
      </c>
    </row>
    <row r="30" spans="1:1" ht="36" x14ac:dyDescent="0.2">
      <c r="A30" s="175" t="s">
        <v>79</v>
      </c>
    </row>
    <row r="31" spans="1:1" ht="24" x14ac:dyDescent="0.2">
      <c r="A31" s="175" t="s">
        <v>187</v>
      </c>
    </row>
    <row r="32" spans="1:1" x14ac:dyDescent="0.2">
      <c r="A32" s="6"/>
    </row>
    <row r="33" spans="1:1" x14ac:dyDescent="0.2">
      <c r="A33" s="171" t="s">
        <v>81</v>
      </c>
    </row>
    <row r="34" spans="1:1" ht="48" x14ac:dyDescent="0.2">
      <c r="A34" s="176" t="s">
        <v>102</v>
      </c>
    </row>
    <row r="35" spans="1:1" ht="48" x14ac:dyDescent="0.2">
      <c r="A35" s="176" t="s">
        <v>104</v>
      </c>
    </row>
    <row r="36" spans="1:1" x14ac:dyDescent="0.2">
      <c r="A36" s="137"/>
    </row>
    <row r="37" spans="1:1" x14ac:dyDescent="0.2">
      <c r="A37" s="137"/>
    </row>
    <row r="38" spans="1:1" x14ac:dyDescent="0.2">
      <c r="A38" s="137"/>
    </row>
    <row r="39" spans="1:1" x14ac:dyDescent="0.2">
      <c r="A39" s="137"/>
    </row>
    <row r="40" spans="1:1" x14ac:dyDescent="0.2">
      <c r="A40" s="137"/>
    </row>
    <row r="41" spans="1:1" x14ac:dyDescent="0.2">
      <c r="A41" s="137"/>
    </row>
    <row r="42" spans="1:1" x14ac:dyDescent="0.2">
      <c r="A42" s="137"/>
    </row>
    <row r="43" spans="1:1" x14ac:dyDescent="0.2">
      <c r="A43" s="137"/>
    </row>
    <row r="44" spans="1:1" x14ac:dyDescent="0.2">
      <c r="A44" s="137"/>
    </row>
    <row r="45" spans="1:1" x14ac:dyDescent="0.2">
      <c r="A45" s="137"/>
    </row>
    <row r="46" spans="1:1" x14ac:dyDescent="0.2">
      <c r="A46" s="137"/>
    </row>
    <row r="47" spans="1:1" x14ac:dyDescent="0.2">
      <c r="A47" s="137"/>
    </row>
    <row r="48" spans="1:1" x14ac:dyDescent="0.2">
      <c r="A48" s="137"/>
    </row>
    <row r="49" spans="1:1" x14ac:dyDescent="0.2">
      <c r="A49" s="137"/>
    </row>
    <row r="50" spans="1:1" x14ac:dyDescent="0.2">
      <c r="A50" s="137"/>
    </row>
    <row r="51" spans="1:1" x14ac:dyDescent="0.2">
      <c r="A51" s="137"/>
    </row>
    <row r="52" spans="1:1" x14ac:dyDescent="0.2">
      <c r="A52" s="137"/>
    </row>
    <row r="53" spans="1:1" x14ac:dyDescent="0.2">
      <c r="A53" s="137"/>
    </row>
    <row r="54" spans="1:1" x14ac:dyDescent="0.2">
      <c r="A54" s="137"/>
    </row>
    <row r="55" spans="1:1" x14ac:dyDescent="0.2">
      <c r="A55" s="137"/>
    </row>
    <row r="56" spans="1:1" x14ac:dyDescent="0.2">
      <c r="A56" s="137"/>
    </row>
    <row r="57" spans="1:1" x14ac:dyDescent="0.2">
      <c r="A57" s="137"/>
    </row>
    <row r="58" spans="1:1" x14ac:dyDescent="0.2">
      <c r="A58" s="137"/>
    </row>
    <row r="59" spans="1:1" x14ac:dyDescent="0.2">
      <c r="A59" s="137"/>
    </row>
    <row r="60" spans="1:1" x14ac:dyDescent="0.2">
      <c r="A60" s="137"/>
    </row>
    <row r="61" spans="1:1" x14ac:dyDescent="0.2">
      <c r="A61" s="137"/>
    </row>
    <row r="62" spans="1:1" x14ac:dyDescent="0.2">
      <c r="A62" s="137"/>
    </row>
    <row r="63" spans="1:1" x14ac:dyDescent="0.2">
      <c r="A63" s="137"/>
    </row>
    <row r="64" spans="1:1" x14ac:dyDescent="0.2">
      <c r="A64" s="137"/>
    </row>
    <row r="65" spans="1:1" x14ac:dyDescent="0.2">
      <c r="A65" s="137"/>
    </row>
    <row r="66" spans="1:1" x14ac:dyDescent="0.2">
      <c r="A66" s="137"/>
    </row>
    <row r="67" spans="1:1" x14ac:dyDescent="0.2">
      <c r="A67" s="137"/>
    </row>
    <row r="68" spans="1:1" x14ac:dyDescent="0.2">
      <c r="A68" s="137"/>
    </row>
    <row r="69" spans="1:1" x14ac:dyDescent="0.2">
      <c r="A69" s="137"/>
    </row>
    <row r="70" spans="1:1" x14ac:dyDescent="0.2">
      <c r="A70" s="137"/>
    </row>
    <row r="71" spans="1:1" x14ac:dyDescent="0.2">
      <c r="A71" s="137"/>
    </row>
    <row r="72" spans="1:1" x14ac:dyDescent="0.2">
      <c r="A72" s="137"/>
    </row>
    <row r="73" spans="1:1" x14ac:dyDescent="0.2">
      <c r="A73" s="137"/>
    </row>
    <row r="74" spans="1:1" x14ac:dyDescent="0.2">
      <c r="A74" s="137"/>
    </row>
    <row r="75" spans="1:1" x14ac:dyDescent="0.2">
      <c r="A75" s="137"/>
    </row>
    <row r="76" spans="1:1" x14ac:dyDescent="0.2">
      <c r="A76" s="137"/>
    </row>
    <row r="77" spans="1:1" x14ac:dyDescent="0.2">
      <c r="A77" s="137"/>
    </row>
    <row r="78" spans="1:1" x14ac:dyDescent="0.2">
      <c r="A78" s="13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row r="141" spans="1:1" x14ac:dyDescent="0.2">
      <c r="A141" s="137"/>
    </row>
    <row r="142" spans="1:1" x14ac:dyDescent="0.2">
      <c r="A142" s="137"/>
    </row>
    <row r="143" spans="1:1" x14ac:dyDescent="0.2">
      <c r="A143" s="137"/>
    </row>
    <row r="144" spans="1:1" x14ac:dyDescent="0.2">
      <c r="A144" s="137"/>
    </row>
    <row r="145" spans="1:1" x14ac:dyDescent="0.2">
      <c r="A145" s="137"/>
    </row>
    <row r="146" spans="1:1" x14ac:dyDescent="0.2">
      <c r="A146" s="137"/>
    </row>
    <row r="147" spans="1:1" x14ac:dyDescent="0.2">
      <c r="A147" s="137"/>
    </row>
    <row r="148" spans="1:1" x14ac:dyDescent="0.2">
      <c r="A148" s="137"/>
    </row>
    <row r="149" spans="1:1" x14ac:dyDescent="0.2">
      <c r="A149" s="137"/>
    </row>
    <row r="150" spans="1:1" x14ac:dyDescent="0.2">
      <c r="A150" s="137"/>
    </row>
    <row r="151" spans="1:1" x14ac:dyDescent="0.2">
      <c r="A151" s="137"/>
    </row>
    <row r="152" spans="1:1" x14ac:dyDescent="0.2">
      <c r="A152" s="137"/>
    </row>
    <row r="153" spans="1:1" x14ac:dyDescent="0.2">
      <c r="A153" s="137"/>
    </row>
    <row r="154" spans="1:1" x14ac:dyDescent="0.2">
      <c r="A154" s="137"/>
    </row>
    <row r="155" spans="1:1" x14ac:dyDescent="0.2">
      <c r="A155" s="137"/>
    </row>
    <row r="156" spans="1:1" x14ac:dyDescent="0.2">
      <c r="A156" s="137"/>
    </row>
    <row r="157" spans="1:1" x14ac:dyDescent="0.2">
      <c r="A157" s="137"/>
    </row>
    <row r="158" spans="1:1" x14ac:dyDescent="0.2">
      <c r="A158" s="137"/>
    </row>
    <row r="159" spans="1:1" x14ac:dyDescent="0.2">
      <c r="A159" s="137"/>
    </row>
    <row r="160" spans="1:1" x14ac:dyDescent="0.2">
      <c r="A160" s="137"/>
    </row>
    <row r="161" spans="1:1" x14ac:dyDescent="0.2">
      <c r="A161" s="137"/>
    </row>
    <row r="162" spans="1:1" x14ac:dyDescent="0.2">
      <c r="A162" s="137"/>
    </row>
    <row r="163" spans="1:1" x14ac:dyDescent="0.2">
      <c r="A163" s="137"/>
    </row>
    <row r="164" spans="1:1" x14ac:dyDescent="0.2">
      <c r="A164" s="137"/>
    </row>
    <row r="165" spans="1:1" x14ac:dyDescent="0.2">
      <c r="A165" s="137"/>
    </row>
    <row r="166" spans="1:1" x14ac:dyDescent="0.2">
      <c r="A166" s="137"/>
    </row>
    <row r="167" spans="1:1" x14ac:dyDescent="0.2">
      <c r="A167" s="137"/>
    </row>
    <row r="168" spans="1:1" x14ac:dyDescent="0.2">
      <c r="A168" s="137"/>
    </row>
    <row r="169" spans="1:1" x14ac:dyDescent="0.2">
      <c r="A169" s="137"/>
    </row>
    <row r="170" spans="1:1" x14ac:dyDescent="0.2">
      <c r="A170" s="137"/>
    </row>
    <row r="171" spans="1:1" x14ac:dyDescent="0.2">
      <c r="A171" s="137"/>
    </row>
    <row r="172" spans="1:1" x14ac:dyDescent="0.2">
      <c r="A172" s="137"/>
    </row>
    <row r="173" spans="1:1" x14ac:dyDescent="0.2">
      <c r="A173" s="137"/>
    </row>
    <row r="174" spans="1:1" x14ac:dyDescent="0.2">
      <c r="A174" s="137"/>
    </row>
    <row r="175" spans="1:1" x14ac:dyDescent="0.2">
      <c r="A175" s="137"/>
    </row>
    <row r="176" spans="1:1" x14ac:dyDescent="0.2">
      <c r="A176" s="137"/>
    </row>
    <row r="177" spans="1:1" x14ac:dyDescent="0.2">
      <c r="A177" s="137"/>
    </row>
    <row r="178" spans="1:1" x14ac:dyDescent="0.2">
      <c r="A178" s="137"/>
    </row>
    <row r="179" spans="1:1" x14ac:dyDescent="0.2">
      <c r="A179" s="137"/>
    </row>
    <row r="180" spans="1:1" x14ac:dyDescent="0.2">
      <c r="A180" s="137"/>
    </row>
    <row r="181" spans="1:1" x14ac:dyDescent="0.2">
      <c r="A181" s="137"/>
    </row>
    <row r="182" spans="1:1" x14ac:dyDescent="0.2">
      <c r="A182" s="137"/>
    </row>
    <row r="183" spans="1:1" x14ac:dyDescent="0.2">
      <c r="A183" s="137"/>
    </row>
    <row r="184" spans="1:1" x14ac:dyDescent="0.2">
      <c r="A184" s="137"/>
    </row>
    <row r="185" spans="1:1" x14ac:dyDescent="0.2">
      <c r="A185" s="137"/>
    </row>
    <row r="186" spans="1:1" x14ac:dyDescent="0.2">
      <c r="A186" s="137"/>
    </row>
    <row r="187" spans="1:1" x14ac:dyDescent="0.2">
      <c r="A187" s="137"/>
    </row>
    <row r="188" spans="1:1" x14ac:dyDescent="0.2">
      <c r="A188" s="137"/>
    </row>
    <row r="189" spans="1:1" x14ac:dyDescent="0.2">
      <c r="A189" s="137"/>
    </row>
    <row r="190" spans="1:1" x14ac:dyDescent="0.2">
      <c r="A190" s="137"/>
    </row>
    <row r="191" spans="1:1" x14ac:dyDescent="0.2">
      <c r="A191" s="137"/>
    </row>
    <row r="192" spans="1:1" x14ac:dyDescent="0.2">
      <c r="A192" s="137"/>
    </row>
    <row r="193" spans="1:1" x14ac:dyDescent="0.2">
      <c r="A193" s="137"/>
    </row>
    <row r="194" spans="1:1" x14ac:dyDescent="0.2">
      <c r="A194" s="137"/>
    </row>
    <row r="195" spans="1:1" x14ac:dyDescent="0.2">
      <c r="A195" s="137"/>
    </row>
    <row r="196" spans="1:1" x14ac:dyDescent="0.2">
      <c r="A196" s="137"/>
    </row>
    <row r="197" spans="1:1" x14ac:dyDescent="0.2">
      <c r="A197" s="137"/>
    </row>
    <row r="198" spans="1:1" x14ac:dyDescent="0.2">
      <c r="A198" s="137"/>
    </row>
    <row r="199" spans="1:1" x14ac:dyDescent="0.2">
      <c r="A199" s="137"/>
    </row>
    <row r="200" spans="1:1" x14ac:dyDescent="0.2">
      <c r="A200" s="137"/>
    </row>
    <row r="201" spans="1:1" x14ac:dyDescent="0.2">
      <c r="A201" s="137"/>
    </row>
    <row r="202" spans="1:1" x14ac:dyDescent="0.2">
      <c r="A202" s="137"/>
    </row>
    <row r="203" spans="1:1" x14ac:dyDescent="0.2">
      <c r="A203" s="137"/>
    </row>
    <row r="204" spans="1:1" x14ac:dyDescent="0.2">
      <c r="A204" s="137"/>
    </row>
    <row r="205" spans="1:1" x14ac:dyDescent="0.2">
      <c r="A205" s="137"/>
    </row>
    <row r="206" spans="1:1" x14ac:dyDescent="0.2">
      <c r="A206" s="137"/>
    </row>
    <row r="207" spans="1:1" x14ac:dyDescent="0.2">
      <c r="A207" s="137"/>
    </row>
    <row r="208" spans="1:1" x14ac:dyDescent="0.2">
      <c r="A208" s="137"/>
    </row>
    <row r="209" spans="1:1" x14ac:dyDescent="0.2">
      <c r="A209" s="137"/>
    </row>
    <row r="210" spans="1:1" x14ac:dyDescent="0.2">
      <c r="A210" s="137"/>
    </row>
    <row r="211" spans="1:1" x14ac:dyDescent="0.2">
      <c r="A211" s="137"/>
    </row>
    <row r="212" spans="1:1" x14ac:dyDescent="0.2">
      <c r="A212" s="137"/>
    </row>
    <row r="213" spans="1:1" x14ac:dyDescent="0.2">
      <c r="A213" s="137"/>
    </row>
    <row r="214" spans="1:1" x14ac:dyDescent="0.2">
      <c r="A214" s="137"/>
    </row>
    <row r="215" spans="1:1" x14ac:dyDescent="0.2">
      <c r="A215" s="137"/>
    </row>
    <row r="216" spans="1:1" x14ac:dyDescent="0.2">
      <c r="A216" s="137"/>
    </row>
    <row r="217" spans="1:1" x14ac:dyDescent="0.2">
      <c r="A217" s="137"/>
    </row>
    <row r="218" spans="1:1" x14ac:dyDescent="0.2">
      <c r="A218" s="137"/>
    </row>
    <row r="219" spans="1:1" x14ac:dyDescent="0.2">
      <c r="A219" s="137"/>
    </row>
    <row r="220" spans="1:1" x14ac:dyDescent="0.2">
      <c r="A220" s="137"/>
    </row>
    <row r="221" spans="1:1" x14ac:dyDescent="0.2">
      <c r="A221" s="137"/>
    </row>
    <row r="222" spans="1:1" x14ac:dyDescent="0.2">
      <c r="A222" s="137"/>
    </row>
    <row r="223" spans="1:1" x14ac:dyDescent="0.2">
      <c r="A223" s="137"/>
    </row>
    <row r="224" spans="1:1" x14ac:dyDescent="0.2">
      <c r="A224" s="137"/>
    </row>
    <row r="225" spans="1:1" x14ac:dyDescent="0.2">
      <c r="A225" s="137"/>
    </row>
    <row r="226" spans="1:1" x14ac:dyDescent="0.2">
      <c r="A226" s="137"/>
    </row>
    <row r="227" spans="1:1" x14ac:dyDescent="0.2">
      <c r="A227" s="137"/>
    </row>
    <row r="228" spans="1:1" x14ac:dyDescent="0.2">
      <c r="A228" s="137"/>
    </row>
    <row r="229" spans="1:1" x14ac:dyDescent="0.2">
      <c r="A229" s="137"/>
    </row>
    <row r="230" spans="1:1" x14ac:dyDescent="0.2">
      <c r="A230" s="137"/>
    </row>
    <row r="231" spans="1:1" x14ac:dyDescent="0.2">
      <c r="A231" s="137"/>
    </row>
    <row r="232" spans="1:1" x14ac:dyDescent="0.2">
      <c r="A232" s="137"/>
    </row>
    <row r="233" spans="1:1" x14ac:dyDescent="0.2">
      <c r="A233" s="137"/>
    </row>
    <row r="234" spans="1:1" x14ac:dyDescent="0.2">
      <c r="A234" s="137"/>
    </row>
    <row r="235" spans="1:1" x14ac:dyDescent="0.2">
      <c r="A235" s="137"/>
    </row>
    <row r="236" spans="1:1" x14ac:dyDescent="0.2">
      <c r="A236" s="137"/>
    </row>
    <row r="237" spans="1:1" x14ac:dyDescent="0.2">
      <c r="A237" s="137"/>
    </row>
    <row r="238" spans="1:1" x14ac:dyDescent="0.2">
      <c r="A238" s="137"/>
    </row>
    <row r="239" spans="1:1" x14ac:dyDescent="0.2">
      <c r="A239" s="137"/>
    </row>
    <row r="240" spans="1:1" x14ac:dyDescent="0.2">
      <c r="A240" s="137"/>
    </row>
    <row r="241" spans="1:1" x14ac:dyDescent="0.2">
      <c r="A241" s="137"/>
    </row>
    <row r="242" spans="1:1" x14ac:dyDescent="0.2">
      <c r="A242" s="137"/>
    </row>
    <row r="243" spans="1:1" x14ac:dyDescent="0.2">
      <c r="A243" s="137"/>
    </row>
    <row r="244" spans="1:1" x14ac:dyDescent="0.2">
      <c r="A244" s="137"/>
    </row>
    <row r="245" spans="1:1" x14ac:dyDescent="0.2">
      <c r="A245" s="137"/>
    </row>
    <row r="246" spans="1:1" x14ac:dyDescent="0.2">
      <c r="A246" s="137"/>
    </row>
    <row r="247" spans="1:1" x14ac:dyDescent="0.2">
      <c r="A247" s="137"/>
    </row>
    <row r="248" spans="1:1" x14ac:dyDescent="0.2">
      <c r="A248" s="137"/>
    </row>
    <row r="249" spans="1:1" x14ac:dyDescent="0.2">
      <c r="A249" s="137"/>
    </row>
    <row r="250" spans="1:1" x14ac:dyDescent="0.2">
      <c r="A250" s="137"/>
    </row>
    <row r="251" spans="1:1" x14ac:dyDescent="0.2">
      <c r="A251" s="137"/>
    </row>
    <row r="252" spans="1:1" x14ac:dyDescent="0.2">
      <c r="A252" s="137"/>
    </row>
    <row r="253" spans="1:1" x14ac:dyDescent="0.2">
      <c r="A253" s="137"/>
    </row>
    <row r="254" spans="1:1" x14ac:dyDescent="0.2">
      <c r="A254" s="137"/>
    </row>
    <row r="255" spans="1:1" x14ac:dyDescent="0.2">
      <c r="A255" s="137"/>
    </row>
    <row r="256" spans="1:1" x14ac:dyDescent="0.2">
      <c r="A256" s="137"/>
    </row>
    <row r="257" spans="1:1" x14ac:dyDescent="0.2">
      <c r="A257" s="137"/>
    </row>
    <row r="258" spans="1:1" x14ac:dyDescent="0.2">
      <c r="A258" s="137"/>
    </row>
    <row r="259" spans="1:1" x14ac:dyDescent="0.2">
      <c r="A259" s="137"/>
    </row>
    <row r="260" spans="1:1" x14ac:dyDescent="0.2">
      <c r="A260" s="137"/>
    </row>
    <row r="261" spans="1:1" x14ac:dyDescent="0.2">
      <c r="A261" s="137"/>
    </row>
    <row r="262" spans="1:1" x14ac:dyDescent="0.2">
      <c r="A262" s="137"/>
    </row>
    <row r="263" spans="1:1" x14ac:dyDescent="0.2">
      <c r="A263" s="137"/>
    </row>
    <row r="264" spans="1:1" x14ac:dyDescent="0.2">
      <c r="A264" s="137"/>
    </row>
    <row r="265" spans="1:1" x14ac:dyDescent="0.2">
      <c r="A265" s="137"/>
    </row>
    <row r="266" spans="1:1" x14ac:dyDescent="0.2">
      <c r="A266" s="137"/>
    </row>
    <row r="267" spans="1:1" x14ac:dyDescent="0.2">
      <c r="A267" s="137"/>
    </row>
    <row r="268" spans="1:1" x14ac:dyDescent="0.2">
      <c r="A268" s="137"/>
    </row>
    <row r="269" spans="1:1" x14ac:dyDescent="0.2">
      <c r="A269" s="137"/>
    </row>
    <row r="270" spans="1:1" x14ac:dyDescent="0.2">
      <c r="A270" s="137"/>
    </row>
    <row r="271" spans="1:1" x14ac:dyDescent="0.2">
      <c r="A271" s="137"/>
    </row>
    <row r="272" spans="1:1" x14ac:dyDescent="0.2">
      <c r="A272" s="137"/>
    </row>
    <row r="273" spans="1:1" x14ac:dyDescent="0.2">
      <c r="A273" s="137"/>
    </row>
    <row r="274" spans="1:1" x14ac:dyDescent="0.2">
      <c r="A274" s="137"/>
    </row>
    <row r="275" spans="1:1" x14ac:dyDescent="0.2">
      <c r="A275" s="137"/>
    </row>
    <row r="276" spans="1:1" x14ac:dyDescent="0.2">
      <c r="A276" s="137"/>
    </row>
    <row r="277" spans="1:1" x14ac:dyDescent="0.2">
      <c r="A277" s="137"/>
    </row>
    <row r="278" spans="1:1" x14ac:dyDescent="0.2">
      <c r="A278" s="137"/>
    </row>
    <row r="279" spans="1:1" x14ac:dyDescent="0.2">
      <c r="A279" s="137"/>
    </row>
    <row r="280" spans="1:1" x14ac:dyDescent="0.2">
      <c r="A280" s="137"/>
    </row>
    <row r="281" spans="1:1" x14ac:dyDescent="0.2">
      <c r="A281" s="137"/>
    </row>
    <row r="282" spans="1:1" x14ac:dyDescent="0.2">
      <c r="A282" s="137"/>
    </row>
    <row r="283" spans="1:1" x14ac:dyDescent="0.2">
      <c r="A283" s="137"/>
    </row>
  </sheetData>
  <mergeCells count="1">
    <mergeCell ref="A16:A17"/>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N76"/>
  <sheetViews>
    <sheetView showGridLines="0" zoomScaleNormal="100" workbookViewId="0">
      <pane xSplit="1" ySplit="4" topLeftCell="BY5" activePane="bottomRight" state="frozen"/>
      <selection pane="topRight" activeCell="B1" sqref="B1"/>
      <selection pane="bottomLeft" activeCell="A5" sqref="A5"/>
      <selection pane="bottomRight" activeCell="CG30" sqref="CG30"/>
    </sheetView>
  </sheetViews>
  <sheetFormatPr defaultColWidth="9.85546875" defaultRowHeight="12.75" x14ac:dyDescent="0.2"/>
  <cols>
    <col min="1" max="1" width="35.7109375" style="32" customWidth="1"/>
    <col min="2" max="6" width="9.85546875" style="32"/>
    <col min="7" max="10" width="9.85546875" style="32" customWidth="1"/>
    <col min="11" max="16384" width="9.85546875" style="32"/>
  </cols>
  <sheetData>
    <row r="1" spans="1:92" ht="27" customHeight="1" x14ac:dyDescent="0.2">
      <c r="A1" s="180" t="str">
        <f>'BAR BB| Open rates'!A1</f>
        <v>Сочи Марриотт Красная Поляна 5*/ Sochi Marriott Krasnaya Polyana 5*</v>
      </c>
    </row>
    <row r="2" spans="1:92" x14ac:dyDescent="0.2">
      <c r="A2" s="11" t="s">
        <v>213</v>
      </c>
    </row>
    <row r="3" spans="1:92" s="33" customFormat="1" ht="26.25" customHeight="1" x14ac:dyDescent="0.2">
      <c r="A3" s="64" t="s">
        <v>62</v>
      </c>
      <c r="B3" s="108">
        <f>'BAR BB| Open rates'!B3</f>
        <v>46017</v>
      </c>
      <c r="C3" s="108">
        <f>'BAR BB| Open rates'!C3</f>
        <v>46018</v>
      </c>
      <c r="D3" s="108">
        <f>'BAR BB| Open rates'!D3</f>
        <v>46019</v>
      </c>
      <c r="E3" s="108">
        <f>'BAR BB| Open rates'!E3</f>
        <v>46020</v>
      </c>
      <c r="F3" s="108">
        <f>'BAR BB| Open rates'!F3</f>
        <v>46021</v>
      </c>
      <c r="G3" s="108">
        <f>'BAR BB| Open rates'!G3</f>
        <v>46022</v>
      </c>
      <c r="H3" s="108">
        <f>'BAR BB| Open rates'!H3</f>
        <v>46023</v>
      </c>
      <c r="I3" s="108">
        <f>'BAR BB| Open rates'!I3</f>
        <v>46024</v>
      </c>
      <c r="J3" s="108">
        <f>'BAR BB| Open rates'!J3</f>
        <v>46027</v>
      </c>
      <c r="K3" s="108">
        <f>'BAR BB| Open rates'!K3</f>
        <v>46028</v>
      </c>
      <c r="L3" s="108">
        <f>'BAR BB| Open rates'!L3</f>
        <v>46030</v>
      </c>
      <c r="M3" s="108">
        <f>'BAR BB| Open rates'!M3</f>
        <v>46031</v>
      </c>
      <c r="N3" s="108">
        <f>'BAR BB| Open rates'!N3</f>
        <v>46032</v>
      </c>
      <c r="O3" s="108">
        <f>'BAR BB| Open rates'!O3</f>
        <v>46033</v>
      </c>
      <c r="P3" s="108">
        <f>'BAR BB| Open rates'!P3</f>
        <v>46034</v>
      </c>
      <c r="Q3" s="108">
        <f>'BAR BB| Open rates'!Q3</f>
        <v>46038</v>
      </c>
      <c r="R3" s="108">
        <f>'BAR BB| Open rates'!R3</f>
        <v>45675</v>
      </c>
      <c r="S3" s="108">
        <f>'BAR BB| Open rates'!S3</f>
        <v>46041</v>
      </c>
      <c r="T3" s="108">
        <f>'BAR BB| Open rates'!T3</f>
        <v>46045</v>
      </c>
      <c r="U3" s="108">
        <f>'BAR BB| Open rates'!U3</f>
        <v>46047</v>
      </c>
      <c r="V3" s="108">
        <f>'BAR BB| Open rates'!V3</f>
        <v>46049</v>
      </c>
      <c r="W3" s="108">
        <f>'BAR BB| Open rates'!W3</f>
        <v>46052</v>
      </c>
      <c r="X3" s="108">
        <f>'BAR BB| Open rates'!X3</f>
        <v>46054</v>
      </c>
      <c r="Y3" s="108">
        <f>'BAR BB| Open rates'!Y3</f>
        <v>46056</v>
      </c>
      <c r="Z3" s="108">
        <f>'BAR BB| Open rates'!Z3</f>
        <v>46058</v>
      </c>
      <c r="AA3" s="108">
        <f>'BAR BB| Open rates'!AA3</f>
        <v>46059</v>
      </c>
      <c r="AB3" s="108">
        <f>'BAR BB| Open rates'!AB3</f>
        <v>46061</v>
      </c>
      <c r="AC3" s="108">
        <f>'BAR BB| Open rates'!AC3</f>
        <v>46066</v>
      </c>
      <c r="AD3" s="108">
        <f>'BAR BB| Open rates'!AD3</f>
        <v>46068</v>
      </c>
      <c r="AE3" s="108">
        <f>'BAR BB| Open rates'!AE3</f>
        <v>46072</v>
      </c>
      <c r="AF3" s="108">
        <f>'BAR BB| Open rates'!AF3</f>
        <v>46077</v>
      </c>
      <c r="AG3" s="108">
        <f>'BAR BB| Open rates'!AG3</f>
        <v>46078</v>
      </c>
      <c r="AH3" s="108">
        <f>'BAR BB| Open rates'!AH3</f>
        <v>46082</v>
      </c>
      <c r="AI3" s="108">
        <f>'BAR BB| Open rates'!AI3</f>
        <v>46083</v>
      </c>
      <c r="AJ3" s="108">
        <f>'BAR BB| Open rates'!AJ3</f>
        <v>46087</v>
      </c>
      <c r="AK3" s="108">
        <f>'BAR BB| Open rates'!AK3</f>
        <v>46091</v>
      </c>
      <c r="AL3" s="108">
        <f>'BAR BB| Open rates'!AL3</f>
        <v>46096</v>
      </c>
      <c r="AM3" s="108">
        <f>'BAR BB| Open rates'!AM3</f>
        <v>46098</v>
      </c>
      <c r="AN3" s="108">
        <f>'BAR BB| Open rates'!AN3</f>
        <v>46101</v>
      </c>
      <c r="AO3" s="108">
        <f>'BAR BB| Open rates'!AO3</f>
        <v>46103</v>
      </c>
      <c r="AP3" s="108">
        <f>'BAR BB| Open rates'!AP3</f>
        <v>46113</v>
      </c>
      <c r="AQ3" s="108">
        <f>'BAR BB| Open rates'!AQ3</f>
        <v>46118</v>
      </c>
      <c r="AR3" s="108">
        <f>'BAR BB| Open rates'!AR3</f>
        <v>46124</v>
      </c>
      <c r="AS3" s="108">
        <f>'BAR BB| Open rates'!AS3</f>
        <v>46125</v>
      </c>
      <c r="AT3" s="108">
        <f>'BAR BB| Open rates'!AT3</f>
        <v>46131</v>
      </c>
      <c r="AU3" s="108">
        <f>'BAR BB| Open rates'!AU3</f>
        <v>46136</v>
      </c>
      <c r="AV3" s="108">
        <f>'BAR BB| Open rates'!AV3</f>
        <v>46138</v>
      </c>
      <c r="AW3" s="108">
        <f>'BAR BB| Open rates'!AW3</f>
        <v>46142</v>
      </c>
      <c r="AX3" s="108">
        <f>'BAR BB| Open rates'!AX3</f>
        <v>46143</v>
      </c>
      <c r="AY3" s="108">
        <f>'BAR BB| Open rates'!AY3</f>
        <v>46146</v>
      </c>
      <c r="AZ3" s="108">
        <f>'BAR BB| Open rates'!AZ3</f>
        <v>46150</v>
      </c>
      <c r="BA3" s="108">
        <f>'BAR BB| Open rates'!BA3</f>
        <v>46153</v>
      </c>
      <c r="BB3" s="108">
        <f>'BAR BB| Open rates'!BB3</f>
        <v>46154</v>
      </c>
      <c r="BC3" s="108">
        <f>'BAR BB| Open rates'!BC3</f>
        <v>46157</v>
      </c>
      <c r="BD3" s="108">
        <f>'BAR BB| Open rates'!BD3</f>
        <v>46159</v>
      </c>
      <c r="BE3" s="108">
        <f>'BAR BB| Open rates'!BE3</f>
        <v>46164</v>
      </c>
      <c r="BF3" s="108">
        <f>'BAR BB| Open rates'!BF3</f>
        <v>46166</v>
      </c>
      <c r="BG3" s="108">
        <f>'BAR BB| Open rates'!BG3</f>
        <v>46171</v>
      </c>
      <c r="BH3" s="108">
        <f>'BAR BB| Open rates'!BH3</f>
        <v>46174</v>
      </c>
      <c r="BI3" s="108">
        <f>'BAR BB| Open rates'!BI3</f>
        <v>46178</v>
      </c>
      <c r="BJ3" s="108">
        <f>'BAR BB| Open rates'!BJ3</f>
        <v>46188</v>
      </c>
      <c r="BK3" s="108">
        <f>'BAR BB| Open rates'!BK3</f>
        <v>46194</v>
      </c>
      <c r="BL3" s="108">
        <f>'BAR BB| Open rates'!BL3</f>
        <v>46199</v>
      </c>
      <c r="BM3" s="108">
        <f>'BAR BB| Open rates'!BM3</f>
        <v>46201</v>
      </c>
      <c r="BN3" s="108">
        <f>'BAR BB| Open rates'!BN3</f>
        <v>46204</v>
      </c>
      <c r="BO3" s="108">
        <f>'BAR BB| Open rates'!BO3</f>
        <v>46206</v>
      </c>
      <c r="BP3" s="108">
        <f>'BAR BB| Open rates'!BP3</f>
        <v>46208</v>
      </c>
      <c r="BQ3" s="108">
        <f>'BAR BB| Open rates'!BQ3</f>
        <v>46213</v>
      </c>
      <c r="BR3" s="108">
        <f>'BAR BB| Open rates'!BR3</f>
        <v>46215</v>
      </c>
      <c r="BS3" s="108">
        <f>'BAR BB| Open rates'!BS3</f>
        <v>46220</v>
      </c>
      <c r="BT3" s="108">
        <f>'BAR BB| Open rates'!BT3</f>
        <v>46222</v>
      </c>
      <c r="BU3" s="108">
        <f>'BAR BB| Open rates'!BU3</f>
        <v>46227</v>
      </c>
      <c r="BV3" s="108">
        <f>'BAR BB| Open rates'!BV3</f>
        <v>46229</v>
      </c>
      <c r="BW3" s="108">
        <f>'BAR BB| Open rates'!BW3</f>
        <v>46234</v>
      </c>
      <c r="BX3" s="108">
        <f>'BAR BB| Open rates'!BX3</f>
        <v>46236</v>
      </c>
      <c r="BY3" s="108">
        <f>'BAR BB| Open rates'!BY3</f>
        <v>46241</v>
      </c>
      <c r="BZ3" s="108">
        <f>'BAR BB| Open rates'!BZ3</f>
        <v>46243</v>
      </c>
      <c r="CA3" s="108">
        <f>'BAR BB| Open rates'!CA3</f>
        <v>46248</v>
      </c>
      <c r="CB3" s="108">
        <f>'BAR BB| Open rates'!CB3</f>
        <v>46250</v>
      </c>
      <c r="CC3" s="108">
        <f>'BAR BB| Open rates'!CC3</f>
        <v>46255</v>
      </c>
      <c r="CD3" s="108">
        <f>'BAR BB| Open rates'!CD3</f>
        <v>46257</v>
      </c>
      <c r="CE3" s="108">
        <f>'BAR BB| Open rates'!CE3</f>
        <v>46262</v>
      </c>
      <c r="CF3" s="108">
        <f>'BAR BB| Open rates'!CF3</f>
        <v>46264</v>
      </c>
      <c r="CG3" s="108">
        <f>'BAR BB| Open rates'!CG3</f>
        <v>46269</v>
      </c>
      <c r="CH3" s="108">
        <f>'BAR BB| Open rates'!CH3</f>
        <v>46271</v>
      </c>
      <c r="CI3" s="108">
        <f>'BAR BB| Open rates'!CI3</f>
        <v>46276</v>
      </c>
      <c r="CJ3" s="108">
        <f>'BAR BB| Open rates'!CJ3</f>
        <v>46278</v>
      </c>
      <c r="CK3" s="108">
        <f>'BAR BB| Open rates'!CK3</f>
        <v>46283</v>
      </c>
      <c r="CL3" s="108">
        <f>'BAR BB| Open rates'!CL3</f>
        <v>46285</v>
      </c>
      <c r="CM3" s="108">
        <f>'BAR BB| Open rates'!CM3</f>
        <v>46290</v>
      </c>
      <c r="CN3" s="108">
        <f>'BAR BB| Open rates'!CN3</f>
        <v>46292</v>
      </c>
    </row>
    <row r="4" spans="1:92" s="33" customFormat="1" ht="26.25" customHeight="1" x14ac:dyDescent="0.2">
      <c r="A4" s="49"/>
      <c r="B4" s="108">
        <f>'BAR BB| Open rates'!B4</f>
        <v>46017</v>
      </c>
      <c r="C4" s="108">
        <f>'BAR BB| Open rates'!C4</f>
        <v>46018</v>
      </c>
      <c r="D4" s="108">
        <f>'BAR BB| Open rates'!D4</f>
        <v>46019</v>
      </c>
      <c r="E4" s="108">
        <f>'BAR BB| Open rates'!E4</f>
        <v>46020</v>
      </c>
      <c r="F4" s="108">
        <f>'BAR BB| Open rates'!F4</f>
        <v>46021</v>
      </c>
      <c r="G4" s="108">
        <f>'BAR BB| Open rates'!G4</f>
        <v>46022</v>
      </c>
      <c r="H4" s="108">
        <f>'BAR BB| Open rates'!H4</f>
        <v>46023</v>
      </c>
      <c r="I4" s="108">
        <f>'BAR BB| Open rates'!I4</f>
        <v>46026</v>
      </c>
      <c r="J4" s="108">
        <f>'BAR BB| Open rates'!J4</f>
        <v>46027</v>
      </c>
      <c r="K4" s="108">
        <f>'BAR BB| Open rates'!K4</f>
        <v>46029</v>
      </c>
      <c r="L4" s="108">
        <f>'BAR BB| Open rates'!L4</f>
        <v>46030</v>
      </c>
      <c r="M4" s="108">
        <f>'BAR BB| Open rates'!M4</f>
        <v>46031</v>
      </c>
      <c r="N4" s="108">
        <f>'BAR BB| Open rates'!N4</f>
        <v>46032</v>
      </c>
      <c r="O4" s="108">
        <f>'BAR BB| Open rates'!O4</f>
        <v>46033</v>
      </c>
      <c r="P4" s="108">
        <f>'BAR BB| Open rates'!P4</f>
        <v>46037</v>
      </c>
      <c r="Q4" s="108">
        <f>'BAR BB| Open rates'!Q4</f>
        <v>46039</v>
      </c>
      <c r="R4" s="108">
        <f>'BAR BB| Open rates'!R4</f>
        <v>45675</v>
      </c>
      <c r="S4" s="108">
        <f>'BAR BB| Open rates'!S4</f>
        <v>46044</v>
      </c>
      <c r="T4" s="108">
        <f>'BAR BB| Open rates'!T4</f>
        <v>46046</v>
      </c>
      <c r="U4" s="108">
        <f>'BAR BB| Open rates'!U4</f>
        <v>46048</v>
      </c>
      <c r="V4" s="108">
        <f>'BAR BB| Open rates'!V4</f>
        <v>46051</v>
      </c>
      <c r="W4" s="108">
        <f>'BAR BB| Open rates'!W4</f>
        <v>46053</v>
      </c>
      <c r="X4" s="108">
        <f>'BAR BB| Open rates'!X4</f>
        <v>46055</v>
      </c>
      <c r="Y4" s="108">
        <f>'BAR BB| Open rates'!Y4</f>
        <v>46057</v>
      </c>
      <c r="Z4" s="108">
        <f>'BAR BB| Open rates'!Z4</f>
        <v>46058</v>
      </c>
      <c r="AA4" s="108">
        <f>'BAR BB| Open rates'!AA4</f>
        <v>46060</v>
      </c>
      <c r="AB4" s="108">
        <f>'BAR BB| Open rates'!AB4</f>
        <v>46065</v>
      </c>
      <c r="AC4" s="108">
        <f>'BAR BB| Open rates'!AC4</f>
        <v>46067</v>
      </c>
      <c r="AD4" s="108">
        <f>'BAR BB| Open rates'!AD4</f>
        <v>46071</v>
      </c>
      <c r="AE4" s="108">
        <f>'BAR BB| Open rates'!AE4</f>
        <v>46076</v>
      </c>
      <c r="AF4" s="108">
        <f>'BAR BB| Open rates'!AF4</f>
        <v>46077</v>
      </c>
      <c r="AG4" s="108">
        <f>'BAR BB| Open rates'!AG4</f>
        <v>46081</v>
      </c>
      <c r="AH4" s="108">
        <f>'BAR BB| Open rates'!AH4</f>
        <v>46082</v>
      </c>
      <c r="AI4" s="108">
        <f>'BAR BB| Open rates'!AI4</f>
        <v>46086</v>
      </c>
      <c r="AJ4" s="108">
        <f>'BAR BB| Open rates'!AJ4</f>
        <v>46090</v>
      </c>
      <c r="AK4" s="108">
        <f>'BAR BB| Open rates'!AK4</f>
        <v>46095</v>
      </c>
      <c r="AL4" s="108">
        <f>'BAR BB| Open rates'!AL4</f>
        <v>46097</v>
      </c>
      <c r="AM4" s="108">
        <f>'BAR BB| Open rates'!AM4</f>
        <v>46100</v>
      </c>
      <c r="AN4" s="108">
        <f>'BAR BB| Open rates'!AN4</f>
        <v>46102</v>
      </c>
      <c r="AO4" s="108">
        <f>'BAR BB| Open rates'!AO4</f>
        <v>46112</v>
      </c>
      <c r="AP4" s="108">
        <f>'BAR BB| Open rates'!AP4</f>
        <v>46117</v>
      </c>
      <c r="AQ4" s="108">
        <f>'BAR BB| Open rates'!AQ4</f>
        <v>46123</v>
      </c>
      <c r="AR4" s="108">
        <f>'BAR BB| Open rates'!AR4</f>
        <v>46124</v>
      </c>
      <c r="AS4" s="108">
        <f>'BAR BB| Open rates'!AS4</f>
        <v>46130</v>
      </c>
      <c r="AT4" s="108">
        <f>'BAR BB| Open rates'!AT4</f>
        <v>46135</v>
      </c>
      <c r="AU4" s="108">
        <f>'BAR BB| Open rates'!AU4</f>
        <v>46137</v>
      </c>
      <c r="AV4" s="108">
        <f>'BAR BB| Open rates'!AV4</f>
        <v>46141</v>
      </c>
      <c r="AW4" s="108">
        <f>'BAR BB| Open rates'!AW4</f>
        <v>46142</v>
      </c>
      <c r="AX4" s="108">
        <f>'BAR BB| Open rates'!AX4</f>
        <v>46145</v>
      </c>
      <c r="AY4" s="108">
        <f>'BAR BB| Open rates'!AY4</f>
        <v>46149</v>
      </c>
      <c r="AZ4" s="108">
        <f>'BAR BB| Open rates'!AZ4</f>
        <v>46152</v>
      </c>
      <c r="BA4" s="108">
        <f>'BAR BB| Open rates'!BA4</f>
        <v>46153</v>
      </c>
      <c r="BB4" s="108">
        <f>'BAR BB| Open rates'!BB4</f>
        <v>46156</v>
      </c>
      <c r="BC4" s="108">
        <f>'BAR BB| Open rates'!BC4</f>
        <v>46158</v>
      </c>
      <c r="BD4" s="108">
        <f>'BAR BB| Open rates'!BD4</f>
        <v>46163</v>
      </c>
      <c r="BE4" s="108">
        <f>'BAR BB| Open rates'!BE4</f>
        <v>46165</v>
      </c>
      <c r="BF4" s="108">
        <f>'BAR BB| Open rates'!BF4</f>
        <v>46170</v>
      </c>
      <c r="BG4" s="108">
        <f>'BAR BB| Open rates'!BG4</f>
        <v>46173</v>
      </c>
      <c r="BH4" s="108">
        <f>'BAR BB| Open rates'!BH4</f>
        <v>46177</v>
      </c>
      <c r="BI4" s="108">
        <f>'BAR BB| Open rates'!BI4</f>
        <v>46187</v>
      </c>
      <c r="BJ4" s="108">
        <f>'BAR BB| Open rates'!BJ4</f>
        <v>46193</v>
      </c>
      <c r="BK4" s="108">
        <f>'BAR BB| Open rates'!BK4</f>
        <v>46198</v>
      </c>
      <c r="BL4" s="108">
        <f>'BAR BB| Open rates'!BL4</f>
        <v>46200</v>
      </c>
      <c r="BM4" s="108">
        <f>'BAR BB| Open rates'!BM4</f>
        <v>46203</v>
      </c>
      <c r="BN4" s="108">
        <f>'BAR BB| Open rates'!BN4</f>
        <v>46205</v>
      </c>
      <c r="BO4" s="108">
        <f>'BAR BB| Open rates'!BO4</f>
        <v>46207</v>
      </c>
      <c r="BP4" s="108">
        <f>'BAR BB| Open rates'!BP4</f>
        <v>46212</v>
      </c>
      <c r="BQ4" s="108">
        <f>'BAR BB| Open rates'!BQ4</f>
        <v>46214</v>
      </c>
      <c r="BR4" s="108">
        <f>'BAR BB| Open rates'!BR4</f>
        <v>46219</v>
      </c>
      <c r="BS4" s="108">
        <f>'BAR BB| Open rates'!BS4</f>
        <v>46221</v>
      </c>
      <c r="BT4" s="108">
        <f>'BAR BB| Open rates'!BT4</f>
        <v>46226</v>
      </c>
      <c r="BU4" s="108">
        <f>'BAR BB| Open rates'!BU4</f>
        <v>46228</v>
      </c>
      <c r="BV4" s="108">
        <f>'BAR BB| Open rates'!BV4</f>
        <v>46233</v>
      </c>
      <c r="BW4" s="108">
        <f>'BAR BB| Open rates'!BW4</f>
        <v>46235</v>
      </c>
      <c r="BX4" s="108">
        <f>'BAR BB| Open rates'!BX4</f>
        <v>46240</v>
      </c>
      <c r="BY4" s="108">
        <f>'BAR BB| Open rates'!BY4</f>
        <v>46242</v>
      </c>
      <c r="BZ4" s="108">
        <f>'BAR BB| Open rates'!BZ4</f>
        <v>46247</v>
      </c>
      <c r="CA4" s="108">
        <f>'BAR BB| Open rates'!CA4</f>
        <v>46249</v>
      </c>
      <c r="CB4" s="108">
        <f>'BAR BB| Open rates'!CB4</f>
        <v>46254</v>
      </c>
      <c r="CC4" s="108">
        <f>'BAR BB| Open rates'!CC4</f>
        <v>46256</v>
      </c>
      <c r="CD4" s="108">
        <f>'BAR BB| Open rates'!CD4</f>
        <v>46261</v>
      </c>
      <c r="CE4" s="108">
        <f>'BAR BB| Open rates'!CE4</f>
        <v>46263</v>
      </c>
      <c r="CF4" s="108">
        <f>'BAR BB| Open rates'!CF4</f>
        <v>46268</v>
      </c>
      <c r="CG4" s="108">
        <f>'BAR BB| Open rates'!CG4</f>
        <v>46270</v>
      </c>
      <c r="CH4" s="108">
        <f>'BAR BB| Open rates'!CH4</f>
        <v>46275</v>
      </c>
      <c r="CI4" s="108">
        <f>'BAR BB| Open rates'!CI4</f>
        <v>46277</v>
      </c>
      <c r="CJ4" s="108">
        <f>'BAR BB| Open rates'!CJ4</f>
        <v>46282</v>
      </c>
      <c r="CK4" s="108">
        <f>'BAR BB| Open rates'!CK4</f>
        <v>46284</v>
      </c>
      <c r="CL4" s="108">
        <f>'BAR BB| Open rates'!CL4</f>
        <v>46289</v>
      </c>
      <c r="CM4" s="108">
        <f>'BAR BB| Open rates'!CM4</f>
        <v>46291</v>
      </c>
      <c r="CN4" s="108">
        <f>'BAR BB| Open rates'!CN4</f>
        <v>46295</v>
      </c>
    </row>
    <row r="5" spans="1:92" s="36" customFormat="1" ht="12" customHeight="1" x14ac:dyDescent="0.2">
      <c r="A5" s="184" t="s">
        <v>63</v>
      </c>
    </row>
    <row r="6" spans="1:92" s="36" customFormat="1" ht="12" customHeight="1" x14ac:dyDescent="0.2">
      <c r="A6" s="183">
        <v>1</v>
      </c>
      <c r="B6" s="43">
        <f>'BAR BB| Open rates'!B6*0.82+25</f>
        <v>19541</v>
      </c>
      <c r="C6" s="43">
        <f>'BAR BB| Open rates'!C6*0.82+25</f>
        <v>24461</v>
      </c>
      <c r="D6" s="43">
        <f>'BAR BB| Open rates'!D6*0.82+25</f>
        <v>21181</v>
      </c>
      <c r="E6" s="43">
        <f>'BAR BB| Open rates'!E6*0.82+25</f>
        <v>21181</v>
      </c>
      <c r="F6" s="43">
        <f>'BAR BB| Open rates'!F6*0.82+25</f>
        <v>51521</v>
      </c>
      <c r="G6" s="43">
        <f>'BAR BB| Open rates'!G6*0.82+25</f>
        <v>57261</v>
      </c>
      <c r="H6" s="43">
        <f>'BAR BB| Open rates'!H6*0.82+25</f>
        <v>65460.999999999993</v>
      </c>
      <c r="I6" s="43">
        <f>'BAR BB| Open rates'!I6*0.82+25</f>
        <v>73743</v>
      </c>
      <c r="J6" s="43">
        <f>'BAR BB| Open rates'!J6*0.82+25</f>
        <v>73743</v>
      </c>
      <c r="K6" s="43">
        <f>'BAR BB| Open rates'!K6*0.82+25</f>
        <v>73743</v>
      </c>
      <c r="L6" s="43">
        <f>'BAR BB| Open rates'!L6*0.82+25</f>
        <v>67183</v>
      </c>
      <c r="M6" s="43">
        <f>'BAR BB| Open rates'!M6*0.82+25</f>
        <v>57261</v>
      </c>
      <c r="N6" s="43">
        <f>'BAR BB| Open rates'!N6*0.82+25</f>
        <v>49061</v>
      </c>
      <c r="O6" s="43">
        <f>'BAR BB| Open rates'!O6*0.82+25</f>
        <v>24461</v>
      </c>
      <c r="P6" s="43">
        <f>'BAR BB| Open rates'!P6*0.82+25</f>
        <v>17081</v>
      </c>
      <c r="Q6" s="43">
        <f>'BAR BB| Open rates'!Q6*0.82+25</f>
        <v>21181</v>
      </c>
      <c r="R6" s="43">
        <f>'BAR BB| Open rates'!R6*0.82+25</f>
        <v>18721</v>
      </c>
      <c r="S6" s="43">
        <f>'BAR BB| Open rates'!S6*0.82+25</f>
        <v>18721</v>
      </c>
      <c r="T6" s="43">
        <f>'BAR BB| Open rates'!T6*0.82+25</f>
        <v>21181</v>
      </c>
      <c r="U6" s="43">
        <f>'BAR BB| Open rates'!U6*0.82+25</f>
        <v>24461</v>
      </c>
      <c r="V6" s="43">
        <f>'BAR BB| Open rates'!V6*0.82+25</f>
        <v>24461</v>
      </c>
      <c r="W6" s="43">
        <f>'BAR BB| Open rates'!W6*0.82+25</f>
        <v>34957</v>
      </c>
      <c r="X6" s="43">
        <f>'BAR BB| Open rates'!X6*0.82+25</f>
        <v>34957</v>
      </c>
      <c r="Y6" s="43">
        <f>'BAR BB| Open rates'!Y6*0.82+25</f>
        <v>34957</v>
      </c>
      <c r="Z6" s="43">
        <f>'BAR BB| Open rates'!Z6*0.82+25</f>
        <v>34957</v>
      </c>
      <c r="AA6" s="43">
        <f>'BAR BB| Open rates'!AA6*0.82+25</f>
        <v>37663</v>
      </c>
      <c r="AB6" s="43">
        <f>'BAR BB| Open rates'!AB6*0.82+25</f>
        <v>34957</v>
      </c>
      <c r="AC6" s="43">
        <f>'BAR BB| Open rates'!AC6*0.82+25</f>
        <v>37663</v>
      </c>
      <c r="AD6" s="43">
        <f>'BAR BB| Open rates'!AD6*0.82+25</f>
        <v>32742.999999999996</v>
      </c>
      <c r="AE6" s="43">
        <f>'BAR BB| Open rates'!AE6*0.82+25</f>
        <v>45289</v>
      </c>
      <c r="AF6" s="43">
        <f>'BAR BB| Open rates'!AF6*0.82+25</f>
        <v>45289</v>
      </c>
      <c r="AG6" s="43">
        <f>'BAR BB| Open rates'!AG6*0.82+25</f>
        <v>45289</v>
      </c>
      <c r="AH6" s="43">
        <f>'BAR BB| Open rates'!AH6*0.82+25</f>
        <v>21181</v>
      </c>
      <c r="AI6" s="43">
        <f>'BAR BB| Open rates'!AI6*0.82+25</f>
        <v>21181</v>
      </c>
      <c r="AJ6" s="43">
        <f>'BAR BB| Open rates'!AJ6*0.82+25</f>
        <v>26429</v>
      </c>
      <c r="AK6" s="43">
        <f>'BAR BB| Open rates'!AK6*0.82+25</f>
        <v>18721</v>
      </c>
      <c r="AL6" s="43">
        <f>'BAR BB| Open rates'!AL6*0.82+25</f>
        <v>17081</v>
      </c>
      <c r="AM6" s="43">
        <f>'BAR BB| Open rates'!AM6*0.82+25</f>
        <v>15440.999999999998</v>
      </c>
      <c r="AN6" s="43">
        <f>'BAR BB| Open rates'!AN6*0.82+25</f>
        <v>17081</v>
      </c>
      <c r="AO6" s="43">
        <f>'BAR BB| Open rates'!AO6*0.82+25</f>
        <v>15440.999999999998</v>
      </c>
      <c r="AP6" s="43">
        <f>'BAR BB| Open rates'!AP6*0.82+25</f>
        <v>13637</v>
      </c>
      <c r="AQ6" s="43">
        <f>'BAR BB| Open rates'!AQ6*0.82+25</f>
        <v>12243</v>
      </c>
      <c r="AR6" s="43">
        <f>'BAR BB| Open rates'!AR6*0.82+25</f>
        <v>10603</v>
      </c>
      <c r="AS6" s="43">
        <f>'BAR BB| Open rates'!AS6*0.82+25</f>
        <v>10603</v>
      </c>
      <c r="AT6" s="43">
        <f>'BAR BB| Open rates'!AT6*0.82+25</f>
        <v>9783</v>
      </c>
      <c r="AU6" s="43">
        <f>'BAR BB| Open rates'!AU6*0.82+25</f>
        <v>10603</v>
      </c>
      <c r="AV6" s="43">
        <f>'BAR BB| Open rates'!AV6*0.82+25</f>
        <v>9783</v>
      </c>
      <c r="AW6" s="43">
        <f>'BAR BB| Open rates'!AW6*0.82+25</f>
        <v>10603</v>
      </c>
      <c r="AX6" s="43">
        <f>'BAR BB| Open rates'!AX6*0.82+25</f>
        <v>17901</v>
      </c>
      <c r="AY6" s="43">
        <f>'BAR BB| Open rates'!AY6*0.82+25</f>
        <v>13637</v>
      </c>
      <c r="AZ6" s="43">
        <f>'BAR BB| Open rates'!AZ6*0.82+25</f>
        <v>17901</v>
      </c>
      <c r="BA6" s="43">
        <f>'BAR BB| Open rates'!BA6*0.82+25</f>
        <v>15440.999999999998</v>
      </c>
      <c r="BB6" s="43">
        <f>'BAR BB| Open rates'!BB6*0.82+25</f>
        <v>12243</v>
      </c>
      <c r="BC6" s="43">
        <f>'BAR BB| Open rates'!BC6*0.82+25</f>
        <v>13637</v>
      </c>
      <c r="BD6" s="43">
        <f>'BAR BB| Open rates'!BD6*0.82+25</f>
        <v>12243</v>
      </c>
      <c r="BE6" s="43">
        <f>'BAR BB| Open rates'!BE6*0.82+25</f>
        <v>13637</v>
      </c>
      <c r="BF6" s="43">
        <f>'BAR BB| Open rates'!BF6*0.82+25</f>
        <v>12243</v>
      </c>
      <c r="BG6" s="43">
        <f>'BAR BB| Open rates'!BG6*0.82+25</f>
        <v>13637</v>
      </c>
      <c r="BH6" s="43">
        <f>'BAR BB| Open rates'!BH6*0.82+25</f>
        <v>13637</v>
      </c>
      <c r="BI6" s="43">
        <f>'BAR BB| Open rates'!BI6*0.82+25</f>
        <v>17081</v>
      </c>
      <c r="BJ6" s="43">
        <f>'BAR BB| Open rates'!BJ6*0.82+25</f>
        <v>32742.999999999996</v>
      </c>
      <c r="BK6" s="43">
        <f>'BAR BB| Open rates'!BK6*0.82+25</f>
        <v>13637</v>
      </c>
      <c r="BL6" s="43">
        <f>'BAR BB| Open rates'!BL6*0.82+25</f>
        <v>15440.999999999998</v>
      </c>
      <c r="BM6" s="43">
        <f>'BAR BB| Open rates'!BM6*0.82+25</f>
        <v>13637</v>
      </c>
      <c r="BN6" s="43">
        <f>'BAR BB| Open rates'!BN6*0.82+25</f>
        <v>17081</v>
      </c>
      <c r="BO6" s="43">
        <f>'BAR BB| Open rates'!BO6*0.82+25</f>
        <v>18721</v>
      </c>
      <c r="BP6" s="43">
        <f>'BAR BB| Open rates'!BP6*0.82+25</f>
        <v>17081</v>
      </c>
      <c r="BQ6" s="43">
        <f>'BAR BB| Open rates'!BQ6*0.82+25</f>
        <v>18721</v>
      </c>
      <c r="BR6" s="43">
        <f>'BAR BB| Open rates'!BR6*0.82+25</f>
        <v>17081</v>
      </c>
      <c r="BS6" s="43">
        <f>'BAR BB| Open rates'!BS6*0.82+25</f>
        <v>18721</v>
      </c>
      <c r="BT6" s="43">
        <f>'BAR BB| Open rates'!BT6*0.82+25</f>
        <v>17081</v>
      </c>
      <c r="BU6" s="43">
        <f>'BAR BB| Open rates'!BU6*0.82+25</f>
        <v>18721</v>
      </c>
      <c r="BV6" s="43">
        <f>'BAR BB| Open rates'!BV6*0.82+25</f>
        <v>17081</v>
      </c>
      <c r="BW6" s="43">
        <f>'BAR BB| Open rates'!BW6*0.82+25</f>
        <v>18721</v>
      </c>
      <c r="BX6" s="43">
        <f>'BAR BB| Open rates'!BX6*0.82+25</f>
        <v>17081</v>
      </c>
      <c r="BY6" s="43">
        <f>'BAR BB| Open rates'!BY6*0.82+25</f>
        <v>18721</v>
      </c>
      <c r="BZ6" s="43">
        <f>'BAR BB| Open rates'!BZ6*0.82+25</f>
        <v>17081</v>
      </c>
      <c r="CA6" s="43">
        <f>'BAR BB| Open rates'!CA6*0.82+25</f>
        <v>18721</v>
      </c>
      <c r="CB6" s="43">
        <f>'BAR BB| Open rates'!CB6*0.82+25</f>
        <v>17081</v>
      </c>
      <c r="CC6" s="43">
        <f>'BAR BB| Open rates'!CC6*0.82+25</f>
        <v>18721</v>
      </c>
      <c r="CD6" s="43">
        <f>'BAR BB| Open rates'!CD6*0.82+25</f>
        <v>13637</v>
      </c>
      <c r="CE6" s="43">
        <f>'BAR BB| Open rates'!CE6*0.82+25</f>
        <v>15440.999999999998</v>
      </c>
      <c r="CF6" s="43">
        <f>'BAR BB| Open rates'!CF6*0.82+25</f>
        <v>13637</v>
      </c>
      <c r="CG6" s="43">
        <f>'BAR BB| Open rates'!CG6*0.82+25</f>
        <v>15440.999999999998</v>
      </c>
      <c r="CH6" s="43">
        <f>'BAR BB| Open rates'!CH6*0.82+25</f>
        <v>13637</v>
      </c>
      <c r="CI6" s="43">
        <f>'BAR BB| Open rates'!CI6*0.82+25</f>
        <v>15440.999999999998</v>
      </c>
      <c r="CJ6" s="43">
        <f>'BAR BB| Open rates'!CJ6*0.82+25</f>
        <v>13637</v>
      </c>
      <c r="CK6" s="43">
        <f>'BAR BB| Open rates'!CK6*0.82+25</f>
        <v>15440.999999999998</v>
      </c>
      <c r="CL6" s="43">
        <f>'BAR BB| Open rates'!CL6*0.82+25</f>
        <v>13637</v>
      </c>
      <c r="CM6" s="43">
        <f>'BAR BB| Open rates'!CM6*0.82+25</f>
        <v>15440.999999999998</v>
      </c>
      <c r="CN6" s="43">
        <f>'BAR BB| Open rates'!CN6*0.82+25</f>
        <v>13637</v>
      </c>
    </row>
    <row r="7" spans="1:92" s="36" customFormat="1" ht="12" customHeight="1" x14ac:dyDescent="0.2">
      <c r="A7" s="183">
        <v>2</v>
      </c>
      <c r="B7" s="43">
        <f>'BAR BB| Open rates'!B7*0.82+25</f>
        <v>21591</v>
      </c>
      <c r="C7" s="43">
        <f>'BAR BB| Open rates'!C7*0.82+25</f>
        <v>26511</v>
      </c>
      <c r="D7" s="43">
        <f>'BAR BB| Open rates'!D7*0.82+25</f>
        <v>23641</v>
      </c>
      <c r="E7" s="43">
        <f>'BAR BB| Open rates'!E7*0.82+25</f>
        <v>23641</v>
      </c>
      <c r="F7" s="43">
        <f>'BAR BB| Open rates'!F7*0.82+25</f>
        <v>53981</v>
      </c>
      <c r="G7" s="43">
        <f>'BAR BB| Open rates'!G7*0.82+25</f>
        <v>59721</v>
      </c>
      <c r="H7" s="43">
        <f>'BAR BB| Open rates'!H7*0.82+25</f>
        <v>67921</v>
      </c>
      <c r="I7" s="43">
        <f>'BAR BB| Open rates'!I7*0.82+25</f>
        <v>76203</v>
      </c>
      <c r="J7" s="43">
        <f>'BAR BB| Open rates'!J7*0.82+25</f>
        <v>76203</v>
      </c>
      <c r="K7" s="43">
        <f>'BAR BB| Open rates'!K7*0.82+25</f>
        <v>76203</v>
      </c>
      <c r="L7" s="43">
        <f>'BAR BB| Open rates'!L7*0.82+25</f>
        <v>69643</v>
      </c>
      <c r="M7" s="43">
        <f>'BAR BB| Open rates'!M7*0.82+25</f>
        <v>59721</v>
      </c>
      <c r="N7" s="43">
        <f>'BAR BB| Open rates'!N7*0.82+25</f>
        <v>51521</v>
      </c>
      <c r="O7" s="43">
        <f>'BAR BB| Open rates'!O7*0.82+25</f>
        <v>26921</v>
      </c>
      <c r="P7" s="43">
        <f>'BAR BB| Open rates'!P7*0.82+25</f>
        <v>19541</v>
      </c>
      <c r="Q7" s="43">
        <f>'BAR BB| Open rates'!Q7*0.82+25</f>
        <v>23641</v>
      </c>
      <c r="R7" s="43">
        <f>'BAR BB| Open rates'!R7*0.82+25</f>
        <v>21181</v>
      </c>
      <c r="S7" s="43">
        <f>'BAR BB| Open rates'!S7*0.82+25</f>
        <v>21181</v>
      </c>
      <c r="T7" s="43">
        <f>'BAR BB| Open rates'!T7*0.82+25</f>
        <v>23641</v>
      </c>
      <c r="U7" s="43">
        <f>'BAR BB| Open rates'!U7*0.82+25</f>
        <v>26921</v>
      </c>
      <c r="V7" s="43">
        <f>'BAR BB| Open rates'!V7*0.82+25</f>
        <v>26921</v>
      </c>
      <c r="W7" s="43">
        <f>'BAR BB| Open rates'!W7*0.82+25</f>
        <v>37417</v>
      </c>
      <c r="X7" s="43">
        <f>'BAR BB| Open rates'!X7*0.82+25</f>
        <v>37417</v>
      </c>
      <c r="Y7" s="43">
        <f>'BAR BB| Open rates'!Y7*0.82+25</f>
        <v>37417</v>
      </c>
      <c r="Z7" s="43">
        <f>'BAR BB| Open rates'!Z7*0.82+25</f>
        <v>37417</v>
      </c>
      <c r="AA7" s="43">
        <f>'BAR BB| Open rates'!AA7*0.82+25</f>
        <v>40123</v>
      </c>
      <c r="AB7" s="43">
        <f>'BAR BB| Open rates'!AB7*0.82+25</f>
        <v>37417</v>
      </c>
      <c r="AC7" s="43">
        <f>'BAR BB| Open rates'!AC7*0.82+25</f>
        <v>40123</v>
      </c>
      <c r="AD7" s="43">
        <f>'BAR BB| Open rates'!AD7*0.82+25</f>
        <v>35203</v>
      </c>
      <c r="AE7" s="43">
        <f>'BAR BB| Open rates'!AE7*0.82+25</f>
        <v>47749</v>
      </c>
      <c r="AF7" s="43">
        <f>'BAR BB| Open rates'!AF7*0.82+25</f>
        <v>47749</v>
      </c>
      <c r="AG7" s="43">
        <f>'BAR BB| Open rates'!AG7*0.82+25</f>
        <v>47749</v>
      </c>
      <c r="AH7" s="43">
        <f>'BAR BB| Open rates'!AH7*0.82+25</f>
        <v>23641</v>
      </c>
      <c r="AI7" s="43">
        <f>'BAR BB| Open rates'!AI7*0.82+25</f>
        <v>23641</v>
      </c>
      <c r="AJ7" s="43">
        <f>'BAR BB| Open rates'!AJ7*0.82+25</f>
        <v>28889</v>
      </c>
      <c r="AK7" s="43">
        <f>'BAR BB| Open rates'!AK7*0.82+25</f>
        <v>21181</v>
      </c>
      <c r="AL7" s="43">
        <f>'BAR BB| Open rates'!AL7*0.82+25</f>
        <v>19541</v>
      </c>
      <c r="AM7" s="43">
        <f>'BAR BB| Open rates'!AM7*0.82+25</f>
        <v>17901</v>
      </c>
      <c r="AN7" s="43">
        <f>'BAR BB| Open rates'!AN7*0.82+25</f>
        <v>19541</v>
      </c>
      <c r="AO7" s="43">
        <f>'BAR BB| Open rates'!AO7*0.82+25</f>
        <v>17901</v>
      </c>
      <c r="AP7" s="43">
        <f>'BAR BB| Open rates'!AP7*0.82+25</f>
        <v>16096.999999999998</v>
      </c>
      <c r="AQ7" s="43">
        <f>'BAR BB| Open rates'!AQ7*0.82+25</f>
        <v>14703</v>
      </c>
      <c r="AR7" s="43">
        <f>'BAR BB| Open rates'!AR7*0.82+25</f>
        <v>13063</v>
      </c>
      <c r="AS7" s="43">
        <f>'BAR BB| Open rates'!AS7*0.82+25</f>
        <v>13063</v>
      </c>
      <c r="AT7" s="43">
        <f>'BAR BB| Open rates'!AT7*0.82+25</f>
        <v>12243</v>
      </c>
      <c r="AU7" s="43">
        <f>'BAR BB| Open rates'!AU7*0.82+25</f>
        <v>13063</v>
      </c>
      <c r="AV7" s="43">
        <f>'BAR BB| Open rates'!AV7*0.82+25</f>
        <v>12243</v>
      </c>
      <c r="AW7" s="43">
        <f>'BAR BB| Open rates'!AW7*0.82+25</f>
        <v>13063</v>
      </c>
      <c r="AX7" s="43">
        <f>'BAR BB| Open rates'!AX7*0.82+25</f>
        <v>20361</v>
      </c>
      <c r="AY7" s="43">
        <f>'BAR BB| Open rates'!AY7*0.82+25</f>
        <v>16096.999999999998</v>
      </c>
      <c r="AZ7" s="43">
        <f>'BAR BB| Open rates'!AZ7*0.82+25</f>
        <v>20361</v>
      </c>
      <c r="BA7" s="43">
        <f>'BAR BB| Open rates'!BA7*0.82+25</f>
        <v>17901</v>
      </c>
      <c r="BB7" s="43">
        <f>'BAR BB| Open rates'!BB7*0.82+25</f>
        <v>14703</v>
      </c>
      <c r="BC7" s="43">
        <f>'BAR BB| Open rates'!BC7*0.82+25</f>
        <v>16096.999999999998</v>
      </c>
      <c r="BD7" s="43">
        <f>'BAR BB| Open rates'!BD7*0.82+25</f>
        <v>14703</v>
      </c>
      <c r="BE7" s="43">
        <f>'BAR BB| Open rates'!BE7*0.82+25</f>
        <v>16096.999999999998</v>
      </c>
      <c r="BF7" s="43">
        <f>'BAR BB| Open rates'!BF7*0.82+25</f>
        <v>14703</v>
      </c>
      <c r="BG7" s="43">
        <f>'BAR BB| Open rates'!BG7*0.82+25</f>
        <v>16096.999999999998</v>
      </c>
      <c r="BH7" s="43">
        <f>'BAR BB| Open rates'!BH7*0.82+25</f>
        <v>16096.999999999998</v>
      </c>
      <c r="BI7" s="43">
        <f>'BAR BB| Open rates'!BI7*0.82+25</f>
        <v>19541</v>
      </c>
      <c r="BJ7" s="43">
        <f>'BAR BB| Open rates'!BJ7*0.82+25</f>
        <v>35203</v>
      </c>
      <c r="BK7" s="43">
        <f>'BAR BB| Open rates'!BK7*0.82+25</f>
        <v>16096.999999999998</v>
      </c>
      <c r="BL7" s="43">
        <f>'BAR BB| Open rates'!BL7*0.82+25</f>
        <v>17901</v>
      </c>
      <c r="BM7" s="43">
        <f>'BAR BB| Open rates'!BM7*0.82+25</f>
        <v>16096.999999999998</v>
      </c>
      <c r="BN7" s="43">
        <f>'BAR BB| Open rates'!BN7*0.82+25</f>
        <v>19541</v>
      </c>
      <c r="BO7" s="43">
        <f>'BAR BB| Open rates'!BO7*0.82+25</f>
        <v>21181</v>
      </c>
      <c r="BP7" s="43">
        <f>'BAR BB| Open rates'!BP7*0.82+25</f>
        <v>19541</v>
      </c>
      <c r="BQ7" s="43">
        <f>'BAR BB| Open rates'!BQ7*0.82+25</f>
        <v>21181</v>
      </c>
      <c r="BR7" s="43">
        <f>'BAR BB| Open rates'!BR7*0.82+25</f>
        <v>19541</v>
      </c>
      <c r="BS7" s="43">
        <f>'BAR BB| Open rates'!BS7*0.82+25</f>
        <v>21181</v>
      </c>
      <c r="BT7" s="43">
        <f>'BAR BB| Open rates'!BT7*0.82+25</f>
        <v>19541</v>
      </c>
      <c r="BU7" s="43">
        <f>'BAR BB| Open rates'!BU7*0.82+25</f>
        <v>21181</v>
      </c>
      <c r="BV7" s="43">
        <f>'BAR BB| Open rates'!BV7*0.82+25</f>
        <v>19541</v>
      </c>
      <c r="BW7" s="43">
        <f>'BAR BB| Open rates'!BW7*0.82+25</f>
        <v>21181</v>
      </c>
      <c r="BX7" s="43">
        <f>'BAR BB| Open rates'!BX7*0.82+25</f>
        <v>19541</v>
      </c>
      <c r="BY7" s="43">
        <f>'BAR BB| Open rates'!BY7*0.82+25</f>
        <v>21181</v>
      </c>
      <c r="BZ7" s="43">
        <f>'BAR BB| Open rates'!BZ7*0.82+25</f>
        <v>19541</v>
      </c>
      <c r="CA7" s="43">
        <f>'BAR BB| Open rates'!CA7*0.82+25</f>
        <v>21181</v>
      </c>
      <c r="CB7" s="43">
        <f>'BAR BB| Open rates'!CB7*0.82+25</f>
        <v>19541</v>
      </c>
      <c r="CC7" s="43">
        <f>'BAR BB| Open rates'!CC7*0.82+25</f>
        <v>21181</v>
      </c>
      <c r="CD7" s="43">
        <f>'BAR BB| Open rates'!CD7*0.82+25</f>
        <v>16096.999999999998</v>
      </c>
      <c r="CE7" s="43">
        <f>'BAR BB| Open rates'!CE7*0.82+25</f>
        <v>17901</v>
      </c>
      <c r="CF7" s="43">
        <f>'BAR BB| Open rates'!CF7*0.82+25</f>
        <v>16096.999999999998</v>
      </c>
      <c r="CG7" s="43">
        <f>'BAR BB| Open rates'!CG7*0.82+25</f>
        <v>17901</v>
      </c>
      <c r="CH7" s="43">
        <f>'BAR BB| Open rates'!CH7*0.82+25</f>
        <v>16096.999999999998</v>
      </c>
      <c r="CI7" s="43">
        <f>'BAR BB| Open rates'!CI7*0.82+25</f>
        <v>17901</v>
      </c>
      <c r="CJ7" s="43">
        <f>'BAR BB| Open rates'!CJ7*0.82+25</f>
        <v>16096.999999999998</v>
      </c>
      <c r="CK7" s="43">
        <f>'BAR BB| Open rates'!CK7*0.82+25</f>
        <v>17901</v>
      </c>
      <c r="CL7" s="43">
        <f>'BAR BB| Open rates'!CL7*0.82+25</f>
        <v>16096.999999999998</v>
      </c>
      <c r="CM7" s="43">
        <f>'BAR BB| Open rates'!CM7*0.82+25</f>
        <v>17901</v>
      </c>
      <c r="CN7" s="43">
        <f>'BAR BB| Open rates'!CN7*0.82+25</f>
        <v>16096.999999999998</v>
      </c>
    </row>
    <row r="8" spans="1:92" s="36" customFormat="1" ht="12" customHeight="1" x14ac:dyDescent="0.2">
      <c r="A8" s="236" t="s">
        <v>175</v>
      </c>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row>
    <row r="9" spans="1:92" s="36" customFormat="1" ht="12" customHeight="1" x14ac:dyDescent="0.2">
      <c r="A9" s="237">
        <v>1</v>
      </c>
      <c r="B9" s="43">
        <f>'BAR BB| Open rates'!B9*0.82+25</f>
        <v>22001</v>
      </c>
      <c r="C9" s="43">
        <f>'BAR BB| Open rates'!C9*0.82+25</f>
        <v>26921</v>
      </c>
      <c r="D9" s="43">
        <f>'BAR BB| Open rates'!D9*0.82+25</f>
        <v>23641</v>
      </c>
      <c r="E9" s="43">
        <f>'BAR BB| Open rates'!E9*0.82+25</f>
        <v>29381</v>
      </c>
      <c r="F9" s="43">
        <f>'BAR BB| Open rates'!F9*0.82+25</f>
        <v>59721</v>
      </c>
      <c r="G9" s="43">
        <f>'BAR BB| Open rates'!G9*0.82+25</f>
        <v>65460.999999999993</v>
      </c>
      <c r="H9" s="43">
        <f>'BAR BB| Open rates'!H9*0.82+25</f>
        <v>73661</v>
      </c>
      <c r="I9" s="43">
        <f>'BAR BB| Open rates'!I9*0.82+25</f>
        <v>81943</v>
      </c>
      <c r="J9" s="43">
        <f>'BAR BB| Open rates'!J9*0.82+25</f>
        <v>81943</v>
      </c>
      <c r="K9" s="43">
        <f>'BAR BB| Open rates'!K9*0.82+25</f>
        <v>81943</v>
      </c>
      <c r="L9" s="43">
        <f>'BAR BB| Open rates'!L9*0.82+25</f>
        <v>75383</v>
      </c>
      <c r="M9" s="43">
        <f>'BAR BB| Open rates'!M9*0.82+25</f>
        <v>59721</v>
      </c>
      <c r="N9" s="43">
        <f>'BAR BB| Open rates'!N9*0.82+25</f>
        <v>51521</v>
      </c>
      <c r="O9" s="43">
        <f>'BAR BB| Open rates'!O9*0.82+25</f>
        <v>26921</v>
      </c>
      <c r="P9" s="43">
        <f>'BAR BB| Open rates'!P9*0.82+25</f>
        <v>19541</v>
      </c>
      <c r="Q9" s="43">
        <f>'BAR BB| Open rates'!Q9*0.82+25</f>
        <v>23641</v>
      </c>
      <c r="R9" s="43">
        <f>'BAR BB| Open rates'!R9*0.82+25</f>
        <v>21181</v>
      </c>
      <c r="S9" s="43">
        <f>'BAR BB| Open rates'!S9*0.82+25</f>
        <v>21181</v>
      </c>
      <c r="T9" s="43">
        <f>'BAR BB| Open rates'!T9*0.82+25</f>
        <v>23641</v>
      </c>
      <c r="U9" s="43">
        <f>'BAR BB| Open rates'!U9*0.82+25</f>
        <v>26921</v>
      </c>
      <c r="V9" s="43">
        <f>'BAR BB| Open rates'!V9*0.82+25</f>
        <v>26921</v>
      </c>
      <c r="W9" s="43">
        <f>'BAR BB| Open rates'!W9*0.82+25</f>
        <v>37417</v>
      </c>
      <c r="X9" s="43">
        <f>'BAR BB| Open rates'!X9*0.82+25</f>
        <v>37417</v>
      </c>
      <c r="Y9" s="43">
        <f>'BAR BB| Open rates'!Y9*0.82+25</f>
        <v>37417</v>
      </c>
      <c r="Z9" s="43">
        <f>'BAR BB| Open rates'!Z9*0.82+25</f>
        <v>37417</v>
      </c>
      <c r="AA9" s="43">
        <f>'BAR BB| Open rates'!AA9*0.82+25</f>
        <v>40123</v>
      </c>
      <c r="AB9" s="43">
        <f>'BAR BB| Open rates'!AB9*0.82+25</f>
        <v>37417</v>
      </c>
      <c r="AC9" s="43">
        <f>'BAR BB| Open rates'!AC9*0.82+25</f>
        <v>40123</v>
      </c>
      <c r="AD9" s="43">
        <f>'BAR BB| Open rates'!AD9*0.82+25</f>
        <v>35203</v>
      </c>
      <c r="AE9" s="43">
        <f>'BAR BB| Open rates'!AE9*0.82+25</f>
        <v>47749</v>
      </c>
      <c r="AF9" s="43">
        <f>'BAR BB| Open rates'!AF9*0.82+25</f>
        <v>47749</v>
      </c>
      <c r="AG9" s="43">
        <f>'BAR BB| Open rates'!AG9*0.82+25</f>
        <v>47749</v>
      </c>
      <c r="AH9" s="43">
        <f>'BAR BB| Open rates'!AH9*0.82+25</f>
        <v>23641</v>
      </c>
      <c r="AI9" s="43">
        <f>'BAR BB| Open rates'!AI9*0.82+25</f>
        <v>23641</v>
      </c>
      <c r="AJ9" s="43">
        <f>'BAR BB| Open rates'!AJ9*0.82+25</f>
        <v>28889</v>
      </c>
      <c r="AK9" s="43">
        <f>'BAR BB| Open rates'!AK9*0.82+25</f>
        <v>21181</v>
      </c>
      <c r="AL9" s="43">
        <f>'BAR BB| Open rates'!AL9*0.82+25</f>
        <v>19541</v>
      </c>
      <c r="AM9" s="43">
        <f>'BAR BB| Open rates'!AM9*0.82+25</f>
        <v>17901</v>
      </c>
      <c r="AN9" s="43">
        <f>'BAR BB| Open rates'!AN9*0.82+25</f>
        <v>19541</v>
      </c>
      <c r="AO9" s="43">
        <f>'BAR BB| Open rates'!AO9*0.82+25</f>
        <v>17901</v>
      </c>
      <c r="AP9" s="43">
        <f>'BAR BB| Open rates'!AP9*0.82+25</f>
        <v>16096.999999999998</v>
      </c>
      <c r="AQ9" s="43">
        <f>'BAR BB| Open rates'!AQ9*0.82+25</f>
        <v>14703</v>
      </c>
      <c r="AR9" s="43">
        <f>'BAR BB| Open rates'!AR9*0.82+25</f>
        <v>13063</v>
      </c>
      <c r="AS9" s="43">
        <f>'BAR BB| Open rates'!AS9*0.82+25</f>
        <v>13063</v>
      </c>
      <c r="AT9" s="43">
        <f>'BAR BB| Open rates'!AT9*0.82+25</f>
        <v>12243</v>
      </c>
      <c r="AU9" s="43">
        <f>'BAR BB| Open rates'!AU9*0.82+25</f>
        <v>13063</v>
      </c>
      <c r="AV9" s="43">
        <f>'BAR BB| Open rates'!AV9*0.82+25</f>
        <v>12243</v>
      </c>
      <c r="AW9" s="43">
        <f>'BAR BB| Open rates'!AW9*0.82+25</f>
        <v>13063</v>
      </c>
      <c r="AX9" s="43">
        <f>'BAR BB| Open rates'!AX9*0.82+25</f>
        <v>20361</v>
      </c>
      <c r="AY9" s="43">
        <f>'BAR BB| Open rates'!AY9*0.82+25</f>
        <v>16096.999999999998</v>
      </c>
      <c r="AZ9" s="43">
        <f>'BAR BB| Open rates'!AZ9*0.82+25</f>
        <v>20361</v>
      </c>
      <c r="BA9" s="43">
        <f>'BAR BB| Open rates'!BA9*0.82+25</f>
        <v>17901</v>
      </c>
      <c r="BB9" s="43">
        <f>'BAR BB| Open rates'!BB9*0.82+25</f>
        <v>14703</v>
      </c>
      <c r="BC9" s="43">
        <f>'BAR BB| Open rates'!BC9*0.82+25</f>
        <v>16096.999999999998</v>
      </c>
      <c r="BD9" s="43">
        <f>'BAR BB| Open rates'!BD9*0.82+25</f>
        <v>14703</v>
      </c>
      <c r="BE9" s="43">
        <f>'BAR BB| Open rates'!BE9*0.82+25</f>
        <v>16096.999999999998</v>
      </c>
      <c r="BF9" s="43">
        <f>'BAR BB| Open rates'!BF9*0.82+25</f>
        <v>14703</v>
      </c>
      <c r="BG9" s="43">
        <f>'BAR BB| Open rates'!BG9*0.82+25</f>
        <v>16096.999999999998</v>
      </c>
      <c r="BH9" s="43">
        <f>'BAR BB| Open rates'!BH9*0.82+25</f>
        <v>16096.999999999998</v>
      </c>
      <c r="BI9" s="43">
        <f>'BAR BB| Open rates'!BI9*0.82+25</f>
        <v>19541</v>
      </c>
      <c r="BJ9" s="43">
        <f>'BAR BB| Open rates'!BJ9*0.82+25</f>
        <v>35203</v>
      </c>
      <c r="BK9" s="43">
        <f>'BAR BB| Open rates'!BK9*0.82+25</f>
        <v>16096.999999999998</v>
      </c>
      <c r="BL9" s="43">
        <f>'BAR BB| Open rates'!BL9*0.82+25</f>
        <v>17901</v>
      </c>
      <c r="BM9" s="43">
        <f>'BAR BB| Open rates'!BM9*0.82+25</f>
        <v>16096.999999999998</v>
      </c>
      <c r="BN9" s="43">
        <f>'BAR BB| Open rates'!BN9*0.82+25</f>
        <v>19541</v>
      </c>
      <c r="BO9" s="43">
        <f>'BAR BB| Open rates'!BO9*0.82+25</f>
        <v>21181</v>
      </c>
      <c r="BP9" s="43">
        <f>'BAR BB| Open rates'!BP9*0.82+25</f>
        <v>19541</v>
      </c>
      <c r="BQ9" s="43">
        <f>'BAR BB| Open rates'!BQ9*0.82+25</f>
        <v>21181</v>
      </c>
      <c r="BR9" s="43">
        <f>'BAR BB| Open rates'!BR9*0.82+25</f>
        <v>19541</v>
      </c>
      <c r="BS9" s="43">
        <f>'BAR BB| Open rates'!BS9*0.82+25</f>
        <v>21181</v>
      </c>
      <c r="BT9" s="43">
        <f>'BAR BB| Open rates'!BT9*0.82+25</f>
        <v>19541</v>
      </c>
      <c r="BU9" s="43">
        <f>'BAR BB| Open rates'!BU9*0.82+25</f>
        <v>21181</v>
      </c>
      <c r="BV9" s="43">
        <f>'BAR BB| Open rates'!BV9*0.82+25</f>
        <v>19541</v>
      </c>
      <c r="BW9" s="43">
        <f>'BAR BB| Open rates'!BW9*0.82+25</f>
        <v>21181</v>
      </c>
      <c r="BX9" s="43">
        <f>'BAR BB| Open rates'!BX9*0.82+25</f>
        <v>19541</v>
      </c>
      <c r="BY9" s="43">
        <f>'BAR BB| Open rates'!BY9*0.82+25</f>
        <v>21181</v>
      </c>
      <c r="BZ9" s="43">
        <f>'BAR BB| Open rates'!BZ9*0.82+25</f>
        <v>19541</v>
      </c>
      <c r="CA9" s="43">
        <f>'BAR BB| Open rates'!CA9*0.82+25</f>
        <v>21181</v>
      </c>
      <c r="CB9" s="43">
        <f>'BAR BB| Open rates'!CB9*0.82+25</f>
        <v>19541</v>
      </c>
      <c r="CC9" s="43">
        <f>'BAR BB| Open rates'!CC9*0.82+25</f>
        <v>21181</v>
      </c>
      <c r="CD9" s="43">
        <f>'BAR BB| Open rates'!CD9*0.82+25</f>
        <v>16096.999999999998</v>
      </c>
      <c r="CE9" s="43">
        <f>'BAR BB| Open rates'!CE9*0.82+25</f>
        <v>17901</v>
      </c>
      <c r="CF9" s="43">
        <f>'BAR BB| Open rates'!CF9*0.82+25</f>
        <v>16096.999999999998</v>
      </c>
      <c r="CG9" s="43">
        <f>'BAR BB| Open rates'!CG9*0.82+25</f>
        <v>17901</v>
      </c>
      <c r="CH9" s="43">
        <f>'BAR BB| Open rates'!CH9*0.82+25</f>
        <v>16096.999999999998</v>
      </c>
      <c r="CI9" s="43">
        <f>'BAR BB| Open rates'!CI9*0.82+25</f>
        <v>17901</v>
      </c>
      <c r="CJ9" s="43">
        <f>'BAR BB| Open rates'!CJ9*0.82+25</f>
        <v>16096.999999999998</v>
      </c>
      <c r="CK9" s="43">
        <f>'BAR BB| Open rates'!CK9*0.82+25</f>
        <v>17901</v>
      </c>
      <c r="CL9" s="43">
        <f>'BAR BB| Open rates'!CL9*0.82+25</f>
        <v>16096.999999999998</v>
      </c>
      <c r="CM9" s="43">
        <f>'BAR BB| Open rates'!CM9*0.82+25</f>
        <v>17901</v>
      </c>
      <c r="CN9" s="43">
        <f>'BAR BB| Open rates'!CN9*0.82+25</f>
        <v>16096.999999999998</v>
      </c>
    </row>
    <row r="10" spans="1:92" s="36" customFormat="1" ht="12" customHeight="1" x14ac:dyDescent="0.2">
      <c r="A10" s="237">
        <v>2</v>
      </c>
      <c r="B10" s="43">
        <f>'BAR BB| Open rates'!B10*0.82+25</f>
        <v>24051</v>
      </c>
      <c r="C10" s="43">
        <f>'BAR BB| Open rates'!C10*0.82+25</f>
        <v>28971</v>
      </c>
      <c r="D10" s="43">
        <f>'BAR BB| Open rates'!D10*0.82+25</f>
        <v>25691</v>
      </c>
      <c r="E10" s="43">
        <f>'BAR BB| Open rates'!E10*0.82+25</f>
        <v>31840.999999999996</v>
      </c>
      <c r="F10" s="43">
        <f>'BAR BB| Open rates'!F10*0.82+25</f>
        <v>62180.999999999993</v>
      </c>
      <c r="G10" s="43">
        <f>'BAR BB| Open rates'!G10*0.82+25</f>
        <v>67921</v>
      </c>
      <c r="H10" s="43">
        <f>'BAR BB| Open rates'!H10*0.82+25</f>
        <v>76121</v>
      </c>
      <c r="I10" s="43">
        <f>'BAR BB| Open rates'!I10*0.82+25</f>
        <v>84403</v>
      </c>
      <c r="J10" s="43">
        <f>'BAR BB| Open rates'!J10*0.82+25</f>
        <v>84403</v>
      </c>
      <c r="K10" s="43">
        <f>'BAR BB| Open rates'!K10*0.82+25</f>
        <v>84403</v>
      </c>
      <c r="L10" s="43">
        <f>'BAR BB| Open rates'!L10*0.82+25</f>
        <v>77843</v>
      </c>
      <c r="M10" s="43">
        <f>'BAR BB| Open rates'!M10*0.82+25</f>
        <v>62180.999999999993</v>
      </c>
      <c r="N10" s="43">
        <f>'BAR BB| Open rates'!N10*0.82+25</f>
        <v>53981</v>
      </c>
      <c r="O10" s="43">
        <f>'BAR BB| Open rates'!O10*0.82+25</f>
        <v>29381</v>
      </c>
      <c r="P10" s="43">
        <f>'BAR BB| Open rates'!P10*0.82+25</f>
        <v>22001</v>
      </c>
      <c r="Q10" s="43">
        <f>'BAR BB| Open rates'!Q10*0.82+25</f>
        <v>26101</v>
      </c>
      <c r="R10" s="43">
        <f>'BAR BB| Open rates'!R10*0.82+25</f>
        <v>23641</v>
      </c>
      <c r="S10" s="43">
        <f>'BAR BB| Open rates'!S10*0.82+25</f>
        <v>23641</v>
      </c>
      <c r="T10" s="43">
        <f>'BAR BB| Open rates'!T10*0.82+25</f>
        <v>26101</v>
      </c>
      <c r="U10" s="43">
        <f>'BAR BB| Open rates'!U10*0.82+25</f>
        <v>29381</v>
      </c>
      <c r="V10" s="43">
        <f>'BAR BB| Open rates'!V10*0.82+25</f>
        <v>29381</v>
      </c>
      <c r="W10" s="43">
        <f>'BAR BB| Open rates'!W10*0.82+25</f>
        <v>39877</v>
      </c>
      <c r="X10" s="43">
        <f>'BAR BB| Open rates'!X10*0.82+25</f>
        <v>39877</v>
      </c>
      <c r="Y10" s="43">
        <f>'BAR BB| Open rates'!Y10*0.82+25</f>
        <v>39877</v>
      </c>
      <c r="Z10" s="43">
        <f>'BAR BB| Open rates'!Z10*0.82+25</f>
        <v>39877</v>
      </c>
      <c r="AA10" s="43">
        <f>'BAR BB| Open rates'!AA10*0.82+25</f>
        <v>42583</v>
      </c>
      <c r="AB10" s="43">
        <f>'BAR BB| Open rates'!AB10*0.82+25</f>
        <v>39877</v>
      </c>
      <c r="AC10" s="43">
        <f>'BAR BB| Open rates'!AC10*0.82+25</f>
        <v>42583</v>
      </c>
      <c r="AD10" s="43">
        <f>'BAR BB| Open rates'!AD10*0.82+25</f>
        <v>37663</v>
      </c>
      <c r="AE10" s="43">
        <f>'BAR BB| Open rates'!AE10*0.82+25</f>
        <v>50209</v>
      </c>
      <c r="AF10" s="43">
        <f>'BAR BB| Open rates'!AF10*0.82+25</f>
        <v>50209</v>
      </c>
      <c r="AG10" s="43">
        <f>'BAR BB| Open rates'!AG10*0.82+25</f>
        <v>50209</v>
      </c>
      <c r="AH10" s="43">
        <f>'BAR BB| Open rates'!AH10*0.82+25</f>
        <v>26101</v>
      </c>
      <c r="AI10" s="43">
        <f>'BAR BB| Open rates'!AI10*0.82+25</f>
        <v>26101</v>
      </c>
      <c r="AJ10" s="43">
        <f>'BAR BB| Open rates'!AJ10*0.82+25</f>
        <v>31348.999999999996</v>
      </c>
      <c r="AK10" s="43">
        <f>'BAR BB| Open rates'!AK10*0.82+25</f>
        <v>23641</v>
      </c>
      <c r="AL10" s="43">
        <f>'BAR BB| Open rates'!AL10*0.82+25</f>
        <v>22001</v>
      </c>
      <c r="AM10" s="43">
        <f>'BAR BB| Open rates'!AM10*0.82+25</f>
        <v>20361</v>
      </c>
      <c r="AN10" s="43">
        <f>'BAR BB| Open rates'!AN10*0.82+25</f>
        <v>22001</v>
      </c>
      <c r="AO10" s="43">
        <f>'BAR BB| Open rates'!AO10*0.82+25</f>
        <v>20361</v>
      </c>
      <c r="AP10" s="43">
        <f>'BAR BB| Open rates'!AP10*0.82+25</f>
        <v>18557</v>
      </c>
      <c r="AQ10" s="43">
        <f>'BAR BB| Open rates'!AQ10*0.82+25</f>
        <v>17163</v>
      </c>
      <c r="AR10" s="43">
        <f>'BAR BB| Open rates'!AR10*0.82+25</f>
        <v>15522.999999999998</v>
      </c>
      <c r="AS10" s="43">
        <f>'BAR BB| Open rates'!AS10*0.82+25</f>
        <v>15522.999999999998</v>
      </c>
      <c r="AT10" s="43">
        <f>'BAR BB| Open rates'!AT10*0.82+25</f>
        <v>14703</v>
      </c>
      <c r="AU10" s="43">
        <f>'BAR BB| Open rates'!AU10*0.82+25</f>
        <v>15522.999999999998</v>
      </c>
      <c r="AV10" s="43">
        <f>'BAR BB| Open rates'!AV10*0.82+25</f>
        <v>14703</v>
      </c>
      <c r="AW10" s="43">
        <f>'BAR BB| Open rates'!AW10*0.82+25</f>
        <v>15522.999999999998</v>
      </c>
      <c r="AX10" s="43">
        <f>'BAR BB| Open rates'!AX10*0.82+25</f>
        <v>22821</v>
      </c>
      <c r="AY10" s="43">
        <f>'BAR BB| Open rates'!AY10*0.82+25</f>
        <v>18557</v>
      </c>
      <c r="AZ10" s="43">
        <f>'BAR BB| Open rates'!AZ10*0.82+25</f>
        <v>22821</v>
      </c>
      <c r="BA10" s="43">
        <f>'BAR BB| Open rates'!BA10*0.82+25</f>
        <v>20361</v>
      </c>
      <c r="BB10" s="43">
        <f>'BAR BB| Open rates'!BB10*0.82+25</f>
        <v>17163</v>
      </c>
      <c r="BC10" s="43">
        <f>'BAR BB| Open rates'!BC10*0.82+25</f>
        <v>18557</v>
      </c>
      <c r="BD10" s="43">
        <f>'BAR BB| Open rates'!BD10*0.82+25</f>
        <v>17163</v>
      </c>
      <c r="BE10" s="43">
        <f>'BAR BB| Open rates'!BE10*0.82+25</f>
        <v>18557</v>
      </c>
      <c r="BF10" s="43">
        <f>'BAR BB| Open rates'!BF10*0.82+25</f>
        <v>17163</v>
      </c>
      <c r="BG10" s="43">
        <f>'BAR BB| Open rates'!BG10*0.82+25</f>
        <v>18557</v>
      </c>
      <c r="BH10" s="43">
        <f>'BAR BB| Open rates'!BH10*0.82+25</f>
        <v>18557</v>
      </c>
      <c r="BI10" s="43">
        <f>'BAR BB| Open rates'!BI10*0.82+25</f>
        <v>22001</v>
      </c>
      <c r="BJ10" s="43">
        <f>'BAR BB| Open rates'!BJ10*0.82+25</f>
        <v>37663</v>
      </c>
      <c r="BK10" s="43">
        <f>'BAR BB| Open rates'!BK10*0.82+25</f>
        <v>18557</v>
      </c>
      <c r="BL10" s="43">
        <f>'BAR BB| Open rates'!BL10*0.82+25</f>
        <v>20361</v>
      </c>
      <c r="BM10" s="43">
        <f>'BAR BB| Open rates'!BM10*0.82+25</f>
        <v>18557</v>
      </c>
      <c r="BN10" s="43">
        <f>'BAR BB| Open rates'!BN10*0.82+25</f>
        <v>22001</v>
      </c>
      <c r="BO10" s="43">
        <f>'BAR BB| Open rates'!BO10*0.82+25</f>
        <v>23641</v>
      </c>
      <c r="BP10" s="43">
        <f>'BAR BB| Open rates'!BP10*0.82+25</f>
        <v>22001</v>
      </c>
      <c r="BQ10" s="43">
        <f>'BAR BB| Open rates'!BQ10*0.82+25</f>
        <v>23641</v>
      </c>
      <c r="BR10" s="43">
        <f>'BAR BB| Open rates'!BR10*0.82+25</f>
        <v>22001</v>
      </c>
      <c r="BS10" s="43">
        <f>'BAR BB| Open rates'!BS10*0.82+25</f>
        <v>23641</v>
      </c>
      <c r="BT10" s="43">
        <f>'BAR BB| Open rates'!BT10*0.82+25</f>
        <v>22001</v>
      </c>
      <c r="BU10" s="43">
        <f>'BAR BB| Open rates'!BU10*0.82+25</f>
        <v>23641</v>
      </c>
      <c r="BV10" s="43">
        <f>'BAR BB| Open rates'!BV10*0.82+25</f>
        <v>22001</v>
      </c>
      <c r="BW10" s="43">
        <f>'BAR BB| Open rates'!BW10*0.82+25</f>
        <v>23641</v>
      </c>
      <c r="BX10" s="43">
        <f>'BAR BB| Open rates'!BX10*0.82+25</f>
        <v>22001</v>
      </c>
      <c r="BY10" s="43">
        <f>'BAR BB| Open rates'!BY10*0.82+25</f>
        <v>23641</v>
      </c>
      <c r="BZ10" s="43">
        <f>'BAR BB| Open rates'!BZ10*0.82+25</f>
        <v>22001</v>
      </c>
      <c r="CA10" s="43">
        <f>'BAR BB| Open rates'!CA10*0.82+25</f>
        <v>23641</v>
      </c>
      <c r="CB10" s="43">
        <f>'BAR BB| Open rates'!CB10*0.82+25</f>
        <v>22001</v>
      </c>
      <c r="CC10" s="43">
        <f>'BAR BB| Open rates'!CC10*0.82+25</f>
        <v>23641</v>
      </c>
      <c r="CD10" s="43">
        <f>'BAR BB| Open rates'!CD10*0.82+25</f>
        <v>18557</v>
      </c>
      <c r="CE10" s="43">
        <f>'BAR BB| Open rates'!CE10*0.82+25</f>
        <v>20361</v>
      </c>
      <c r="CF10" s="43">
        <f>'BAR BB| Open rates'!CF10*0.82+25</f>
        <v>18557</v>
      </c>
      <c r="CG10" s="43">
        <f>'BAR BB| Open rates'!CG10*0.82+25</f>
        <v>20361</v>
      </c>
      <c r="CH10" s="43">
        <f>'BAR BB| Open rates'!CH10*0.82+25</f>
        <v>18557</v>
      </c>
      <c r="CI10" s="43">
        <f>'BAR BB| Open rates'!CI10*0.82+25</f>
        <v>20361</v>
      </c>
      <c r="CJ10" s="43">
        <f>'BAR BB| Open rates'!CJ10*0.82+25</f>
        <v>18557</v>
      </c>
      <c r="CK10" s="43">
        <f>'BAR BB| Open rates'!CK10*0.82+25</f>
        <v>20361</v>
      </c>
      <c r="CL10" s="43">
        <f>'BAR BB| Open rates'!CL10*0.82+25</f>
        <v>18557</v>
      </c>
      <c r="CM10" s="43">
        <f>'BAR BB| Open rates'!CM10*0.82+25</f>
        <v>20361</v>
      </c>
      <c r="CN10" s="43">
        <f>'BAR BB| Open rates'!CN10*0.82+25</f>
        <v>18557</v>
      </c>
    </row>
    <row r="11" spans="1:92" s="36" customFormat="1" ht="12" customHeight="1" x14ac:dyDescent="0.2">
      <c r="A11" s="236" t="s">
        <v>176</v>
      </c>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c r="BT11" s="43"/>
      <c r="BU11" s="43"/>
      <c r="BV11" s="43"/>
      <c r="BW11" s="43"/>
      <c r="BX11" s="43"/>
      <c r="BY11" s="43"/>
      <c r="BZ11" s="43"/>
      <c r="CA11" s="43"/>
      <c r="CB11" s="43"/>
      <c r="CC11" s="43"/>
      <c r="CD11" s="43"/>
      <c r="CE11" s="43"/>
      <c r="CF11" s="43"/>
      <c r="CG11" s="43"/>
      <c r="CH11" s="43"/>
      <c r="CI11" s="43"/>
      <c r="CJ11" s="43"/>
      <c r="CK11" s="43"/>
      <c r="CL11" s="43"/>
      <c r="CM11" s="43"/>
      <c r="CN11" s="43"/>
    </row>
    <row r="12" spans="1:92" s="36" customFormat="1" ht="12" customHeight="1" x14ac:dyDescent="0.2">
      <c r="A12" s="237">
        <v>1</v>
      </c>
      <c r="B12" s="43">
        <f>'BAR BB| Open rates'!B12*0.82+25</f>
        <v>25199</v>
      </c>
      <c r="C12" s="43">
        <f>'BAR BB| Open rates'!C12*0.82+25</f>
        <v>30119</v>
      </c>
      <c r="D12" s="43">
        <f>'BAR BB| Open rates'!D12*0.82+25</f>
        <v>26839</v>
      </c>
      <c r="E12" s="43">
        <f>'BAR BB| Open rates'!E12*0.82+25</f>
        <v>53981</v>
      </c>
      <c r="F12" s="43">
        <f>'BAR BB| Open rates'!F12*0.82+25</f>
        <v>84321</v>
      </c>
      <c r="G12" s="43">
        <f>'BAR BB| Open rates'!G12*0.82+25</f>
        <v>90061</v>
      </c>
      <c r="H12" s="43">
        <f>'BAR BB| Open rates'!H12*0.82+25</f>
        <v>98261</v>
      </c>
      <c r="I12" s="43">
        <f>'BAR BB| Open rates'!I12*0.82+25</f>
        <v>106543</v>
      </c>
      <c r="J12" s="43">
        <f>'BAR BB| Open rates'!J12*0.82+25</f>
        <v>106543</v>
      </c>
      <c r="K12" s="43">
        <f>'BAR BB| Open rates'!K12*0.82+25</f>
        <v>106543</v>
      </c>
      <c r="L12" s="43">
        <f>'BAR BB| Open rates'!L12*0.82+25</f>
        <v>99983</v>
      </c>
      <c r="M12" s="43">
        <f>'BAR BB| Open rates'!M12*0.82+25</f>
        <v>64640.999999999993</v>
      </c>
      <c r="N12" s="43">
        <f>'BAR BB| Open rates'!N12*0.82+25</f>
        <v>56441</v>
      </c>
      <c r="O12" s="43">
        <f>'BAR BB| Open rates'!O12*0.82+25</f>
        <v>31840.999999999996</v>
      </c>
      <c r="P12" s="43">
        <f>'BAR BB| Open rates'!P12*0.82+25</f>
        <v>24461</v>
      </c>
      <c r="Q12" s="43">
        <f>'BAR BB| Open rates'!Q12*0.82+25</f>
        <v>28561</v>
      </c>
      <c r="R12" s="43">
        <f>'BAR BB| Open rates'!R12*0.82+25</f>
        <v>26101</v>
      </c>
      <c r="S12" s="43">
        <f>'BAR BB| Open rates'!S12*0.82+25</f>
        <v>26101</v>
      </c>
      <c r="T12" s="43">
        <f>'BAR BB| Open rates'!T12*0.82+25</f>
        <v>28561</v>
      </c>
      <c r="U12" s="43">
        <f>'BAR BB| Open rates'!U12*0.82+25</f>
        <v>31840.999999999996</v>
      </c>
      <c r="V12" s="43">
        <f>'BAR BB| Open rates'!V12*0.82+25</f>
        <v>31840.999999999996</v>
      </c>
      <c r="W12" s="43">
        <f>'BAR BB| Open rates'!W12*0.82+25</f>
        <v>42337</v>
      </c>
      <c r="X12" s="43">
        <f>'BAR BB| Open rates'!X12*0.82+25</f>
        <v>42337</v>
      </c>
      <c r="Y12" s="43">
        <f>'BAR BB| Open rates'!Y12*0.82+25</f>
        <v>42583</v>
      </c>
      <c r="Z12" s="43">
        <f>'BAR BB| Open rates'!Z12*0.82+25</f>
        <v>42583</v>
      </c>
      <c r="AA12" s="43">
        <f>'BAR BB| Open rates'!AA12*0.82+25</f>
        <v>45289</v>
      </c>
      <c r="AB12" s="43">
        <f>'BAR BB| Open rates'!AB12*0.82+25</f>
        <v>42583</v>
      </c>
      <c r="AC12" s="43">
        <f>'BAR BB| Open rates'!AC12*0.82+25</f>
        <v>45289</v>
      </c>
      <c r="AD12" s="43">
        <f>'BAR BB| Open rates'!AD12*0.82+25</f>
        <v>40369</v>
      </c>
      <c r="AE12" s="43">
        <f>'BAR BB| Open rates'!AE12*0.82+25</f>
        <v>57589</v>
      </c>
      <c r="AF12" s="43">
        <f>'BAR BB| Open rates'!AF12*0.82+25</f>
        <v>57589</v>
      </c>
      <c r="AG12" s="43">
        <f>'BAR BB| Open rates'!AG12*0.82+25</f>
        <v>57589</v>
      </c>
      <c r="AH12" s="43">
        <f>'BAR BB| Open rates'!AH12*0.82+25</f>
        <v>33481</v>
      </c>
      <c r="AI12" s="43">
        <f>'BAR BB| Open rates'!AI12*0.82+25</f>
        <v>26839</v>
      </c>
      <c r="AJ12" s="43">
        <f>'BAR BB| Open rates'!AJ12*0.82+25</f>
        <v>32086.999999999996</v>
      </c>
      <c r="AK12" s="43">
        <f>'BAR BB| Open rates'!AK12*0.82+25</f>
        <v>24379</v>
      </c>
      <c r="AL12" s="43">
        <f>'BAR BB| Open rates'!AL12*0.82+25</f>
        <v>22739</v>
      </c>
      <c r="AM12" s="43">
        <f>'BAR BB| Open rates'!AM12*0.82+25</f>
        <v>21099</v>
      </c>
      <c r="AN12" s="43">
        <f>'BAR BB| Open rates'!AN12*0.82+25</f>
        <v>22739</v>
      </c>
      <c r="AO12" s="43">
        <f>'BAR BB| Open rates'!AO12*0.82+25</f>
        <v>21099</v>
      </c>
      <c r="AP12" s="43">
        <f>'BAR BB| Open rates'!AP12*0.82+25</f>
        <v>19295</v>
      </c>
      <c r="AQ12" s="43">
        <f>'BAR BB| Open rates'!AQ12*0.82+25</f>
        <v>17901</v>
      </c>
      <c r="AR12" s="43">
        <f>'BAR BB| Open rates'!AR12*0.82+25</f>
        <v>16260.999999999998</v>
      </c>
      <c r="AS12" s="43">
        <f>'BAR BB| Open rates'!AS12*0.82+25</f>
        <v>16260.999999999998</v>
      </c>
      <c r="AT12" s="43">
        <f>'BAR BB| Open rates'!AT12*0.82+25</f>
        <v>15440.999999999998</v>
      </c>
      <c r="AU12" s="43">
        <f>'BAR BB| Open rates'!AU12*0.82+25</f>
        <v>16260.999999999998</v>
      </c>
      <c r="AV12" s="43">
        <f>'BAR BB| Open rates'!AV12*0.82+25</f>
        <v>15440.999999999998</v>
      </c>
      <c r="AW12" s="43">
        <f>'BAR BB| Open rates'!AW12*0.82+25</f>
        <v>16260.999999999998</v>
      </c>
      <c r="AX12" s="43">
        <f>'BAR BB| Open rates'!AX12*0.82+25</f>
        <v>23559</v>
      </c>
      <c r="AY12" s="43">
        <f>'BAR BB| Open rates'!AY12*0.82+25</f>
        <v>19295</v>
      </c>
      <c r="AZ12" s="43">
        <f>'BAR BB| Open rates'!AZ12*0.82+25</f>
        <v>23559</v>
      </c>
      <c r="BA12" s="43">
        <f>'BAR BB| Open rates'!BA12*0.82+25</f>
        <v>21099</v>
      </c>
      <c r="BB12" s="43">
        <f>'BAR BB| Open rates'!BB12*0.82+25</f>
        <v>17901</v>
      </c>
      <c r="BC12" s="43">
        <f>'BAR BB| Open rates'!BC12*0.82+25</f>
        <v>19295</v>
      </c>
      <c r="BD12" s="43">
        <f>'BAR BB| Open rates'!BD12*0.82+25</f>
        <v>17901</v>
      </c>
      <c r="BE12" s="43">
        <f>'BAR BB| Open rates'!BE12*0.82+25</f>
        <v>19295</v>
      </c>
      <c r="BF12" s="43">
        <f>'BAR BB| Open rates'!BF12*0.82+25</f>
        <v>17901</v>
      </c>
      <c r="BG12" s="43">
        <f>'BAR BB| Open rates'!BG12*0.82+25</f>
        <v>19295</v>
      </c>
      <c r="BH12" s="43">
        <f>'BAR BB| Open rates'!BH12*0.82+25</f>
        <v>19295</v>
      </c>
      <c r="BI12" s="43">
        <f>'BAR BB| Open rates'!BI12*0.82+25</f>
        <v>22739</v>
      </c>
      <c r="BJ12" s="43">
        <f>'BAR BB| Open rates'!BJ12*0.82+25</f>
        <v>38401</v>
      </c>
      <c r="BK12" s="43">
        <f>'BAR BB| Open rates'!BK12*0.82+25</f>
        <v>19295</v>
      </c>
      <c r="BL12" s="43">
        <f>'BAR BB| Open rates'!BL12*0.82+25</f>
        <v>21099</v>
      </c>
      <c r="BM12" s="43">
        <f>'BAR BB| Open rates'!BM12*0.82+25</f>
        <v>19295</v>
      </c>
      <c r="BN12" s="43">
        <f>'BAR BB| Open rates'!BN12*0.82+25</f>
        <v>22739</v>
      </c>
      <c r="BO12" s="43">
        <f>'BAR BB| Open rates'!BO12*0.82+25</f>
        <v>24379</v>
      </c>
      <c r="BP12" s="43">
        <f>'BAR BB| Open rates'!BP12*0.82+25</f>
        <v>22739</v>
      </c>
      <c r="BQ12" s="43">
        <f>'BAR BB| Open rates'!BQ12*0.82+25</f>
        <v>24379</v>
      </c>
      <c r="BR12" s="43">
        <f>'BAR BB| Open rates'!BR12*0.82+25</f>
        <v>22739</v>
      </c>
      <c r="BS12" s="43">
        <f>'BAR BB| Open rates'!BS12*0.82+25</f>
        <v>24379</v>
      </c>
      <c r="BT12" s="43">
        <f>'BAR BB| Open rates'!BT12*0.82+25</f>
        <v>22739</v>
      </c>
      <c r="BU12" s="43">
        <f>'BAR BB| Open rates'!BU12*0.82+25</f>
        <v>24379</v>
      </c>
      <c r="BV12" s="43">
        <f>'BAR BB| Open rates'!BV12*0.82+25</f>
        <v>22739</v>
      </c>
      <c r="BW12" s="43">
        <f>'BAR BB| Open rates'!BW12*0.82+25</f>
        <v>24379</v>
      </c>
      <c r="BX12" s="43">
        <f>'BAR BB| Open rates'!BX12*0.82+25</f>
        <v>22739</v>
      </c>
      <c r="BY12" s="43">
        <f>'BAR BB| Open rates'!BY12*0.82+25</f>
        <v>24379</v>
      </c>
      <c r="BZ12" s="43">
        <f>'BAR BB| Open rates'!BZ12*0.82+25</f>
        <v>22739</v>
      </c>
      <c r="CA12" s="43">
        <f>'BAR BB| Open rates'!CA12*0.82+25</f>
        <v>24379</v>
      </c>
      <c r="CB12" s="43">
        <f>'BAR BB| Open rates'!CB12*0.82+25</f>
        <v>22739</v>
      </c>
      <c r="CC12" s="43">
        <f>'BAR BB| Open rates'!CC12*0.82+25</f>
        <v>24379</v>
      </c>
      <c r="CD12" s="43">
        <f>'BAR BB| Open rates'!CD12*0.82+25</f>
        <v>19295</v>
      </c>
      <c r="CE12" s="43">
        <f>'BAR BB| Open rates'!CE12*0.82+25</f>
        <v>21099</v>
      </c>
      <c r="CF12" s="43">
        <f>'BAR BB| Open rates'!CF12*0.82+25</f>
        <v>19295</v>
      </c>
      <c r="CG12" s="43">
        <f>'BAR BB| Open rates'!CG12*0.82+25</f>
        <v>21099</v>
      </c>
      <c r="CH12" s="43">
        <f>'BAR BB| Open rates'!CH12*0.82+25</f>
        <v>19295</v>
      </c>
      <c r="CI12" s="43">
        <f>'BAR BB| Open rates'!CI12*0.82+25</f>
        <v>21099</v>
      </c>
      <c r="CJ12" s="43">
        <f>'BAR BB| Open rates'!CJ12*0.82+25</f>
        <v>19295</v>
      </c>
      <c r="CK12" s="43">
        <f>'BAR BB| Open rates'!CK12*0.82+25</f>
        <v>21099</v>
      </c>
      <c r="CL12" s="43">
        <f>'BAR BB| Open rates'!CL12*0.82+25</f>
        <v>19295</v>
      </c>
      <c r="CM12" s="43">
        <f>'BAR BB| Open rates'!CM12*0.82+25</f>
        <v>21099</v>
      </c>
      <c r="CN12" s="43">
        <f>'BAR BB| Open rates'!CN12*0.82+25</f>
        <v>19295</v>
      </c>
    </row>
    <row r="13" spans="1:92" s="36" customFormat="1" ht="12" customHeight="1" x14ac:dyDescent="0.2">
      <c r="A13" s="237">
        <v>2</v>
      </c>
      <c r="B13" s="43">
        <f>'BAR BB| Open rates'!B13*0.82+25</f>
        <v>27249</v>
      </c>
      <c r="C13" s="43">
        <f>'BAR BB| Open rates'!C13*0.82+25</f>
        <v>32168.999999999996</v>
      </c>
      <c r="D13" s="43">
        <f>'BAR BB| Open rates'!D13*0.82+25</f>
        <v>28889</v>
      </c>
      <c r="E13" s="43">
        <f>'BAR BB| Open rates'!E13*0.82+25</f>
        <v>56441</v>
      </c>
      <c r="F13" s="43">
        <f>'BAR BB| Open rates'!F13*0.82+25</f>
        <v>86781</v>
      </c>
      <c r="G13" s="43">
        <f>'BAR BB| Open rates'!G13*0.82+25</f>
        <v>92521</v>
      </c>
      <c r="H13" s="43">
        <f>'BAR BB| Open rates'!H13*0.82+25</f>
        <v>100721</v>
      </c>
      <c r="I13" s="43">
        <f>'BAR BB| Open rates'!I13*0.82+25</f>
        <v>109003</v>
      </c>
      <c r="J13" s="43">
        <f>'BAR BB| Open rates'!J13*0.82+25</f>
        <v>109003</v>
      </c>
      <c r="K13" s="43">
        <f>'BAR BB| Open rates'!K13*0.82+25</f>
        <v>109003</v>
      </c>
      <c r="L13" s="43">
        <f>'BAR BB| Open rates'!L13*0.82+25</f>
        <v>102443</v>
      </c>
      <c r="M13" s="43">
        <f>'BAR BB| Open rates'!M13*0.82+25</f>
        <v>67101</v>
      </c>
      <c r="N13" s="43">
        <f>'BAR BB| Open rates'!N13*0.82+25</f>
        <v>58901</v>
      </c>
      <c r="O13" s="43">
        <f>'BAR BB| Open rates'!O13*0.82+25</f>
        <v>34301</v>
      </c>
      <c r="P13" s="43">
        <f>'BAR BB| Open rates'!P13*0.82+25</f>
        <v>26921</v>
      </c>
      <c r="Q13" s="43">
        <f>'BAR BB| Open rates'!Q13*0.82+25</f>
        <v>31020.999999999996</v>
      </c>
      <c r="R13" s="43">
        <f>'BAR BB| Open rates'!R13*0.82+25</f>
        <v>28561</v>
      </c>
      <c r="S13" s="43">
        <f>'BAR BB| Open rates'!S13*0.82+25</f>
        <v>28561</v>
      </c>
      <c r="T13" s="43">
        <f>'BAR BB| Open rates'!T13*0.82+25</f>
        <v>31020.999999999996</v>
      </c>
      <c r="U13" s="43">
        <f>'BAR BB| Open rates'!U13*0.82+25</f>
        <v>34301</v>
      </c>
      <c r="V13" s="43">
        <f>'BAR BB| Open rates'!V13*0.82+25</f>
        <v>34301</v>
      </c>
      <c r="W13" s="43">
        <f>'BAR BB| Open rates'!W13*0.82+25</f>
        <v>44797</v>
      </c>
      <c r="X13" s="43">
        <f>'BAR BB| Open rates'!X13*0.82+25</f>
        <v>44797</v>
      </c>
      <c r="Y13" s="43">
        <f>'BAR BB| Open rates'!Y13*0.82+25</f>
        <v>45043</v>
      </c>
      <c r="Z13" s="43">
        <f>'BAR BB| Open rates'!Z13*0.82+25</f>
        <v>45043</v>
      </c>
      <c r="AA13" s="43">
        <f>'BAR BB| Open rates'!AA13*0.82+25</f>
        <v>47749</v>
      </c>
      <c r="AB13" s="43">
        <f>'BAR BB| Open rates'!AB13*0.82+25</f>
        <v>45043</v>
      </c>
      <c r="AC13" s="43">
        <f>'BAR BB| Open rates'!AC13*0.82+25</f>
        <v>47749</v>
      </c>
      <c r="AD13" s="43">
        <f>'BAR BB| Open rates'!AD13*0.82+25</f>
        <v>42829</v>
      </c>
      <c r="AE13" s="43">
        <f>'BAR BB| Open rates'!AE13*0.82+25</f>
        <v>60049</v>
      </c>
      <c r="AF13" s="43">
        <f>'BAR BB| Open rates'!AF13*0.82+25</f>
        <v>60049</v>
      </c>
      <c r="AG13" s="43">
        <f>'BAR BB| Open rates'!AG13*0.82+25</f>
        <v>60049</v>
      </c>
      <c r="AH13" s="43">
        <f>'BAR BB| Open rates'!AH13*0.82+25</f>
        <v>35941</v>
      </c>
      <c r="AI13" s="43">
        <f>'BAR BB| Open rates'!AI13*0.82+25</f>
        <v>29299</v>
      </c>
      <c r="AJ13" s="43">
        <f>'BAR BB| Open rates'!AJ13*0.82+25</f>
        <v>34547</v>
      </c>
      <c r="AK13" s="43">
        <f>'BAR BB| Open rates'!AK13*0.82+25</f>
        <v>26839</v>
      </c>
      <c r="AL13" s="43">
        <f>'BAR BB| Open rates'!AL13*0.82+25</f>
        <v>25199</v>
      </c>
      <c r="AM13" s="43">
        <f>'BAR BB| Open rates'!AM13*0.82+25</f>
        <v>23559</v>
      </c>
      <c r="AN13" s="43">
        <f>'BAR BB| Open rates'!AN13*0.82+25</f>
        <v>25199</v>
      </c>
      <c r="AO13" s="43">
        <f>'BAR BB| Open rates'!AO13*0.82+25</f>
        <v>23559</v>
      </c>
      <c r="AP13" s="43">
        <f>'BAR BB| Open rates'!AP13*0.82+25</f>
        <v>21755</v>
      </c>
      <c r="AQ13" s="43">
        <f>'BAR BB| Open rates'!AQ13*0.82+25</f>
        <v>20361</v>
      </c>
      <c r="AR13" s="43">
        <f>'BAR BB| Open rates'!AR13*0.82+25</f>
        <v>18721</v>
      </c>
      <c r="AS13" s="43">
        <f>'BAR BB| Open rates'!AS13*0.82+25</f>
        <v>18721</v>
      </c>
      <c r="AT13" s="43">
        <f>'BAR BB| Open rates'!AT13*0.82+25</f>
        <v>17901</v>
      </c>
      <c r="AU13" s="43">
        <f>'BAR BB| Open rates'!AU13*0.82+25</f>
        <v>18721</v>
      </c>
      <c r="AV13" s="43">
        <f>'BAR BB| Open rates'!AV13*0.82+25</f>
        <v>17901</v>
      </c>
      <c r="AW13" s="43">
        <f>'BAR BB| Open rates'!AW13*0.82+25</f>
        <v>18721</v>
      </c>
      <c r="AX13" s="43">
        <f>'BAR BB| Open rates'!AX13*0.82+25</f>
        <v>26019</v>
      </c>
      <c r="AY13" s="43">
        <f>'BAR BB| Open rates'!AY13*0.82+25</f>
        <v>21755</v>
      </c>
      <c r="AZ13" s="43">
        <f>'BAR BB| Open rates'!AZ13*0.82+25</f>
        <v>26019</v>
      </c>
      <c r="BA13" s="43">
        <f>'BAR BB| Open rates'!BA13*0.82+25</f>
        <v>23559</v>
      </c>
      <c r="BB13" s="43">
        <f>'BAR BB| Open rates'!BB13*0.82+25</f>
        <v>20361</v>
      </c>
      <c r="BC13" s="43">
        <f>'BAR BB| Open rates'!BC13*0.82+25</f>
        <v>21755</v>
      </c>
      <c r="BD13" s="43">
        <f>'BAR BB| Open rates'!BD13*0.82+25</f>
        <v>20361</v>
      </c>
      <c r="BE13" s="43">
        <f>'BAR BB| Open rates'!BE13*0.82+25</f>
        <v>21755</v>
      </c>
      <c r="BF13" s="43">
        <f>'BAR BB| Open rates'!BF13*0.82+25</f>
        <v>20361</v>
      </c>
      <c r="BG13" s="43">
        <f>'BAR BB| Open rates'!BG13*0.82+25</f>
        <v>21755</v>
      </c>
      <c r="BH13" s="43">
        <f>'BAR BB| Open rates'!BH13*0.82+25</f>
        <v>21755</v>
      </c>
      <c r="BI13" s="43">
        <f>'BAR BB| Open rates'!BI13*0.82+25</f>
        <v>25199</v>
      </c>
      <c r="BJ13" s="43">
        <f>'BAR BB| Open rates'!BJ13*0.82+25</f>
        <v>40861</v>
      </c>
      <c r="BK13" s="43">
        <f>'BAR BB| Open rates'!BK13*0.82+25</f>
        <v>21755</v>
      </c>
      <c r="BL13" s="43">
        <f>'BAR BB| Open rates'!BL13*0.82+25</f>
        <v>23559</v>
      </c>
      <c r="BM13" s="43">
        <f>'BAR BB| Open rates'!BM13*0.82+25</f>
        <v>21755</v>
      </c>
      <c r="BN13" s="43">
        <f>'BAR BB| Open rates'!BN13*0.82+25</f>
        <v>25199</v>
      </c>
      <c r="BO13" s="43">
        <f>'BAR BB| Open rates'!BO13*0.82+25</f>
        <v>26839</v>
      </c>
      <c r="BP13" s="43">
        <f>'BAR BB| Open rates'!BP13*0.82+25</f>
        <v>25199</v>
      </c>
      <c r="BQ13" s="43">
        <f>'BAR BB| Open rates'!BQ13*0.82+25</f>
        <v>26839</v>
      </c>
      <c r="BR13" s="43">
        <f>'BAR BB| Open rates'!BR13*0.82+25</f>
        <v>25199</v>
      </c>
      <c r="BS13" s="43">
        <f>'BAR BB| Open rates'!BS13*0.82+25</f>
        <v>26839</v>
      </c>
      <c r="BT13" s="43">
        <f>'BAR BB| Open rates'!BT13*0.82+25</f>
        <v>25199</v>
      </c>
      <c r="BU13" s="43">
        <f>'BAR BB| Open rates'!BU13*0.82+25</f>
        <v>26839</v>
      </c>
      <c r="BV13" s="43">
        <f>'BAR BB| Open rates'!BV13*0.82+25</f>
        <v>25199</v>
      </c>
      <c r="BW13" s="43">
        <f>'BAR BB| Open rates'!BW13*0.82+25</f>
        <v>26839</v>
      </c>
      <c r="BX13" s="43">
        <f>'BAR BB| Open rates'!BX13*0.82+25</f>
        <v>25199</v>
      </c>
      <c r="BY13" s="43">
        <f>'BAR BB| Open rates'!BY13*0.82+25</f>
        <v>26839</v>
      </c>
      <c r="BZ13" s="43">
        <f>'BAR BB| Open rates'!BZ13*0.82+25</f>
        <v>25199</v>
      </c>
      <c r="CA13" s="43">
        <f>'BAR BB| Open rates'!CA13*0.82+25</f>
        <v>26839</v>
      </c>
      <c r="CB13" s="43">
        <f>'BAR BB| Open rates'!CB13*0.82+25</f>
        <v>25199</v>
      </c>
      <c r="CC13" s="43">
        <f>'BAR BB| Open rates'!CC13*0.82+25</f>
        <v>26839</v>
      </c>
      <c r="CD13" s="43">
        <f>'BAR BB| Open rates'!CD13*0.82+25</f>
        <v>21755</v>
      </c>
      <c r="CE13" s="43">
        <f>'BAR BB| Open rates'!CE13*0.82+25</f>
        <v>23559</v>
      </c>
      <c r="CF13" s="43">
        <f>'BAR BB| Open rates'!CF13*0.82+25</f>
        <v>21755</v>
      </c>
      <c r="CG13" s="43">
        <f>'BAR BB| Open rates'!CG13*0.82+25</f>
        <v>23559</v>
      </c>
      <c r="CH13" s="43">
        <f>'BAR BB| Open rates'!CH13*0.82+25</f>
        <v>21755</v>
      </c>
      <c r="CI13" s="43">
        <f>'BAR BB| Open rates'!CI13*0.82+25</f>
        <v>23559</v>
      </c>
      <c r="CJ13" s="43">
        <f>'BAR BB| Open rates'!CJ13*0.82+25</f>
        <v>21755</v>
      </c>
      <c r="CK13" s="43">
        <f>'BAR BB| Open rates'!CK13*0.82+25</f>
        <v>23559</v>
      </c>
      <c r="CL13" s="43">
        <f>'BAR BB| Open rates'!CL13*0.82+25</f>
        <v>21755</v>
      </c>
      <c r="CM13" s="43">
        <f>'BAR BB| Open rates'!CM13*0.82+25</f>
        <v>23559</v>
      </c>
      <c r="CN13" s="43">
        <f>'BAR BB| Open rates'!CN13*0.82+25</f>
        <v>21755</v>
      </c>
    </row>
    <row r="14" spans="1:92" s="36" customFormat="1" ht="12" customHeight="1" x14ac:dyDescent="0.2">
      <c r="A14" s="236" t="s">
        <v>177</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c r="BO14" s="43"/>
      <c r="BP14" s="43"/>
      <c r="BQ14" s="43"/>
      <c r="BR14" s="43"/>
      <c r="BS14" s="43"/>
      <c r="BT14" s="43"/>
      <c r="BU14" s="43"/>
      <c r="BV14" s="43"/>
      <c r="BW14" s="43"/>
      <c r="BX14" s="43"/>
      <c r="BY14" s="43"/>
      <c r="BZ14" s="43"/>
      <c r="CA14" s="43"/>
      <c r="CB14" s="43"/>
      <c r="CC14" s="43"/>
      <c r="CD14" s="43"/>
      <c r="CE14" s="43"/>
      <c r="CF14" s="43"/>
      <c r="CG14" s="43"/>
      <c r="CH14" s="43"/>
      <c r="CI14" s="43"/>
      <c r="CJ14" s="43"/>
      <c r="CK14" s="43"/>
      <c r="CL14" s="43"/>
      <c r="CM14" s="43"/>
      <c r="CN14" s="43"/>
    </row>
    <row r="15" spans="1:92" s="36" customFormat="1" ht="12" customHeight="1" x14ac:dyDescent="0.2">
      <c r="A15" s="237">
        <v>1</v>
      </c>
      <c r="B15" s="43">
        <f>'BAR BB| Open rates'!B15*0.82+25</f>
        <v>30938.999999999996</v>
      </c>
      <c r="C15" s="43">
        <f>'BAR BB| Open rates'!C15*0.82+25</f>
        <v>35859</v>
      </c>
      <c r="D15" s="43">
        <f>'BAR BB| Open rates'!D15*0.82+25</f>
        <v>32578.999999999996</v>
      </c>
      <c r="E15" s="43">
        <f>'BAR BB| Open rates'!E15*0.82+25</f>
        <v>78581</v>
      </c>
      <c r="F15" s="43">
        <f>'BAR BB| Open rates'!F15*0.82+25</f>
        <v>108921</v>
      </c>
      <c r="G15" s="43">
        <f>'BAR BB| Open rates'!G15*0.82+25</f>
        <v>114661</v>
      </c>
      <c r="H15" s="43">
        <f>'BAR BB| Open rates'!H15*0.82+25</f>
        <v>122860.99999999999</v>
      </c>
      <c r="I15" s="43">
        <f>'BAR BB| Open rates'!I15*0.82+25</f>
        <v>131143</v>
      </c>
      <c r="J15" s="43">
        <f>'BAR BB| Open rates'!J15*0.82+25</f>
        <v>131143</v>
      </c>
      <c r="K15" s="43">
        <f>'BAR BB| Open rates'!K15*0.82+25</f>
        <v>131143</v>
      </c>
      <c r="L15" s="43">
        <f>'BAR BB| Open rates'!L15*0.82+25</f>
        <v>124582.99999999999</v>
      </c>
      <c r="M15" s="43">
        <f>'BAR BB| Open rates'!M15*0.82+25</f>
        <v>68659</v>
      </c>
      <c r="N15" s="43">
        <f>'BAR BB| Open rates'!N15*0.82+25</f>
        <v>60459</v>
      </c>
      <c r="O15" s="43">
        <f>'BAR BB| Open rates'!O15*0.82+25</f>
        <v>35859</v>
      </c>
      <c r="P15" s="43">
        <f>'BAR BB| Open rates'!P15*0.82+25</f>
        <v>28479</v>
      </c>
      <c r="Q15" s="43">
        <f>'BAR BB| Open rates'!Q15*0.82+25</f>
        <v>32578.999999999996</v>
      </c>
      <c r="R15" s="43">
        <f>'BAR BB| Open rates'!R15*0.82+25</f>
        <v>30119</v>
      </c>
      <c r="S15" s="43">
        <f>'BAR BB| Open rates'!S15*0.82+25</f>
        <v>30119</v>
      </c>
      <c r="T15" s="43">
        <f>'BAR BB| Open rates'!T15*0.82+25</f>
        <v>32578.999999999996</v>
      </c>
      <c r="U15" s="43">
        <f>'BAR BB| Open rates'!U15*0.82+25</f>
        <v>35859</v>
      </c>
      <c r="V15" s="43">
        <f>'BAR BB| Open rates'!V15*0.82+25</f>
        <v>35859</v>
      </c>
      <c r="W15" s="43">
        <f>'BAR BB| Open rates'!W15*0.82+25</f>
        <v>46355</v>
      </c>
      <c r="X15" s="43">
        <f>'BAR BB| Open rates'!X15*0.82+25</f>
        <v>46355</v>
      </c>
      <c r="Y15" s="43">
        <f>'BAR BB| Open rates'!Y15*0.82+25</f>
        <v>51603</v>
      </c>
      <c r="Z15" s="43">
        <f>'BAR BB| Open rates'!Z15*0.82+25</f>
        <v>51603</v>
      </c>
      <c r="AA15" s="43">
        <f>'BAR BB| Open rates'!AA15*0.82+25</f>
        <v>54309</v>
      </c>
      <c r="AB15" s="43">
        <f>'BAR BB| Open rates'!AB15*0.82+25</f>
        <v>51603</v>
      </c>
      <c r="AC15" s="43">
        <f>'BAR BB| Open rates'!AC15*0.82+25</f>
        <v>54309</v>
      </c>
      <c r="AD15" s="43">
        <f>'BAR BB| Open rates'!AD15*0.82+25</f>
        <v>49389</v>
      </c>
      <c r="AE15" s="43">
        <f>'BAR BB| Open rates'!AE15*0.82+25</f>
        <v>61934.999999999993</v>
      </c>
      <c r="AF15" s="43">
        <f>'BAR BB| Open rates'!AF15*0.82+25</f>
        <v>61934.999999999993</v>
      </c>
      <c r="AG15" s="43">
        <f>'BAR BB| Open rates'!AG15*0.82+25</f>
        <v>61934.999999999993</v>
      </c>
      <c r="AH15" s="43">
        <f>'BAR BB| Open rates'!AH15*0.82+25</f>
        <v>37827</v>
      </c>
      <c r="AI15" s="43">
        <f>'BAR BB| Open rates'!AI15*0.82+25</f>
        <v>32578.999999999996</v>
      </c>
      <c r="AJ15" s="43">
        <f>'BAR BB| Open rates'!AJ15*0.82+25</f>
        <v>37827</v>
      </c>
      <c r="AK15" s="43">
        <f>'BAR BB| Open rates'!AK15*0.82+25</f>
        <v>30119</v>
      </c>
      <c r="AL15" s="43">
        <f>'BAR BB| Open rates'!AL15*0.82+25</f>
        <v>28479</v>
      </c>
      <c r="AM15" s="43">
        <f>'BAR BB| Open rates'!AM15*0.82+25</f>
        <v>26839</v>
      </c>
      <c r="AN15" s="43">
        <f>'BAR BB| Open rates'!AN15*0.82+25</f>
        <v>28479</v>
      </c>
      <c r="AO15" s="43">
        <f>'BAR BB| Open rates'!AO15*0.82+25</f>
        <v>26839</v>
      </c>
      <c r="AP15" s="43">
        <f>'BAR BB| Open rates'!AP15*0.82+25</f>
        <v>25035</v>
      </c>
      <c r="AQ15" s="43">
        <f>'BAR BB| Open rates'!AQ15*0.82+25</f>
        <v>23641</v>
      </c>
      <c r="AR15" s="43">
        <f>'BAR BB| Open rates'!AR15*0.82+25</f>
        <v>22001</v>
      </c>
      <c r="AS15" s="43">
        <f>'BAR BB| Open rates'!AS15*0.82+25</f>
        <v>22001</v>
      </c>
      <c r="AT15" s="43">
        <f>'BAR BB| Open rates'!AT15*0.82+25</f>
        <v>21181</v>
      </c>
      <c r="AU15" s="43">
        <f>'BAR BB| Open rates'!AU15*0.82+25</f>
        <v>22001</v>
      </c>
      <c r="AV15" s="43">
        <f>'BAR BB| Open rates'!AV15*0.82+25</f>
        <v>21181</v>
      </c>
      <c r="AW15" s="43">
        <f>'BAR BB| Open rates'!AW15*0.82+25</f>
        <v>22001</v>
      </c>
      <c r="AX15" s="43">
        <f>'BAR BB| Open rates'!AX15*0.82+25</f>
        <v>29299</v>
      </c>
      <c r="AY15" s="43">
        <f>'BAR BB| Open rates'!AY15*0.82+25</f>
        <v>25035</v>
      </c>
      <c r="AZ15" s="43">
        <f>'BAR BB| Open rates'!AZ15*0.82+25</f>
        <v>29299</v>
      </c>
      <c r="BA15" s="43">
        <f>'BAR BB| Open rates'!BA15*0.82+25</f>
        <v>26839</v>
      </c>
      <c r="BB15" s="43">
        <f>'BAR BB| Open rates'!BB15*0.82+25</f>
        <v>23641</v>
      </c>
      <c r="BC15" s="43">
        <f>'BAR BB| Open rates'!BC15*0.82+25</f>
        <v>25035</v>
      </c>
      <c r="BD15" s="43">
        <f>'BAR BB| Open rates'!BD15*0.82+25</f>
        <v>23641</v>
      </c>
      <c r="BE15" s="43">
        <f>'BAR BB| Open rates'!BE15*0.82+25</f>
        <v>25035</v>
      </c>
      <c r="BF15" s="43">
        <f>'BAR BB| Open rates'!BF15*0.82+25</f>
        <v>23641</v>
      </c>
      <c r="BG15" s="43">
        <f>'BAR BB| Open rates'!BG15*0.82+25</f>
        <v>25035</v>
      </c>
      <c r="BH15" s="43">
        <f>'BAR BB| Open rates'!BH15*0.82+25</f>
        <v>28315</v>
      </c>
      <c r="BI15" s="43">
        <f>'BAR BB| Open rates'!BI15*0.82+25</f>
        <v>31758.999999999996</v>
      </c>
      <c r="BJ15" s="43">
        <f>'BAR BB| Open rates'!BJ15*0.82+25</f>
        <v>47421</v>
      </c>
      <c r="BK15" s="43">
        <f>'BAR BB| Open rates'!BK15*0.82+25</f>
        <v>28315</v>
      </c>
      <c r="BL15" s="43">
        <f>'BAR BB| Open rates'!BL15*0.82+25</f>
        <v>30119</v>
      </c>
      <c r="BM15" s="43">
        <f>'BAR BB| Open rates'!BM15*0.82+25</f>
        <v>28315</v>
      </c>
      <c r="BN15" s="43">
        <f>'BAR BB| Open rates'!BN15*0.82+25</f>
        <v>31758.999999999996</v>
      </c>
      <c r="BO15" s="43">
        <f>'BAR BB| Open rates'!BO15*0.82+25</f>
        <v>33399</v>
      </c>
      <c r="BP15" s="43">
        <f>'BAR BB| Open rates'!BP15*0.82+25</f>
        <v>31758.999999999996</v>
      </c>
      <c r="BQ15" s="43">
        <f>'BAR BB| Open rates'!BQ15*0.82+25</f>
        <v>33399</v>
      </c>
      <c r="BR15" s="43">
        <f>'BAR BB| Open rates'!BR15*0.82+25</f>
        <v>31758.999999999996</v>
      </c>
      <c r="BS15" s="43">
        <f>'BAR BB| Open rates'!BS15*0.82+25</f>
        <v>33399</v>
      </c>
      <c r="BT15" s="43">
        <f>'BAR BB| Open rates'!BT15*0.82+25</f>
        <v>31758.999999999996</v>
      </c>
      <c r="BU15" s="43">
        <f>'BAR BB| Open rates'!BU15*0.82+25</f>
        <v>33399</v>
      </c>
      <c r="BV15" s="43">
        <f>'BAR BB| Open rates'!BV15*0.82+25</f>
        <v>31758.999999999996</v>
      </c>
      <c r="BW15" s="43">
        <f>'BAR BB| Open rates'!BW15*0.82+25</f>
        <v>33399</v>
      </c>
      <c r="BX15" s="43">
        <f>'BAR BB| Open rates'!BX15*0.82+25</f>
        <v>31758.999999999996</v>
      </c>
      <c r="BY15" s="43">
        <f>'BAR BB| Open rates'!BY15*0.82+25</f>
        <v>33399</v>
      </c>
      <c r="BZ15" s="43">
        <f>'BAR BB| Open rates'!BZ15*0.82+25</f>
        <v>31758.999999999996</v>
      </c>
      <c r="CA15" s="43">
        <f>'BAR BB| Open rates'!CA15*0.82+25</f>
        <v>33399</v>
      </c>
      <c r="CB15" s="43">
        <f>'BAR BB| Open rates'!CB15*0.82+25</f>
        <v>31758.999999999996</v>
      </c>
      <c r="CC15" s="43">
        <f>'BAR BB| Open rates'!CC15*0.82+25</f>
        <v>33399</v>
      </c>
      <c r="CD15" s="43">
        <f>'BAR BB| Open rates'!CD15*0.82+25</f>
        <v>28315</v>
      </c>
      <c r="CE15" s="43">
        <f>'BAR BB| Open rates'!CE15*0.82+25</f>
        <v>30119</v>
      </c>
      <c r="CF15" s="43">
        <f>'BAR BB| Open rates'!CF15*0.82+25</f>
        <v>28315</v>
      </c>
      <c r="CG15" s="43">
        <f>'BAR BB| Open rates'!CG15*0.82+25</f>
        <v>30119</v>
      </c>
      <c r="CH15" s="43">
        <f>'BAR BB| Open rates'!CH15*0.82+25</f>
        <v>28315</v>
      </c>
      <c r="CI15" s="43">
        <f>'BAR BB| Open rates'!CI15*0.82+25</f>
        <v>30119</v>
      </c>
      <c r="CJ15" s="43">
        <f>'BAR BB| Open rates'!CJ15*0.82+25</f>
        <v>28315</v>
      </c>
      <c r="CK15" s="43">
        <f>'BAR BB| Open rates'!CK15*0.82+25</f>
        <v>30119</v>
      </c>
      <c r="CL15" s="43">
        <f>'BAR BB| Open rates'!CL15*0.82+25</f>
        <v>28315</v>
      </c>
      <c r="CM15" s="43">
        <f>'BAR BB| Open rates'!CM15*0.82+25</f>
        <v>30119</v>
      </c>
      <c r="CN15" s="43">
        <f>'BAR BB| Open rates'!CN15*0.82+25</f>
        <v>28315</v>
      </c>
    </row>
    <row r="16" spans="1:92" s="36" customFormat="1" ht="12" customHeight="1" x14ac:dyDescent="0.2">
      <c r="A16" s="237">
        <v>2</v>
      </c>
      <c r="B16" s="43">
        <f>'BAR BB| Open rates'!B16*0.82+25</f>
        <v>32989</v>
      </c>
      <c r="C16" s="43">
        <f>'BAR BB| Open rates'!C16*0.82+25</f>
        <v>37909</v>
      </c>
      <c r="D16" s="43">
        <f>'BAR BB| Open rates'!D16*0.82+25</f>
        <v>34629</v>
      </c>
      <c r="E16" s="43">
        <f>'BAR BB| Open rates'!E16*0.82+25</f>
        <v>81041</v>
      </c>
      <c r="F16" s="43">
        <f>'BAR BB| Open rates'!F16*0.82+25</f>
        <v>111381</v>
      </c>
      <c r="G16" s="43">
        <f>'BAR BB| Open rates'!G16*0.82+25</f>
        <v>117121</v>
      </c>
      <c r="H16" s="43">
        <f>'BAR BB| Open rates'!H16*0.82+25</f>
        <v>125320.99999999999</v>
      </c>
      <c r="I16" s="43">
        <f>'BAR BB| Open rates'!I16*0.82+25</f>
        <v>133603</v>
      </c>
      <c r="J16" s="43">
        <f>'BAR BB| Open rates'!J16*0.82+25</f>
        <v>133603</v>
      </c>
      <c r="K16" s="43">
        <f>'BAR BB| Open rates'!K16*0.82+25</f>
        <v>133603</v>
      </c>
      <c r="L16" s="43">
        <f>'BAR BB| Open rates'!L16*0.82+25</f>
        <v>127042.99999999999</v>
      </c>
      <c r="M16" s="43">
        <f>'BAR BB| Open rates'!M16*0.82+25</f>
        <v>71119</v>
      </c>
      <c r="N16" s="43">
        <f>'BAR BB| Open rates'!N16*0.82+25</f>
        <v>62918.999999999993</v>
      </c>
      <c r="O16" s="43">
        <f>'BAR BB| Open rates'!O16*0.82+25</f>
        <v>38319</v>
      </c>
      <c r="P16" s="43">
        <f>'BAR BB| Open rates'!P16*0.82+25</f>
        <v>30938.999999999996</v>
      </c>
      <c r="Q16" s="43">
        <f>'BAR BB| Open rates'!Q16*0.82+25</f>
        <v>35039</v>
      </c>
      <c r="R16" s="43">
        <f>'BAR BB| Open rates'!R16*0.82+25</f>
        <v>32578.999999999996</v>
      </c>
      <c r="S16" s="43">
        <f>'BAR BB| Open rates'!S16*0.82+25</f>
        <v>32578.999999999996</v>
      </c>
      <c r="T16" s="43">
        <f>'BAR BB| Open rates'!T16*0.82+25</f>
        <v>35039</v>
      </c>
      <c r="U16" s="43">
        <f>'BAR BB| Open rates'!U16*0.82+25</f>
        <v>38319</v>
      </c>
      <c r="V16" s="43">
        <f>'BAR BB| Open rates'!V16*0.82+25</f>
        <v>38319</v>
      </c>
      <c r="W16" s="43">
        <f>'BAR BB| Open rates'!W16*0.82+25</f>
        <v>48815</v>
      </c>
      <c r="X16" s="43">
        <f>'BAR BB| Open rates'!X16*0.82+25</f>
        <v>48815</v>
      </c>
      <c r="Y16" s="43">
        <f>'BAR BB| Open rates'!Y16*0.82+25</f>
        <v>54063</v>
      </c>
      <c r="Z16" s="43">
        <f>'BAR BB| Open rates'!Z16*0.82+25</f>
        <v>54063</v>
      </c>
      <c r="AA16" s="43">
        <f>'BAR BB| Open rates'!AA16*0.82+25</f>
        <v>56769</v>
      </c>
      <c r="AB16" s="43">
        <f>'BAR BB| Open rates'!AB16*0.82+25</f>
        <v>54063</v>
      </c>
      <c r="AC16" s="43">
        <f>'BAR BB| Open rates'!AC16*0.82+25</f>
        <v>56769</v>
      </c>
      <c r="AD16" s="43">
        <f>'BAR BB| Open rates'!AD16*0.82+25</f>
        <v>51849</v>
      </c>
      <c r="AE16" s="43">
        <f>'BAR BB| Open rates'!AE16*0.82+25</f>
        <v>64394.999999999993</v>
      </c>
      <c r="AF16" s="43">
        <f>'BAR BB| Open rates'!AF16*0.82+25</f>
        <v>64394.999999999993</v>
      </c>
      <c r="AG16" s="43">
        <f>'BAR BB| Open rates'!AG16*0.82+25</f>
        <v>64394.999999999993</v>
      </c>
      <c r="AH16" s="43">
        <f>'BAR BB| Open rates'!AH16*0.82+25</f>
        <v>40287</v>
      </c>
      <c r="AI16" s="43">
        <f>'BAR BB| Open rates'!AI16*0.82+25</f>
        <v>35039</v>
      </c>
      <c r="AJ16" s="43">
        <f>'BAR BB| Open rates'!AJ16*0.82+25</f>
        <v>40287</v>
      </c>
      <c r="AK16" s="43">
        <f>'BAR BB| Open rates'!AK16*0.82+25</f>
        <v>32578.999999999996</v>
      </c>
      <c r="AL16" s="43">
        <f>'BAR BB| Open rates'!AL16*0.82+25</f>
        <v>30938.999999999996</v>
      </c>
      <c r="AM16" s="43">
        <f>'BAR BB| Open rates'!AM16*0.82+25</f>
        <v>29299</v>
      </c>
      <c r="AN16" s="43">
        <f>'BAR BB| Open rates'!AN16*0.82+25</f>
        <v>30938.999999999996</v>
      </c>
      <c r="AO16" s="43">
        <f>'BAR BB| Open rates'!AO16*0.82+25</f>
        <v>29299</v>
      </c>
      <c r="AP16" s="43">
        <f>'BAR BB| Open rates'!AP16*0.82+25</f>
        <v>27495</v>
      </c>
      <c r="AQ16" s="43">
        <f>'BAR BB| Open rates'!AQ16*0.82+25</f>
        <v>26101</v>
      </c>
      <c r="AR16" s="43">
        <f>'BAR BB| Open rates'!AR16*0.82+25</f>
        <v>24461</v>
      </c>
      <c r="AS16" s="43">
        <f>'BAR BB| Open rates'!AS16*0.82+25</f>
        <v>24461</v>
      </c>
      <c r="AT16" s="43">
        <f>'BAR BB| Open rates'!AT16*0.82+25</f>
        <v>23641</v>
      </c>
      <c r="AU16" s="43">
        <f>'BAR BB| Open rates'!AU16*0.82+25</f>
        <v>24461</v>
      </c>
      <c r="AV16" s="43">
        <f>'BAR BB| Open rates'!AV16*0.82+25</f>
        <v>23641</v>
      </c>
      <c r="AW16" s="43">
        <f>'BAR BB| Open rates'!AW16*0.82+25</f>
        <v>24461</v>
      </c>
      <c r="AX16" s="43">
        <f>'BAR BB| Open rates'!AX16*0.82+25</f>
        <v>31758.999999999996</v>
      </c>
      <c r="AY16" s="43">
        <f>'BAR BB| Open rates'!AY16*0.82+25</f>
        <v>27495</v>
      </c>
      <c r="AZ16" s="43">
        <f>'BAR BB| Open rates'!AZ16*0.82+25</f>
        <v>31758.999999999996</v>
      </c>
      <c r="BA16" s="43">
        <f>'BAR BB| Open rates'!BA16*0.82+25</f>
        <v>29299</v>
      </c>
      <c r="BB16" s="43">
        <f>'BAR BB| Open rates'!BB16*0.82+25</f>
        <v>26101</v>
      </c>
      <c r="BC16" s="43">
        <f>'BAR BB| Open rates'!BC16*0.82+25</f>
        <v>27495</v>
      </c>
      <c r="BD16" s="43">
        <f>'BAR BB| Open rates'!BD16*0.82+25</f>
        <v>26101</v>
      </c>
      <c r="BE16" s="43">
        <f>'BAR BB| Open rates'!BE16*0.82+25</f>
        <v>27495</v>
      </c>
      <c r="BF16" s="43">
        <f>'BAR BB| Open rates'!BF16*0.82+25</f>
        <v>26101</v>
      </c>
      <c r="BG16" s="43">
        <f>'BAR BB| Open rates'!BG16*0.82+25</f>
        <v>27495</v>
      </c>
      <c r="BH16" s="43">
        <f>'BAR BB| Open rates'!BH16*0.82+25</f>
        <v>30774.999999999996</v>
      </c>
      <c r="BI16" s="43">
        <f>'BAR BB| Open rates'!BI16*0.82+25</f>
        <v>34219</v>
      </c>
      <c r="BJ16" s="43">
        <f>'BAR BB| Open rates'!BJ16*0.82+25</f>
        <v>49881</v>
      </c>
      <c r="BK16" s="43">
        <f>'BAR BB| Open rates'!BK16*0.82+25</f>
        <v>30774.999999999996</v>
      </c>
      <c r="BL16" s="43">
        <f>'BAR BB| Open rates'!BL16*0.82+25</f>
        <v>32578.999999999996</v>
      </c>
      <c r="BM16" s="43">
        <f>'BAR BB| Open rates'!BM16*0.82+25</f>
        <v>30774.999999999996</v>
      </c>
      <c r="BN16" s="43">
        <f>'BAR BB| Open rates'!BN16*0.82+25</f>
        <v>34219</v>
      </c>
      <c r="BO16" s="43">
        <f>'BAR BB| Open rates'!BO16*0.82+25</f>
        <v>35859</v>
      </c>
      <c r="BP16" s="43">
        <f>'BAR BB| Open rates'!BP16*0.82+25</f>
        <v>34219</v>
      </c>
      <c r="BQ16" s="43">
        <f>'BAR BB| Open rates'!BQ16*0.82+25</f>
        <v>35859</v>
      </c>
      <c r="BR16" s="43">
        <f>'BAR BB| Open rates'!BR16*0.82+25</f>
        <v>34219</v>
      </c>
      <c r="BS16" s="43">
        <f>'BAR BB| Open rates'!BS16*0.82+25</f>
        <v>35859</v>
      </c>
      <c r="BT16" s="43">
        <f>'BAR BB| Open rates'!BT16*0.82+25</f>
        <v>34219</v>
      </c>
      <c r="BU16" s="43">
        <f>'BAR BB| Open rates'!BU16*0.82+25</f>
        <v>35859</v>
      </c>
      <c r="BV16" s="43">
        <f>'BAR BB| Open rates'!BV16*0.82+25</f>
        <v>34219</v>
      </c>
      <c r="BW16" s="43">
        <f>'BAR BB| Open rates'!BW16*0.82+25</f>
        <v>35859</v>
      </c>
      <c r="BX16" s="43">
        <f>'BAR BB| Open rates'!BX16*0.82+25</f>
        <v>34219</v>
      </c>
      <c r="BY16" s="43">
        <f>'BAR BB| Open rates'!BY16*0.82+25</f>
        <v>35859</v>
      </c>
      <c r="BZ16" s="43">
        <f>'BAR BB| Open rates'!BZ16*0.82+25</f>
        <v>34219</v>
      </c>
      <c r="CA16" s="43">
        <f>'BAR BB| Open rates'!CA16*0.82+25</f>
        <v>35859</v>
      </c>
      <c r="CB16" s="43">
        <f>'BAR BB| Open rates'!CB16*0.82+25</f>
        <v>34219</v>
      </c>
      <c r="CC16" s="43">
        <f>'BAR BB| Open rates'!CC16*0.82+25</f>
        <v>35859</v>
      </c>
      <c r="CD16" s="43">
        <f>'BAR BB| Open rates'!CD16*0.82+25</f>
        <v>30774.999999999996</v>
      </c>
      <c r="CE16" s="43">
        <f>'BAR BB| Open rates'!CE16*0.82+25</f>
        <v>32578.999999999996</v>
      </c>
      <c r="CF16" s="43">
        <f>'BAR BB| Open rates'!CF16*0.82+25</f>
        <v>30774.999999999996</v>
      </c>
      <c r="CG16" s="43">
        <f>'BAR BB| Open rates'!CG16*0.82+25</f>
        <v>32578.999999999996</v>
      </c>
      <c r="CH16" s="43">
        <f>'BAR BB| Open rates'!CH16*0.82+25</f>
        <v>30774.999999999996</v>
      </c>
      <c r="CI16" s="43">
        <f>'BAR BB| Open rates'!CI16*0.82+25</f>
        <v>32578.999999999996</v>
      </c>
      <c r="CJ16" s="43">
        <f>'BAR BB| Open rates'!CJ16*0.82+25</f>
        <v>30774.999999999996</v>
      </c>
      <c r="CK16" s="43">
        <f>'BAR BB| Open rates'!CK16*0.82+25</f>
        <v>32578.999999999996</v>
      </c>
      <c r="CL16" s="43">
        <f>'BAR BB| Open rates'!CL16*0.82+25</f>
        <v>30774.999999999996</v>
      </c>
      <c r="CM16" s="43">
        <f>'BAR BB| Open rates'!CM16*0.82+25</f>
        <v>32578.999999999996</v>
      </c>
      <c r="CN16" s="43">
        <f>'BAR BB| Open rates'!CN16*0.82+25</f>
        <v>30774.999999999996</v>
      </c>
    </row>
    <row r="17" spans="1:92" s="36" customFormat="1" ht="12" customHeight="1" x14ac:dyDescent="0.2">
      <c r="A17" s="236" t="s">
        <v>178</v>
      </c>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c r="BM17" s="43"/>
      <c r="BN17" s="43"/>
      <c r="BO17" s="43"/>
      <c r="BP17" s="43"/>
      <c r="BQ17" s="43"/>
      <c r="BR17" s="43"/>
      <c r="BS17" s="43"/>
      <c r="BT17" s="43"/>
      <c r="BU17" s="43"/>
      <c r="BV17" s="43"/>
      <c r="BW17" s="43"/>
      <c r="BX17" s="43"/>
      <c r="BY17" s="43"/>
      <c r="BZ17" s="43"/>
      <c r="CA17" s="43"/>
      <c r="CB17" s="43"/>
      <c r="CC17" s="43"/>
      <c r="CD17" s="43"/>
      <c r="CE17" s="43"/>
      <c r="CF17" s="43"/>
      <c r="CG17" s="43"/>
      <c r="CH17" s="43"/>
      <c r="CI17" s="43"/>
      <c r="CJ17" s="43"/>
      <c r="CK17" s="43"/>
      <c r="CL17" s="43"/>
      <c r="CM17" s="43"/>
      <c r="CN17" s="43"/>
    </row>
    <row r="18" spans="1:92" s="36" customFormat="1" ht="12" customHeight="1" x14ac:dyDescent="0.2">
      <c r="A18" s="237">
        <v>1</v>
      </c>
      <c r="B18" s="43">
        <f>'BAR BB| Open rates'!B18*0.82+25</f>
        <v>27741</v>
      </c>
      <c r="C18" s="43">
        <f>'BAR BB| Open rates'!C18*0.82+25</f>
        <v>32660.999999999996</v>
      </c>
      <c r="D18" s="43">
        <f>'BAR BB| Open rates'!D18*0.82+25</f>
        <v>29381</v>
      </c>
      <c r="E18" s="43">
        <f>'BAR BB| Open rates'!E18*0.82+25</f>
        <v>79401</v>
      </c>
      <c r="F18" s="43">
        <f>'BAR BB| Open rates'!F18*0.82+25</f>
        <v>109741</v>
      </c>
      <c r="G18" s="43">
        <f>'BAR BB| Open rates'!G18*0.82+25</f>
        <v>115481</v>
      </c>
      <c r="H18" s="43">
        <f>'BAR BB| Open rates'!H18*0.82+25</f>
        <v>123680.99999999999</v>
      </c>
      <c r="I18" s="43">
        <f>'BAR BB| Open rates'!I18*0.82+25</f>
        <v>131963</v>
      </c>
      <c r="J18" s="43">
        <f>'BAR BB| Open rates'!J18*0.82+25</f>
        <v>131963</v>
      </c>
      <c r="K18" s="43">
        <f>'BAR BB| Open rates'!K18*0.82+25</f>
        <v>131963</v>
      </c>
      <c r="L18" s="43">
        <f>'BAR BB| Open rates'!L18*0.82+25</f>
        <v>125402.99999999999</v>
      </c>
      <c r="M18" s="43">
        <f>'BAR BB| Open rates'!M18*0.82+25</f>
        <v>68741</v>
      </c>
      <c r="N18" s="43">
        <f>'BAR BB| Open rates'!N18*0.82+25</f>
        <v>60541</v>
      </c>
      <c r="O18" s="43">
        <f>'BAR BB| Open rates'!O18*0.82+25</f>
        <v>35941</v>
      </c>
      <c r="P18" s="43">
        <f>'BAR BB| Open rates'!P18*0.82+25</f>
        <v>28561</v>
      </c>
      <c r="Q18" s="43">
        <f>'BAR BB| Open rates'!Q18*0.82+25</f>
        <v>32660.999999999996</v>
      </c>
      <c r="R18" s="43">
        <f>'BAR BB| Open rates'!R18*0.82+25</f>
        <v>30201</v>
      </c>
      <c r="S18" s="43">
        <f>'BAR BB| Open rates'!S18*0.82+25</f>
        <v>30201</v>
      </c>
      <c r="T18" s="43">
        <f>'BAR BB| Open rates'!T18*0.82+25</f>
        <v>32660.999999999996</v>
      </c>
      <c r="U18" s="43">
        <f>'BAR BB| Open rates'!U18*0.82+25</f>
        <v>35941</v>
      </c>
      <c r="V18" s="43">
        <f>'BAR BB| Open rates'!V18*0.82+25</f>
        <v>35941</v>
      </c>
      <c r="W18" s="43">
        <f>'BAR BB| Open rates'!W18*0.82+25</f>
        <v>46437</v>
      </c>
      <c r="X18" s="43">
        <f>'BAR BB| Open rates'!X18*0.82+25</f>
        <v>46437</v>
      </c>
      <c r="Y18" s="43">
        <f>'BAR BB| Open rates'!Y18*0.82+25</f>
        <v>51767</v>
      </c>
      <c r="Z18" s="43">
        <f>'BAR BB| Open rates'!Z18*0.82+25</f>
        <v>51767</v>
      </c>
      <c r="AA18" s="43">
        <f>'BAR BB| Open rates'!AA18*0.82+25</f>
        <v>54473</v>
      </c>
      <c r="AB18" s="43">
        <f>'BAR BB| Open rates'!AB18*0.82+25</f>
        <v>51767</v>
      </c>
      <c r="AC18" s="43">
        <f>'BAR BB| Open rates'!AC18*0.82+25</f>
        <v>54473</v>
      </c>
      <c r="AD18" s="43">
        <f>'BAR BB| Open rates'!AD18*0.82+25</f>
        <v>49553</v>
      </c>
      <c r="AE18" s="43">
        <f>'BAR BB| Open rates'!AE18*0.82+25</f>
        <v>62426.999999999993</v>
      </c>
      <c r="AF18" s="43">
        <f>'BAR BB| Open rates'!AF18*0.82+25</f>
        <v>62426.999999999993</v>
      </c>
      <c r="AG18" s="43">
        <f>'BAR BB| Open rates'!AG18*0.82+25</f>
        <v>62426.999999999993</v>
      </c>
      <c r="AH18" s="43">
        <f>'BAR BB| Open rates'!AH18*0.82+25</f>
        <v>38319</v>
      </c>
      <c r="AI18" s="43">
        <f>'BAR BB| Open rates'!AI18*0.82+25</f>
        <v>32660.999999999996</v>
      </c>
      <c r="AJ18" s="43">
        <f>'BAR BB| Open rates'!AJ18*0.82+25</f>
        <v>37909</v>
      </c>
      <c r="AK18" s="43">
        <f>'BAR BB| Open rates'!AK18*0.82+25</f>
        <v>30201</v>
      </c>
      <c r="AL18" s="43">
        <f>'BAR BB| Open rates'!AL18*0.82+25</f>
        <v>28561</v>
      </c>
      <c r="AM18" s="43">
        <f>'BAR BB| Open rates'!AM18*0.82+25</f>
        <v>26921</v>
      </c>
      <c r="AN18" s="43">
        <f>'BAR BB| Open rates'!AN18*0.82+25</f>
        <v>28561</v>
      </c>
      <c r="AO18" s="43">
        <f>'BAR BB| Open rates'!AO18*0.82+25</f>
        <v>26921</v>
      </c>
      <c r="AP18" s="43">
        <f>'BAR BB| Open rates'!AP18*0.82+25</f>
        <v>25117</v>
      </c>
      <c r="AQ18" s="43">
        <f>'BAR BB| Open rates'!AQ18*0.82+25</f>
        <v>23723</v>
      </c>
      <c r="AR18" s="43">
        <f>'BAR BB| Open rates'!AR18*0.82+25</f>
        <v>22083</v>
      </c>
      <c r="AS18" s="43">
        <f>'BAR BB| Open rates'!AS18*0.82+25</f>
        <v>22083</v>
      </c>
      <c r="AT18" s="43">
        <f>'BAR BB| Open rates'!AT18*0.82+25</f>
        <v>21263</v>
      </c>
      <c r="AU18" s="43">
        <f>'BAR BB| Open rates'!AU18*0.82+25</f>
        <v>22083</v>
      </c>
      <c r="AV18" s="43">
        <f>'BAR BB| Open rates'!AV18*0.82+25</f>
        <v>21263</v>
      </c>
      <c r="AW18" s="43">
        <f>'BAR BB| Open rates'!AW18*0.82+25</f>
        <v>22083</v>
      </c>
      <c r="AX18" s="43">
        <f>'BAR BB| Open rates'!AX18*0.82+25</f>
        <v>29381</v>
      </c>
      <c r="AY18" s="43">
        <f>'BAR BB| Open rates'!AY18*0.82+25</f>
        <v>25117</v>
      </c>
      <c r="AZ18" s="43">
        <f>'BAR BB| Open rates'!AZ18*0.82+25</f>
        <v>29381</v>
      </c>
      <c r="BA18" s="43">
        <f>'BAR BB| Open rates'!BA18*0.82+25</f>
        <v>26921</v>
      </c>
      <c r="BB18" s="43">
        <f>'BAR BB| Open rates'!BB18*0.82+25</f>
        <v>23723</v>
      </c>
      <c r="BC18" s="43">
        <f>'BAR BB| Open rates'!BC18*0.82+25</f>
        <v>25117</v>
      </c>
      <c r="BD18" s="43">
        <f>'BAR BB| Open rates'!BD18*0.82+25</f>
        <v>23723</v>
      </c>
      <c r="BE18" s="43">
        <f>'BAR BB| Open rates'!BE18*0.82+25</f>
        <v>25117</v>
      </c>
      <c r="BF18" s="43">
        <f>'BAR BB| Open rates'!BF18*0.82+25</f>
        <v>23723</v>
      </c>
      <c r="BG18" s="43">
        <f>'BAR BB| Open rates'!BG18*0.82+25</f>
        <v>25117</v>
      </c>
      <c r="BH18" s="43">
        <f>'BAR BB| Open rates'!BH18*0.82+25</f>
        <v>26675</v>
      </c>
      <c r="BI18" s="43">
        <f>'BAR BB| Open rates'!BI18*0.82+25</f>
        <v>30119</v>
      </c>
      <c r="BJ18" s="43">
        <f>'BAR BB| Open rates'!BJ18*0.82+25</f>
        <v>45781</v>
      </c>
      <c r="BK18" s="43">
        <f>'BAR BB| Open rates'!BK18*0.82+25</f>
        <v>26675</v>
      </c>
      <c r="BL18" s="43">
        <f>'BAR BB| Open rates'!BL18*0.82+25</f>
        <v>28479</v>
      </c>
      <c r="BM18" s="43">
        <f>'BAR BB| Open rates'!BM18*0.82+25</f>
        <v>26675</v>
      </c>
      <c r="BN18" s="43">
        <f>'BAR BB| Open rates'!BN18*0.82+25</f>
        <v>30119</v>
      </c>
      <c r="BO18" s="43">
        <f>'BAR BB| Open rates'!BO18*0.82+25</f>
        <v>31758.999999999996</v>
      </c>
      <c r="BP18" s="43">
        <f>'BAR BB| Open rates'!BP18*0.82+25</f>
        <v>30119</v>
      </c>
      <c r="BQ18" s="43">
        <f>'BAR BB| Open rates'!BQ18*0.82+25</f>
        <v>31758.999999999996</v>
      </c>
      <c r="BR18" s="43">
        <f>'BAR BB| Open rates'!BR18*0.82+25</f>
        <v>30119</v>
      </c>
      <c r="BS18" s="43">
        <f>'BAR BB| Open rates'!BS18*0.82+25</f>
        <v>31758.999999999996</v>
      </c>
      <c r="BT18" s="43">
        <f>'BAR BB| Open rates'!BT18*0.82+25</f>
        <v>30119</v>
      </c>
      <c r="BU18" s="43">
        <f>'BAR BB| Open rates'!BU18*0.82+25</f>
        <v>31758.999999999996</v>
      </c>
      <c r="BV18" s="43">
        <f>'BAR BB| Open rates'!BV18*0.82+25</f>
        <v>30119</v>
      </c>
      <c r="BW18" s="43">
        <f>'BAR BB| Open rates'!BW18*0.82+25</f>
        <v>31758.999999999996</v>
      </c>
      <c r="BX18" s="43">
        <f>'BAR BB| Open rates'!BX18*0.82+25</f>
        <v>30119</v>
      </c>
      <c r="BY18" s="43">
        <f>'BAR BB| Open rates'!BY18*0.82+25</f>
        <v>31758.999999999996</v>
      </c>
      <c r="BZ18" s="43">
        <f>'BAR BB| Open rates'!BZ18*0.82+25</f>
        <v>30119</v>
      </c>
      <c r="CA18" s="43">
        <f>'BAR BB| Open rates'!CA18*0.82+25</f>
        <v>31758.999999999996</v>
      </c>
      <c r="CB18" s="43">
        <f>'BAR BB| Open rates'!CB18*0.82+25</f>
        <v>30119</v>
      </c>
      <c r="CC18" s="43">
        <f>'BAR BB| Open rates'!CC18*0.82+25</f>
        <v>31758.999999999996</v>
      </c>
      <c r="CD18" s="43">
        <f>'BAR BB| Open rates'!CD18*0.82+25</f>
        <v>26675</v>
      </c>
      <c r="CE18" s="43">
        <f>'BAR BB| Open rates'!CE18*0.82+25</f>
        <v>28479</v>
      </c>
      <c r="CF18" s="43">
        <f>'BAR BB| Open rates'!CF18*0.82+25</f>
        <v>26675</v>
      </c>
      <c r="CG18" s="43">
        <f>'BAR BB| Open rates'!CG18*0.82+25</f>
        <v>28479</v>
      </c>
      <c r="CH18" s="43">
        <f>'BAR BB| Open rates'!CH18*0.82+25</f>
        <v>26675</v>
      </c>
      <c r="CI18" s="43">
        <f>'BAR BB| Open rates'!CI18*0.82+25</f>
        <v>28479</v>
      </c>
      <c r="CJ18" s="43">
        <f>'BAR BB| Open rates'!CJ18*0.82+25</f>
        <v>26675</v>
      </c>
      <c r="CK18" s="43">
        <f>'BAR BB| Open rates'!CK18*0.82+25</f>
        <v>28479</v>
      </c>
      <c r="CL18" s="43">
        <f>'BAR BB| Open rates'!CL18*0.82+25</f>
        <v>26675</v>
      </c>
      <c r="CM18" s="43">
        <f>'BAR BB| Open rates'!CM18*0.82+25</f>
        <v>28479</v>
      </c>
      <c r="CN18" s="43">
        <f>'BAR BB| Open rates'!CN18*0.82+25</f>
        <v>26675</v>
      </c>
    </row>
    <row r="19" spans="1:92" s="36" customFormat="1" ht="12" customHeight="1" x14ac:dyDescent="0.2">
      <c r="A19" s="237">
        <v>2</v>
      </c>
      <c r="B19" s="43">
        <f>'BAR BB| Open rates'!B19*0.82+25</f>
        <v>29791</v>
      </c>
      <c r="C19" s="43">
        <f>'BAR BB| Open rates'!C19*0.82+25</f>
        <v>34711</v>
      </c>
      <c r="D19" s="43">
        <f>'BAR BB| Open rates'!D19*0.82+25</f>
        <v>31430.999999999996</v>
      </c>
      <c r="E19" s="43">
        <f>'BAR BB| Open rates'!E19*0.82+25</f>
        <v>81861</v>
      </c>
      <c r="F19" s="43">
        <f>'BAR BB| Open rates'!F19*0.82+25</f>
        <v>112201</v>
      </c>
      <c r="G19" s="43">
        <f>'BAR BB| Open rates'!G19*0.82+25</f>
        <v>117941</v>
      </c>
      <c r="H19" s="43">
        <f>'BAR BB| Open rates'!H19*0.82+25</f>
        <v>126140.99999999999</v>
      </c>
      <c r="I19" s="43">
        <f>'BAR BB| Open rates'!I19*0.82+25</f>
        <v>134423</v>
      </c>
      <c r="J19" s="43">
        <f>'BAR BB| Open rates'!J19*0.82+25</f>
        <v>134423</v>
      </c>
      <c r="K19" s="43">
        <f>'BAR BB| Open rates'!K19*0.82+25</f>
        <v>134423</v>
      </c>
      <c r="L19" s="43">
        <f>'BAR BB| Open rates'!L19*0.82+25</f>
        <v>127862.99999999999</v>
      </c>
      <c r="M19" s="43">
        <f>'BAR BB| Open rates'!M19*0.82+25</f>
        <v>71201</v>
      </c>
      <c r="N19" s="43">
        <f>'BAR BB| Open rates'!N19*0.82+25</f>
        <v>63000.999999999993</v>
      </c>
      <c r="O19" s="43">
        <f>'BAR BB| Open rates'!O19*0.82+25</f>
        <v>38401</v>
      </c>
      <c r="P19" s="43">
        <f>'BAR BB| Open rates'!P19*0.82+25</f>
        <v>31020.999999999996</v>
      </c>
      <c r="Q19" s="43">
        <f>'BAR BB| Open rates'!Q19*0.82+25</f>
        <v>35121</v>
      </c>
      <c r="R19" s="43">
        <f>'BAR BB| Open rates'!R19*0.82+25</f>
        <v>32660.999999999996</v>
      </c>
      <c r="S19" s="43">
        <f>'BAR BB| Open rates'!S19*0.82+25</f>
        <v>32660.999999999996</v>
      </c>
      <c r="T19" s="43">
        <f>'BAR BB| Open rates'!T19*0.82+25</f>
        <v>35121</v>
      </c>
      <c r="U19" s="43">
        <f>'BAR BB| Open rates'!U19*0.82+25</f>
        <v>38401</v>
      </c>
      <c r="V19" s="43">
        <f>'BAR BB| Open rates'!V19*0.82+25</f>
        <v>38401</v>
      </c>
      <c r="W19" s="43">
        <f>'BAR BB| Open rates'!W19*0.82+25</f>
        <v>48897</v>
      </c>
      <c r="X19" s="43">
        <f>'BAR BB| Open rates'!X19*0.82+25</f>
        <v>48897</v>
      </c>
      <c r="Y19" s="43">
        <f>'BAR BB| Open rates'!Y19*0.82+25</f>
        <v>54227</v>
      </c>
      <c r="Z19" s="43">
        <f>'BAR BB| Open rates'!Z19*0.82+25</f>
        <v>54227</v>
      </c>
      <c r="AA19" s="43">
        <f>'BAR BB| Open rates'!AA19*0.82+25</f>
        <v>56933</v>
      </c>
      <c r="AB19" s="43">
        <f>'BAR BB| Open rates'!AB19*0.82+25</f>
        <v>54227</v>
      </c>
      <c r="AC19" s="43">
        <f>'BAR BB| Open rates'!AC19*0.82+25</f>
        <v>56933</v>
      </c>
      <c r="AD19" s="43">
        <f>'BAR BB| Open rates'!AD19*0.82+25</f>
        <v>52013</v>
      </c>
      <c r="AE19" s="43">
        <f>'BAR BB| Open rates'!AE19*0.82+25</f>
        <v>64886.999999999993</v>
      </c>
      <c r="AF19" s="43">
        <f>'BAR BB| Open rates'!AF19*0.82+25</f>
        <v>64886.999999999993</v>
      </c>
      <c r="AG19" s="43">
        <f>'BAR BB| Open rates'!AG19*0.82+25</f>
        <v>64886.999999999993</v>
      </c>
      <c r="AH19" s="43">
        <f>'BAR BB| Open rates'!AH19*0.82+25</f>
        <v>40779</v>
      </c>
      <c r="AI19" s="43">
        <f>'BAR BB| Open rates'!AI19*0.82+25</f>
        <v>35121</v>
      </c>
      <c r="AJ19" s="43">
        <f>'BAR BB| Open rates'!AJ19*0.82+25</f>
        <v>40369</v>
      </c>
      <c r="AK19" s="43">
        <f>'BAR BB| Open rates'!AK19*0.82+25</f>
        <v>32660.999999999996</v>
      </c>
      <c r="AL19" s="43">
        <f>'BAR BB| Open rates'!AL19*0.82+25</f>
        <v>31020.999999999996</v>
      </c>
      <c r="AM19" s="43">
        <f>'BAR BB| Open rates'!AM19*0.82+25</f>
        <v>29381</v>
      </c>
      <c r="AN19" s="43">
        <f>'BAR BB| Open rates'!AN19*0.82+25</f>
        <v>31020.999999999996</v>
      </c>
      <c r="AO19" s="43">
        <f>'BAR BB| Open rates'!AO19*0.82+25</f>
        <v>29381</v>
      </c>
      <c r="AP19" s="43">
        <f>'BAR BB| Open rates'!AP19*0.82+25</f>
        <v>27577</v>
      </c>
      <c r="AQ19" s="43">
        <f>'BAR BB| Open rates'!AQ19*0.82+25</f>
        <v>26183</v>
      </c>
      <c r="AR19" s="43">
        <f>'BAR BB| Open rates'!AR19*0.82+25</f>
        <v>24543</v>
      </c>
      <c r="AS19" s="43">
        <f>'BAR BB| Open rates'!AS19*0.82+25</f>
        <v>24543</v>
      </c>
      <c r="AT19" s="43">
        <f>'BAR BB| Open rates'!AT19*0.82+25</f>
        <v>23723</v>
      </c>
      <c r="AU19" s="43">
        <f>'BAR BB| Open rates'!AU19*0.82+25</f>
        <v>24543</v>
      </c>
      <c r="AV19" s="43">
        <f>'BAR BB| Open rates'!AV19*0.82+25</f>
        <v>23723</v>
      </c>
      <c r="AW19" s="43">
        <f>'BAR BB| Open rates'!AW19*0.82+25</f>
        <v>24543</v>
      </c>
      <c r="AX19" s="43">
        <f>'BAR BB| Open rates'!AX19*0.82+25</f>
        <v>31840.999999999996</v>
      </c>
      <c r="AY19" s="43">
        <f>'BAR BB| Open rates'!AY19*0.82+25</f>
        <v>27577</v>
      </c>
      <c r="AZ19" s="43">
        <f>'BAR BB| Open rates'!AZ19*0.82+25</f>
        <v>31840.999999999996</v>
      </c>
      <c r="BA19" s="43">
        <f>'BAR BB| Open rates'!BA19*0.82+25</f>
        <v>29381</v>
      </c>
      <c r="BB19" s="43">
        <f>'BAR BB| Open rates'!BB19*0.82+25</f>
        <v>26183</v>
      </c>
      <c r="BC19" s="43">
        <f>'BAR BB| Open rates'!BC19*0.82+25</f>
        <v>27577</v>
      </c>
      <c r="BD19" s="43">
        <f>'BAR BB| Open rates'!BD19*0.82+25</f>
        <v>26183</v>
      </c>
      <c r="BE19" s="43">
        <f>'BAR BB| Open rates'!BE19*0.82+25</f>
        <v>27577</v>
      </c>
      <c r="BF19" s="43">
        <f>'BAR BB| Open rates'!BF19*0.82+25</f>
        <v>26183</v>
      </c>
      <c r="BG19" s="43">
        <f>'BAR BB| Open rates'!BG19*0.82+25</f>
        <v>27577</v>
      </c>
      <c r="BH19" s="43">
        <f>'BAR BB| Open rates'!BH19*0.82+25</f>
        <v>29135</v>
      </c>
      <c r="BI19" s="43">
        <f>'BAR BB| Open rates'!BI19*0.82+25</f>
        <v>32578.999999999996</v>
      </c>
      <c r="BJ19" s="43">
        <f>'BAR BB| Open rates'!BJ19*0.82+25</f>
        <v>48241</v>
      </c>
      <c r="BK19" s="43">
        <f>'BAR BB| Open rates'!BK19*0.82+25</f>
        <v>29135</v>
      </c>
      <c r="BL19" s="43">
        <f>'BAR BB| Open rates'!BL19*0.82+25</f>
        <v>30938.999999999996</v>
      </c>
      <c r="BM19" s="43">
        <f>'BAR BB| Open rates'!BM19*0.82+25</f>
        <v>29135</v>
      </c>
      <c r="BN19" s="43">
        <f>'BAR BB| Open rates'!BN19*0.82+25</f>
        <v>32578.999999999996</v>
      </c>
      <c r="BO19" s="43">
        <f>'BAR BB| Open rates'!BO19*0.82+25</f>
        <v>34219</v>
      </c>
      <c r="BP19" s="43">
        <f>'BAR BB| Open rates'!BP19*0.82+25</f>
        <v>32578.999999999996</v>
      </c>
      <c r="BQ19" s="43">
        <f>'BAR BB| Open rates'!BQ19*0.82+25</f>
        <v>34219</v>
      </c>
      <c r="BR19" s="43">
        <f>'BAR BB| Open rates'!BR19*0.82+25</f>
        <v>32578.999999999996</v>
      </c>
      <c r="BS19" s="43">
        <f>'BAR BB| Open rates'!BS19*0.82+25</f>
        <v>34219</v>
      </c>
      <c r="BT19" s="43">
        <f>'BAR BB| Open rates'!BT19*0.82+25</f>
        <v>32578.999999999996</v>
      </c>
      <c r="BU19" s="43">
        <f>'BAR BB| Open rates'!BU19*0.82+25</f>
        <v>34219</v>
      </c>
      <c r="BV19" s="43">
        <f>'BAR BB| Open rates'!BV19*0.82+25</f>
        <v>32578.999999999996</v>
      </c>
      <c r="BW19" s="43">
        <f>'BAR BB| Open rates'!BW19*0.82+25</f>
        <v>34219</v>
      </c>
      <c r="BX19" s="43">
        <f>'BAR BB| Open rates'!BX19*0.82+25</f>
        <v>32578.999999999996</v>
      </c>
      <c r="BY19" s="43">
        <f>'BAR BB| Open rates'!BY19*0.82+25</f>
        <v>34219</v>
      </c>
      <c r="BZ19" s="43">
        <f>'BAR BB| Open rates'!BZ19*0.82+25</f>
        <v>32578.999999999996</v>
      </c>
      <c r="CA19" s="43">
        <f>'BAR BB| Open rates'!CA19*0.82+25</f>
        <v>34219</v>
      </c>
      <c r="CB19" s="43">
        <f>'BAR BB| Open rates'!CB19*0.82+25</f>
        <v>32578.999999999996</v>
      </c>
      <c r="CC19" s="43">
        <f>'BAR BB| Open rates'!CC19*0.82+25</f>
        <v>34219</v>
      </c>
      <c r="CD19" s="43">
        <f>'BAR BB| Open rates'!CD19*0.82+25</f>
        <v>29135</v>
      </c>
      <c r="CE19" s="43">
        <f>'BAR BB| Open rates'!CE19*0.82+25</f>
        <v>30938.999999999996</v>
      </c>
      <c r="CF19" s="43">
        <f>'BAR BB| Open rates'!CF19*0.82+25</f>
        <v>29135</v>
      </c>
      <c r="CG19" s="43">
        <f>'BAR BB| Open rates'!CG19*0.82+25</f>
        <v>30938.999999999996</v>
      </c>
      <c r="CH19" s="43">
        <f>'BAR BB| Open rates'!CH19*0.82+25</f>
        <v>29135</v>
      </c>
      <c r="CI19" s="43">
        <f>'BAR BB| Open rates'!CI19*0.82+25</f>
        <v>30938.999999999996</v>
      </c>
      <c r="CJ19" s="43">
        <f>'BAR BB| Open rates'!CJ19*0.82+25</f>
        <v>29135</v>
      </c>
      <c r="CK19" s="43">
        <f>'BAR BB| Open rates'!CK19*0.82+25</f>
        <v>30938.999999999996</v>
      </c>
      <c r="CL19" s="43">
        <f>'BAR BB| Open rates'!CL19*0.82+25</f>
        <v>29135</v>
      </c>
      <c r="CM19" s="43">
        <f>'BAR BB| Open rates'!CM19*0.82+25</f>
        <v>30938.999999999996</v>
      </c>
      <c r="CN19" s="43">
        <f>'BAR BB| Open rates'!CN19*0.82+25</f>
        <v>29135</v>
      </c>
    </row>
    <row r="20" spans="1:92" s="36" customFormat="1" ht="12" customHeight="1" x14ac:dyDescent="0.2">
      <c r="A20" s="236" t="s">
        <v>179</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c r="BX20" s="43"/>
      <c r="BY20" s="43"/>
      <c r="BZ20" s="43"/>
      <c r="CA20" s="43"/>
      <c r="CB20" s="43"/>
      <c r="CC20" s="43"/>
      <c r="CD20" s="43"/>
      <c r="CE20" s="43"/>
      <c r="CF20" s="43"/>
      <c r="CG20" s="43"/>
      <c r="CH20" s="43"/>
      <c r="CI20" s="43"/>
      <c r="CJ20" s="43"/>
      <c r="CK20" s="43"/>
      <c r="CL20" s="43"/>
      <c r="CM20" s="43"/>
      <c r="CN20" s="43"/>
    </row>
    <row r="21" spans="1:92" s="36" customFormat="1" ht="12" customHeight="1" x14ac:dyDescent="0.2">
      <c r="A21" s="237">
        <v>1</v>
      </c>
      <c r="B21" s="43">
        <f>'BAR BB| Open rates'!B21*0.82+25</f>
        <v>30938.999999999996</v>
      </c>
      <c r="C21" s="43">
        <f>'BAR BB| Open rates'!C21*0.82+25</f>
        <v>35859</v>
      </c>
      <c r="D21" s="43">
        <f>'BAR BB| Open rates'!D21*0.82+25</f>
        <v>32578.999999999996</v>
      </c>
      <c r="E21" s="43">
        <f>'BAR BB| Open rates'!E21*0.82+25</f>
        <v>80221</v>
      </c>
      <c r="F21" s="43">
        <f>'BAR BB| Open rates'!F21*0.82+25</f>
        <v>110561</v>
      </c>
      <c r="G21" s="43">
        <f>'BAR BB| Open rates'!G21*0.82+25</f>
        <v>116301</v>
      </c>
      <c r="H21" s="43">
        <f>'BAR BB| Open rates'!H21*0.82+25</f>
        <v>124500.99999999999</v>
      </c>
      <c r="I21" s="43">
        <f>'BAR BB| Open rates'!I21*0.82+25</f>
        <v>132783</v>
      </c>
      <c r="J21" s="43">
        <f>'BAR BB| Open rates'!J21*0.82+25</f>
        <v>132783</v>
      </c>
      <c r="K21" s="43">
        <f>'BAR BB| Open rates'!K21*0.82+25</f>
        <v>132783</v>
      </c>
      <c r="L21" s="43">
        <f>'BAR BB| Open rates'!L21*0.82+25</f>
        <v>126222.99999999999</v>
      </c>
      <c r="M21" s="43">
        <f>'BAR BB| Open rates'!M21*0.82+25</f>
        <v>70299</v>
      </c>
      <c r="N21" s="43">
        <f>'BAR BB| Open rates'!N21*0.82+25</f>
        <v>62098.999999999993</v>
      </c>
      <c r="O21" s="43">
        <f>'BAR BB| Open rates'!O21*0.82+25</f>
        <v>37499</v>
      </c>
      <c r="P21" s="43">
        <f>'BAR BB| Open rates'!P21*0.82+25</f>
        <v>30119</v>
      </c>
      <c r="Q21" s="43">
        <f>'BAR BB| Open rates'!Q21*0.82+25</f>
        <v>34219</v>
      </c>
      <c r="R21" s="43">
        <f>'BAR BB| Open rates'!R21*0.82+25</f>
        <v>31758.999999999996</v>
      </c>
      <c r="S21" s="43">
        <f>'BAR BB| Open rates'!S21*0.82+25</f>
        <v>31758.999999999996</v>
      </c>
      <c r="T21" s="43">
        <f>'BAR BB| Open rates'!T21*0.82+25</f>
        <v>34219</v>
      </c>
      <c r="U21" s="43">
        <f>'BAR BB| Open rates'!U21*0.82+25</f>
        <v>37499</v>
      </c>
      <c r="V21" s="43">
        <f>'BAR BB| Open rates'!V21*0.82+25</f>
        <v>37499</v>
      </c>
      <c r="W21" s="43">
        <f>'BAR BB| Open rates'!W21*0.82+25</f>
        <v>47995</v>
      </c>
      <c r="X21" s="43">
        <f>'BAR BB| Open rates'!X21*0.82+25</f>
        <v>47995</v>
      </c>
      <c r="Y21" s="43">
        <f>'BAR BB| Open rates'!Y21*0.82+25</f>
        <v>52915</v>
      </c>
      <c r="Z21" s="43">
        <f>'BAR BB| Open rates'!Z21*0.82+25</f>
        <v>52915</v>
      </c>
      <c r="AA21" s="43">
        <f>'BAR BB| Open rates'!AA21*0.82+25</f>
        <v>55621</v>
      </c>
      <c r="AB21" s="43">
        <f>'BAR BB| Open rates'!AB21*0.82+25</f>
        <v>52915</v>
      </c>
      <c r="AC21" s="43">
        <f>'BAR BB| Open rates'!AC21*0.82+25</f>
        <v>55621</v>
      </c>
      <c r="AD21" s="43">
        <f>'BAR BB| Open rates'!AD21*0.82+25</f>
        <v>50701</v>
      </c>
      <c r="AE21" s="43">
        <f>'BAR BB| Open rates'!AE21*0.82+25</f>
        <v>64066.999999999993</v>
      </c>
      <c r="AF21" s="43">
        <f>'BAR BB| Open rates'!AF21*0.82+25</f>
        <v>64066.999999999993</v>
      </c>
      <c r="AG21" s="43">
        <f>'BAR BB| Open rates'!AG21*0.82+25</f>
        <v>64066.999999999993</v>
      </c>
      <c r="AH21" s="43">
        <f>'BAR BB| Open rates'!AH21*0.82+25</f>
        <v>39959</v>
      </c>
      <c r="AI21" s="43">
        <f>'BAR BB| Open rates'!AI21*0.82+25</f>
        <v>34219</v>
      </c>
      <c r="AJ21" s="43">
        <f>'BAR BB| Open rates'!AJ21*0.82+25</f>
        <v>39467</v>
      </c>
      <c r="AK21" s="43">
        <f>'BAR BB| Open rates'!AK21*0.82+25</f>
        <v>31758.999999999996</v>
      </c>
      <c r="AL21" s="43">
        <f>'BAR BB| Open rates'!AL21*0.82+25</f>
        <v>30119</v>
      </c>
      <c r="AM21" s="43">
        <f>'BAR BB| Open rates'!AM21*0.82+25</f>
        <v>28479</v>
      </c>
      <c r="AN21" s="43">
        <f>'BAR BB| Open rates'!AN21*0.82+25</f>
        <v>30119</v>
      </c>
      <c r="AO21" s="43">
        <f>'BAR BB| Open rates'!AO21*0.82+25</f>
        <v>28479</v>
      </c>
      <c r="AP21" s="43">
        <f>'BAR BB| Open rates'!AP21*0.82+25</f>
        <v>25035</v>
      </c>
      <c r="AQ21" s="43">
        <f>'BAR BB| Open rates'!AQ21*0.82+25</f>
        <v>23641</v>
      </c>
      <c r="AR21" s="43">
        <f>'BAR BB| Open rates'!AR21*0.82+25</f>
        <v>22001</v>
      </c>
      <c r="AS21" s="43">
        <f>'BAR BB| Open rates'!AS21*0.82+25</f>
        <v>22001</v>
      </c>
      <c r="AT21" s="43">
        <f>'BAR BB| Open rates'!AT21*0.82+25</f>
        <v>21181</v>
      </c>
      <c r="AU21" s="43">
        <f>'BAR BB| Open rates'!AU21*0.82+25</f>
        <v>22001</v>
      </c>
      <c r="AV21" s="43">
        <f>'BAR BB| Open rates'!AV21*0.82+25</f>
        <v>21181</v>
      </c>
      <c r="AW21" s="43">
        <f>'BAR BB| Open rates'!AW21*0.82+25</f>
        <v>22001</v>
      </c>
      <c r="AX21" s="43">
        <f>'BAR BB| Open rates'!AX21*0.82+25</f>
        <v>29299</v>
      </c>
      <c r="AY21" s="43">
        <f>'BAR BB| Open rates'!AY21*0.82+25</f>
        <v>25035</v>
      </c>
      <c r="AZ21" s="43">
        <f>'BAR BB| Open rates'!AZ21*0.82+25</f>
        <v>29299</v>
      </c>
      <c r="BA21" s="43">
        <f>'BAR BB| Open rates'!BA21*0.82+25</f>
        <v>26839</v>
      </c>
      <c r="BB21" s="43">
        <f>'BAR BB| Open rates'!BB21*0.82+25</f>
        <v>23641</v>
      </c>
      <c r="BC21" s="43">
        <f>'BAR BB| Open rates'!BC21*0.82+25</f>
        <v>25035</v>
      </c>
      <c r="BD21" s="43">
        <f>'BAR BB| Open rates'!BD21*0.82+25</f>
        <v>23641</v>
      </c>
      <c r="BE21" s="43">
        <f>'BAR BB| Open rates'!BE21*0.82+25</f>
        <v>25035</v>
      </c>
      <c r="BF21" s="43">
        <f>'BAR BB| Open rates'!BF21*0.82+25</f>
        <v>23641</v>
      </c>
      <c r="BG21" s="43">
        <f>'BAR BB| Open rates'!BG21*0.82+25</f>
        <v>25035</v>
      </c>
      <c r="BH21" s="43">
        <f>'BAR BB| Open rates'!BH21*0.82+25</f>
        <v>29955</v>
      </c>
      <c r="BI21" s="43">
        <f>'BAR BB| Open rates'!BI21*0.82+25</f>
        <v>33399</v>
      </c>
      <c r="BJ21" s="43">
        <f>'BAR BB| Open rates'!BJ21*0.82+25</f>
        <v>49061</v>
      </c>
      <c r="BK21" s="43">
        <f>'BAR BB| Open rates'!BK21*0.82+25</f>
        <v>29955</v>
      </c>
      <c r="BL21" s="43">
        <f>'BAR BB| Open rates'!BL21*0.82+25</f>
        <v>31758.999999999996</v>
      </c>
      <c r="BM21" s="43">
        <f>'BAR BB| Open rates'!BM21*0.82+25</f>
        <v>29955</v>
      </c>
      <c r="BN21" s="43">
        <f>'BAR BB| Open rates'!BN21*0.82+25</f>
        <v>33399</v>
      </c>
      <c r="BO21" s="43">
        <f>'BAR BB| Open rates'!BO21*0.82+25</f>
        <v>35039</v>
      </c>
      <c r="BP21" s="43">
        <f>'BAR BB| Open rates'!BP21*0.82+25</f>
        <v>33399</v>
      </c>
      <c r="BQ21" s="43">
        <f>'BAR BB| Open rates'!BQ21*0.82+25</f>
        <v>35039</v>
      </c>
      <c r="BR21" s="43">
        <f>'BAR BB| Open rates'!BR21*0.82+25</f>
        <v>33399</v>
      </c>
      <c r="BS21" s="43">
        <f>'BAR BB| Open rates'!BS21*0.82+25</f>
        <v>35039</v>
      </c>
      <c r="BT21" s="43">
        <f>'BAR BB| Open rates'!BT21*0.82+25</f>
        <v>33399</v>
      </c>
      <c r="BU21" s="43">
        <f>'BAR BB| Open rates'!BU21*0.82+25</f>
        <v>35039</v>
      </c>
      <c r="BV21" s="43">
        <f>'BAR BB| Open rates'!BV21*0.82+25</f>
        <v>33399</v>
      </c>
      <c r="BW21" s="43">
        <f>'BAR BB| Open rates'!BW21*0.82+25</f>
        <v>35039</v>
      </c>
      <c r="BX21" s="43">
        <f>'BAR BB| Open rates'!BX21*0.82+25</f>
        <v>33399</v>
      </c>
      <c r="BY21" s="43">
        <f>'BAR BB| Open rates'!BY21*0.82+25</f>
        <v>35039</v>
      </c>
      <c r="BZ21" s="43">
        <f>'BAR BB| Open rates'!BZ21*0.82+25</f>
        <v>33399</v>
      </c>
      <c r="CA21" s="43">
        <f>'BAR BB| Open rates'!CA21*0.82+25</f>
        <v>35039</v>
      </c>
      <c r="CB21" s="43">
        <f>'BAR BB| Open rates'!CB21*0.82+25</f>
        <v>33399</v>
      </c>
      <c r="CC21" s="43">
        <f>'BAR BB| Open rates'!CC21*0.82+25</f>
        <v>35039</v>
      </c>
      <c r="CD21" s="43">
        <f>'BAR BB| Open rates'!CD21*0.82+25</f>
        <v>29955</v>
      </c>
      <c r="CE21" s="43">
        <f>'BAR BB| Open rates'!CE21*0.82+25</f>
        <v>31758.999999999996</v>
      </c>
      <c r="CF21" s="43">
        <f>'BAR BB| Open rates'!CF21*0.82+25</f>
        <v>29955</v>
      </c>
      <c r="CG21" s="43">
        <f>'BAR BB| Open rates'!CG21*0.82+25</f>
        <v>31758.999999999996</v>
      </c>
      <c r="CH21" s="43">
        <f>'BAR BB| Open rates'!CH21*0.82+25</f>
        <v>29955</v>
      </c>
      <c r="CI21" s="43">
        <f>'BAR BB| Open rates'!CI21*0.82+25</f>
        <v>31758.999999999996</v>
      </c>
      <c r="CJ21" s="43">
        <f>'BAR BB| Open rates'!CJ21*0.82+25</f>
        <v>29955</v>
      </c>
      <c r="CK21" s="43">
        <f>'BAR BB| Open rates'!CK21*0.82+25</f>
        <v>31758.999999999996</v>
      </c>
      <c r="CL21" s="43">
        <f>'BAR BB| Open rates'!CL21*0.82+25</f>
        <v>29955</v>
      </c>
      <c r="CM21" s="43">
        <f>'BAR BB| Open rates'!CM21*0.82+25</f>
        <v>31758.999999999996</v>
      </c>
      <c r="CN21" s="43">
        <f>'BAR BB| Open rates'!CN21*0.82+25</f>
        <v>29955</v>
      </c>
    </row>
    <row r="22" spans="1:92" s="36" customFormat="1" ht="12" customHeight="1" x14ac:dyDescent="0.2">
      <c r="A22" s="237">
        <v>2</v>
      </c>
      <c r="B22" s="43">
        <f>'BAR BB| Open rates'!B22*0.82+25</f>
        <v>32989</v>
      </c>
      <c r="C22" s="43">
        <f>'BAR BB| Open rates'!C22*0.82+25</f>
        <v>37909</v>
      </c>
      <c r="D22" s="43">
        <f>'BAR BB| Open rates'!D22*0.82+25</f>
        <v>34629</v>
      </c>
      <c r="E22" s="43">
        <f>'BAR BB| Open rates'!E22*0.82+25</f>
        <v>82681</v>
      </c>
      <c r="F22" s="43">
        <f>'BAR BB| Open rates'!F22*0.82+25</f>
        <v>113021</v>
      </c>
      <c r="G22" s="43">
        <f>'BAR BB| Open rates'!G22*0.82+25</f>
        <v>118761</v>
      </c>
      <c r="H22" s="43">
        <f>'BAR BB| Open rates'!H22*0.82+25</f>
        <v>126960.99999999999</v>
      </c>
      <c r="I22" s="43">
        <f>'BAR BB| Open rates'!I22*0.82+25</f>
        <v>135243</v>
      </c>
      <c r="J22" s="43">
        <f>'BAR BB| Open rates'!J22*0.82+25</f>
        <v>135243</v>
      </c>
      <c r="K22" s="43">
        <f>'BAR BB| Open rates'!K22*0.82+25</f>
        <v>135243</v>
      </c>
      <c r="L22" s="43">
        <f>'BAR BB| Open rates'!L22*0.82+25</f>
        <v>128682.99999999999</v>
      </c>
      <c r="M22" s="43">
        <f>'BAR BB| Open rates'!M22*0.82+25</f>
        <v>72759</v>
      </c>
      <c r="N22" s="43">
        <f>'BAR BB| Open rates'!N22*0.82+25</f>
        <v>64558.999999999993</v>
      </c>
      <c r="O22" s="43">
        <f>'BAR BB| Open rates'!O22*0.82+25</f>
        <v>39959</v>
      </c>
      <c r="P22" s="43">
        <f>'BAR BB| Open rates'!P22*0.82+25</f>
        <v>32578.999999999996</v>
      </c>
      <c r="Q22" s="43">
        <f>'BAR BB| Open rates'!Q22*0.82+25</f>
        <v>36679</v>
      </c>
      <c r="R22" s="43">
        <f>'BAR BB| Open rates'!R22*0.82+25</f>
        <v>34219</v>
      </c>
      <c r="S22" s="43">
        <f>'BAR BB| Open rates'!S22*0.82+25</f>
        <v>34219</v>
      </c>
      <c r="T22" s="43">
        <f>'BAR BB| Open rates'!T22*0.82+25</f>
        <v>36679</v>
      </c>
      <c r="U22" s="43">
        <f>'BAR BB| Open rates'!U22*0.82+25</f>
        <v>39959</v>
      </c>
      <c r="V22" s="43">
        <f>'BAR BB| Open rates'!V22*0.82+25</f>
        <v>39959</v>
      </c>
      <c r="W22" s="43">
        <f>'BAR BB| Open rates'!W22*0.82+25</f>
        <v>50455</v>
      </c>
      <c r="X22" s="43">
        <f>'BAR BB| Open rates'!X22*0.82+25</f>
        <v>50455</v>
      </c>
      <c r="Y22" s="43">
        <f>'BAR BB| Open rates'!Y22*0.82+25</f>
        <v>55375</v>
      </c>
      <c r="Z22" s="43">
        <f>'BAR BB| Open rates'!Z22*0.82+25</f>
        <v>55375</v>
      </c>
      <c r="AA22" s="43">
        <f>'BAR BB| Open rates'!AA22*0.82+25</f>
        <v>58081</v>
      </c>
      <c r="AB22" s="43">
        <f>'BAR BB| Open rates'!AB22*0.82+25</f>
        <v>55375</v>
      </c>
      <c r="AC22" s="43">
        <f>'BAR BB| Open rates'!AC22*0.82+25</f>
        <v>58081</v>
      </c>
      <c r="AD22" s="43">
        <f>'BAR BB| Open rates'!AD22*0.82+25</f>
        <v>53161</v>
      </c>
      <c r="AE22" s="43">
        <f>'BAR BB| Open rates'!AE22*0.82+25</f>
        <v>66527</v>
      </c>
      <c r="AF22" s="43">
        <f>'BAR BB| Open rates'!AF22*0.82+25</f>
        <v>66527</v>
      </c>
      <c r="AG22" s="43">
        <f>'BAR BB| Open rates'!AG22*0.82+25</f>
        <v>66527</v>
      </c>
      <c r="AH22" s="43">
        <f>'BAR BB| Open rates'!AH22*0.82+25</f>
        <v>42419</v>
      </c>
      <c r="AI22" s="43">
        <f>'BAR BB| Open rates'!AI22*0.82+25</f>
        <v>36679</v>
      </c>
      <c r="AJ22" s="43">
        <f>'BAR BB| Open rates'!AJ22*0.82+25</f>
        <v>41927</v>
      </c>
      <c r="AK22" s="43">
        <f>'BAR BB| Open rates'!AK22*0.82+25</f>
        <v>34219</v>
      </c>
      <c r="AL22" s="43">
        <f>'BAR BB| Open rates'!AL22*0.82+25</f>
        <v>32578.999999999996</v>
      </c>
      <c r="AM22" s="43">
        <f>'BAR BB| Open rates'!AM22*0.82+25</f>
        <v>30938.999999999996</v>
      </c>
      <c r="AN22" s="43">
        <f>'BAR BB| Open rates'!AN22*0.82+25</f>
        <v>32578.999999999996</v>
      </c>
      <c r="AO22" s="43">
        <f>'BAR BB| Open rates'!AO22*0.82+25</f>
        <v>30938.999999999996</v>
      </c>
      <c r="AP22" s="43">
        <f>'BAR BB| Open rates'!AP22*0.82+25</f>
        <v>27495</v>
      </c>
      <c r="AQ22" s="43">
        <f>'BAR BB| Open rates'!AQ22*0.82+25</f>
        <v>26101</v>
      </c>
      <c r="AR22" s="43">
        <f>'BAR BB| Open rates'!AR22*0.82+25</f>
        <v>24461</v>
      </c>
      <c r="AS22" s="43">
        <f>'BAR BB| Open rates'!AS22*0.82+25</f>
        <v>24461</v>
      </c>
      <c r="AT22" s="43">
        <f>'BAR BB| Open rates'!AT22*0.82+25</f>
        <v>23641</v>
      </c>
      <c r="AU22" s="43">
        <f>'BAR BB| Open rates'!AU22*0.82+25</f>
        <v>24461</v>
      </c>
      <c r="AV22" s="43">
        <f>'BAR BB| Open rates'!AV22*0.82+25</f>
        <v>23641</v>
      </c>
      <c r="AW22" s="43">
        <f>'BAR BB| Open rates'!AW22*0.82+25</f>
        <v>24461</v>
      </c>
      <c r="AX22" s="43">
        <f>'BAR BB| Open rates'!AX22*0.82+25</f>
        <v>31758.999999999996</v>
      </c>
      <c r="AY22" s="43">
        <f>'BAR BB| Open rates'!AY22*0.82+25</f>
        <v>27495</v>
      </c>
      <c r="AZ22" s="43">
        <f>'BAR BB| Open rates'!AZ22*0.82+25</f>
        <v>31758.999999999996</v>
      </c>
      <c r="BA22" s="43">
        <f>'BAR BB| Open rates'!BA22*0.82+25</f>
        <v>29299</v>
      </c>
      <c r="BB22" s="43">
        <f>'BAR BB| Open rates'!BB22*0.82+25</f>
        <v>26101</v>
      </c>
      <c r="BC22" s="43">
        <f>'BAR BB| Open rates'!BC22*0.82+25</f>
        <v>27495</v>
      </c>
      <c r="BD22" s="43">
        <f>'BAR BB| Open rates'!BD22*0.82+25</f>
        <v>26101</v>
      </c>
      <c r="BE22" s="43">
        <f>'BAR BB| Open rates'!BE22*0.82+25</f>
        <v>27495</v>
      </c>
      <c r="BF22" s="43">
        <f>'BAR BB| Open rates'!BF22*0.82+25</f>
        <v>26101</v>
      </c>
      <c r="BG22" s="43">
        <f>'BAR BB| Open rates'!BG22*0.82+25</f>
        <v>27495</v>
      </c>
      <c r="BH22" s="43">
        <f>'BAR BB| Open rates'!BH22*0.82+25</f>
        <v>32414.999999999996</v>
      </c>
      <c r="BI22" s="43">
        <f>'BAR BB| Open rates'!BI22*0.82+25</f>
        <v>35859</v>
      </c>
      <c r="BJ22" s="43">
        <f>'BAR BB| Open rates'!BJ22*0.82+25</f>
        <v>51521</v>
      </c>
      <c r="BK22" s="43">
        <f>'BAR BB| Open rates'!BK22*0.82+25</f>
        <v>32414.999999999996</v>
      </c>
      <c r="BL22" s="43">
        <f>'BAR BB| Open rates'!BL22*0.82+25</f>
        <v>34219</v>
      </c>
      <c r="BM22" s="43">
        <f>'BAR BB| Open rates'!BM22*0.82+25</f>
        <v>32414.999999999996</v>
      </c>
      <c r="BN22" s="43">
        <f>'BAR BB| Open rates'!BN22*0.82+25</f>
        <v>35859</v>
      </c>
      <c r="BO22" s="43">
        <f>'BAR BB| Open rates'!BO22*0.82+25</f>
        <v>37499</v>
      </c>
      <c r="BP22" s="43">
        <f>'BAR BB| Open rates'!BP22*0.82+25</f>
        <v>35859</v>
      </c>
      <c r="BQ22" s="43">
        <f>'BAR BB| Open rates'!BQ22*0.82+25</f>
        <v>37499</v>
      </c>
      <c r="BR22" s="43">
        <f>'BAR BB| Open rates'!BR22*0.82+25</f>
        <v>35859</v>
      </c>
      <c r="BS22" s="43">
        <f>'BAR BB| Open rates'!BS22*0.82+25</f>
        <v>37499</v>
      </c>
      <c r="BT22" s="43">
        <f>'BAR BB| Open rates'!BT22*0.82+25</f>
        <v>35859</v>
      </c>
      <c r="BU22" s="43">
        <f>'BAR BB| Open rates'!BU22*0.82+25</f>
        <v>37499</v>
      </c>
      <c r="BV22" s="43">
        <f>'BAR BB| Open rates'!BV22*0.82+25</f>
        <v>35859</v>
      </c>
      <c r="BW22" s="43">
        <f>'BAR BB| Open rates'!BW22*0.82+25</f>
        <v>37499</v>
      </c>
      <c r="BX22" s="43">
        <f>'BAR BB| Open rates'!BX22*0.82+25</f>
        <v>35859</v>
      </c>
      <c r="BY22" s="43">
        <f>'BAR BB| Open rates'!BY22*0.82+25</f>
        <v>37499</v>
      </c>
      <c r="BZ22" s="43">
        <f>'BAR BB| Open rates'!BZ22*0.82+25</f>
        <v>35859</v>
      </c>
      <c r="CA22" s="43">
        <f>'BAR BB| Open rates'!CA22*0.82+25</f>
        <v>37499</v>
      </c>
      <c r="CB22" s="43">
        <f>'BAR BB| Open rates'!CB22*0.82+25</f>
        <v>35859</v>
      </c>
      <c r="CC22" s="43">
        <f>'BAR BB| Open rates'!CC22*0.82+25</f>
        <v>37499</v>
      </c>
      <c r="CD22" s="43">
        <f>'BAR BB| Open rates'!CD22*0.82+25</f>
        <v>32414.999999999996</v>
      </c>
      <c r="CE22" s="43">
        <f>'BAR BB| Open rates'!CE22*0.82+25</f>
        <v>34219</v>
      </c>
      <c r="CF22" s="43">
        <f>'BAR BB| Open rates'!CF22*0.82+25</f>
        <v>32414.999999999996</v>
      </c>
      <c r="CG22" s="43">
        <f>'BAR BB| Open rates'!CG22*0.82+25</f>
        <v>34219</v>
      </c>
      <c r="CH22" s="43">
        <f>'BAR BB| Open rates'!CH22*0.82+25</f>
        <v>32414.999999999996</v>
      </c>
      <c r="CI22" s="43">
        <f>'BAR BB| Open rates'!CI22*0.82+25</f>
        <v>34219</v>
      </c>
      <c r="CJ22" s="43">
        <f>'BAR BB| Open rates'!CJ22*0.82+25</f>
        <v>32414.999999999996</v>
      </c>
      <c r="CK22" s="43">
        <f>'BAR BB| Open rates'!CK22*0.82+25</f>
        <v>34219</v>
      </c>
      <c r="CL22" s="43">
        <f>'BAR BB| Open rates'!CL22*0.82+25</f>
        <v>32414.999999999996</v>
      </c>
      <c r="CM22" s="43">
        <f>'BAR BB| Open rates'!CM22*0.82+25</f>
        <v>34219</v>
      </c>
      <c r="CN22" s="43">
        <f>'BAR BB| Open rates'!CN22*0.82+25</f>
        <v>32414.999999999996</v>
      </c>
    </row>
    <row r="23" spans="1:92" s="36" customFormat="1" ht="12" customHeight="1" x14ac:dyDescent="0.2">
      <c r="A23" s="236" t="s">
        <v>180</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c r="BX23" s="43"/>
      <c r="BY23" s="43"/>
      <c r="BZ23" s="43"/>
      <c r="CA23" s="43"/>
      <c r="CB23" s="43"/>
      <c r="CC23" s="43"/>
      <c r="CD23" s="43"/>
      <c r="CE23" s="43"/>
      <c r="CF23" s="43"/>
      <c r="CG23" s="43"/>
      <c r="CH23" s="43"/>
      <c r="CI23" s="43"/>
      <c r="CJ23" s="43"/>
      <c r="CK23" s="43"/>
      <c r="CL23" s="43"/>
      <c r="CM23" s="43"/>
      <c r="CN23" s="43"/>
    </row>
    <row r="24" spans="1:92" s="36" customFormat="1" ht="12" customHeight="1" x14ac:dyDescent="0.2">
      <c r="A24" s="237">
        <v>1</v>
      </c>
      <c r="B24" s="43">
        <f>'BAR BB| Open rates'!B24*0.82+25</f>
        <v>39959</v>
      </c>
      <c r="C24" s="43">
        <f>'BAR BB| Open rates'!C24*0.82+25</f>
        <v>44879</v>
      </c>
      <c r="D24" s="43">
        <f>'BAR BB| Open rates'!D24*0.82+25</f>
        <v>41599</v>
      </c>
      <c r="E24" s="43">
        <f>'BAR BB| Open rates'!E24*0.82+25</f>
        <v>135981</v>
      </c>
      <c r="F24" s="43">
        <f>'BAR BB| Open rates'!F24*0.82+25</f>
        <v>166321</v>
      </c>
      <c r="G24" s="43">
        <f>'BAR BB| Open rates'!G24*0.82+25</f>
        <v>172061</v>
      </c>
      <c r="H24" s="43">
        <f>'BAR BB| Open rates'!H24*0.82+25</f>
        <v>180261</v>
      </c>
      <c r="I24" s="43">
        <f>'BAR BB| Open rates'!I24*0.82+25</f>
        <v>188543</v>
      </c>
      <c r="J24" s="43">
        <f>'BAR BB| Open rates'!J24*0.82+25</f>
        <v>188543</v>
      </c>
      <c r="K24" s="43">
        <f>'BAR BB| Open rates'!K24*0.82+25</f>
        <v>188543</v>
      </c>
      <c r="L24" s="43">
        <f>'BAR BB| Open rates'!L24*0.82+25</f>
        <v>181983</v>
      </c>
      <c r="M24" s="43">
        <f>'BAR BB| Open rates'!M24*0.82+25</f>
        <v>82599</v>
      </c>
      <c r="N24" s="43">
        <f>'BAR BB| Open rates'!N24*0.82+25</f>
        <v>74399</v>
      </c>
      <c r="O24" s="43">
        <f>'BAR BB| Open rates'!O24*0.82+25</f>
        <v>49799</v>
      </c>
      <c r="P24" s="43">
        <f>'BAR BB| Open rates'!P24*0.82+25</f>
        <v>42419</v>
      </c>
      <c r="Q24" s="43">
        <f>'BAR BB| Open rates'!Q24*0.82+25</f>
        <v>46519</v>
      </c>
      <c r="R24" s="43">
        <f>'BAR BB| Open rates'!R24*0.82+25</f>
        <v>44059</v>
      </c>
      <c r="S24" s="43">
        <f>'BAR BB| Open rates'!S24*0.82+25</f>
        <v>44059</v>
      </c>
      <c r="T24" s="43">
        <f>'BAR BB| Open rates'!T24*0.82+25</f>
        <v>46519</v>
      </c>
      <c r="U24" s="43">
        <f>'BAR BB| Open rates'!U24*0.82+25</f>
        <v>49799</v>
      </c>
      <c r="V24" s="43">
        <f>'BAR BB| Open rates'!V24*0.82+25</f>
        <v>49799</v>
      </c>
      <c r="W24" s="43">
        <f>'BAR BB| Open rates'!W24*0.82+25</f>
        <v>60295</v>
      </c>
      <c r="X24" s="43">
        <f>'BAR BB| Open rates'!X24*0.82+25</f>
        <v>60295</v>
      </c>
      <c r="Y24" s="43">
        <f>'BAR BB| Open rates'!Y24*0.82+25</f>
        <v>70135</v>
      </c>
      <c r="Z24" s="43">
        <f>'BAR BB| Open rates'!Z24*0.82+25</f>
        <v>70135</v>
      </c>
      <c r="AA24" s="43">
        <f>'BAR BB| Open rates'!AA24*0.82+25</f>
        <v>72841</v>
      </c>
      <c r="AB24" s="43">
        <f>'BAR BB| Open rates'!AB24*0.82+25</f>
        <v>70135</v>
      </c>
      <c r="AC24" s="43">
        <f>'BAR BB| Open rates'!AC24*0.82+25</f>
        <v>72841</v>
      </c>
      <c r="AD24" s="43">
        <f>'BAR BB| Open rates'!AD24*0.82+25</f>
        <v>67921</v>
      </c>
      <c r="AE24" s="43">
        <f>'BAR BB| Open rates'!AE24*0.82+25</f>
        <v>82927</v>
      </c>
      <c r="AF24" s="43">
        <f>'BAR BB| Open rates'!AF24*0.82+25</f>
        <v>82927</v>
      </c>
      <c r="AG24" s="43">
        <f>'BAR BB| Open rates'!AG24*0.82+25</f>
        <v>82927</v>
      </c>
      <c r="AH24" s="43">
        <f>'BAR BB| Open rates'!AH24*0.82+25</f>
        <v>58819</v>
      </c>
      <c r="AI24" s="43">
        <f>'BAR BB| Open rates'!AI24*0.82+25</f>
        <v>46519</v>
      </c>
      <c r="AJ24" s="43">
        <f>'BAR BB| Open rates'!AJ24*0.82+25</f>
        <v>51767</v>
      </c>
      <c r="AK24" s="43">
        <f>'BAR BB| Open rates'!AK24*0.82+25</f>
        <v>44059</v>
      </c>
      <c r="AL24" s="43">
        <f>'BAR BB| Open rates'!AL24*0.82+25</f>
        <v>42419</v>
      </c>
      <c r="AM24" s="43">
        <f>'BAR BB| Open rates'!AM24*0.82+25</f>
        <v>40779</v>
      </c>
      <c r="AN24" s="43">
        <f>'BAR BB| Open rates'!AN24*0.82+25</f>
        <v>42419</v>
      </c>
      <c r="AO24" s="43">
        <f>'BAR BB| Open rates'!AO24*0.82+25</f>
        <v>40779</v>
      </c>
      <c r="AP24" s="43">
        <f>'BAR BB| Open rates'!AP24*0.82+25</f>
        <v>34055</v>
      </c>
      <c r="AQ24" s="43">
        <f>'BAR BB| Open rates'!AQ24*0.82+25</f>
        <v>32660.999999999996</v>
      </c>
      <c r="AR24" s="43">
        <f>'BAR BB| Open rates'!AR24*0.82+25</f>
        <v>31020.999999999996</v>
      </c>
      <c r="AS24" s="43">
        <f>'BAR BB| Open rates'!AS24*0.82+25</f>
        <v>31020.999999999996</v>
      </c>
      <c r="AT24" s="43">
        <f>'BAR BB| Open rates'!AT24*0.82+25</f>
        <v>30201</v>
      </c>
      <c r="AU24" s="43">
        <f>'BAR BB| Open rates'!AU24*0.82+25</f>
        <v>31020.999999999996</v>
      </c>
      <c r="AV24" s="43">
        <f>'BAR BB| Open rates'!AV24*0.82+25</f>
        <v>30201</v>
      </c>
      <c r="AW24" s="43">
        <f>'BAR BB| Open rates'!AW24*0.82+25</f>
        <v>31020.999999999996</v>
      </c>
      <c r="AX24" s="43"/>
      <c r="AY24" s="43"/>
      <c r="AZ24" s="43"/>
      <c r="BA24" s="43"/>
      <c r="BB24" s="43"/>
      <c r="BC24" s="43"/>
      <c r="BD24" s="43"/>
      <c r="BE24" s="43"/>
      <c r="BF24" s="43"/>
      <c r="BG24" s="43"/>
      <c r="BH24" s="43"/>
      <c r="BI24" s="43"/>
      <c r="BJ24" s="43"/>
      <c r="BK24" s="43"/>
      <c r="BL24" s="43"/>
      <c r="BM24" s="43"/>
      <c r="BN24" s="43"/>
      <c r="BO24" s="43"/>
      <c r="BP24" s="43"/>
      <c r="BQ24" s="43"/>
      <c r="BR24" s="43"/>
      <c r="BS24" s="43"/>
      <c r="BT24" s="43"/>
      <c r="BU24" s="43"/>
      <c r="BV24" s="43"/>
      <c r="BW24" s="43"/>
      <c r="BX24" s="43"/>
      <c r="BY24" s="43"/>
      <c r="BZ24" s="43"/>
      <c r="CA24" s="43"/>
      <c r="CB24" s="43"/>
      <c r="CC24" s="43"/>
      <c r="CD24" s="43"/>
      <c r="CE24" s="43"/>
      <c r="CF24" s="43"/>
      <c r="CG24" s="43"/>
      <c r="CH24" s="43"/>
      <c r="CI24" s="43"/>
      <c r="CJ24" s="43"/>
      <c r="CK24" s="43"/>
      <c r="CL24" s="43"/>
      <c r="CM24" s="43"/>
      <c r="CN24" s="43"/>
    </row>
    <row r="25" spans="1:92" s="36" customFormat="1" ht="12" customHeight="1" x14ac:dyDescent="0.2">
      <c r="A25" s="237">
        <v>2</v>
      </c>
      <c r="B25" s="43">
        <f>'BAR BB| Open rates'!B25*0.82+25</f>
        <v>42009</v>
      </c>
      <c r="C25" s="43">
        <f>'BAR BB| Open rates'!C25*0.82+25</f>
        <v>46929</v>
      </c>
      <c r="D25" s="43">
        <f>'BAR BB| Open rates'!D25*0.82+25</f>
        <v>43649</v>
      </c>
      <c r="E25" s="43">
        <f>'BAR BB| Open rates'!E25*0.82+25</f>
        <v>138441</v>
      </c>
      <c r="F25" s="43">
        <f>'BAR BB| Open rates'!F25*0.82+25</f>
        <v>168781</v>
      </c>
      <c r="G25" s="43">
        <f>'BAR BB| Open rates'!G25*0.82+25</f>
        <v>174521</v>
      </c>
      <c r="H25" s="43">
        <f>'BAR BB| Open rates'!H25*0.82+25</f>
        <v>182721</v>
      </c>
      <c r="I25" s="43">
        <f>'BAR BB| Open rates'!I25*0.82+25</f>
        <v>191003</v>
      </c>
      <c r="J25" s="43">
        <f>'BAR BB| Open rates'!J25*0.82+25</f>
        <v>191003</v>
      </c>
      <c r="K25" s="43">
        <f>'BAR BB| Open rates'!K25*0.82+25</f>
        <v>191003</v>
      </c>
      <c r="L25" s="43">
        <f>'BAR BB| Open rates'!L25*0.82+25</f>
        <v>184443</v>
      </c>
      <c r="M25" s="43">
        <f>'BAR BB| Open rates'!M25*0.82+25</f>
        <v>85059</v>
      </c>
      <c r="N25" s="43">
        <f>'BAR BB| Open rates'!N25*0.82+25</f>
        <v>76859</v>
      </c>
      <c r="O25" s="43">
        <f>'BAR BB| Open rates'!O25*0.82+25</f>
        <v>52259</v>
      </c>
      <c r="P25" s="43">
        <f>'BAR BB| Open rates'!P25*0.82+25</f>
        <v>44879</v>
      </c>
      <c r="Q25" s="43">
        <f>'BAR BB| Open rates'!Q25*0.82+25</f>
        <v>48979</v>
      </c>
      <c r="R25" s="43">
        <f>'BAR BB| Open rates'!R25*0.82+25</f>
        <v>46519</v>
      </c>
      <c r="S25" s="43">
        <f>'BAR BB| Open rates'!S25*0.82+25</f>
        <v>46519</v>
      </c>
      <c r="T25" s="43">
        <f>'BAR BB| Open rates'!T25*0.82+25</f>
        <v>48979</v>
      </c>
      <c r="U25" s="43">
        <f>'BAR BB| Open rates'!U25*0.82+25</f>
        <v>52259</v>
      </c>
      <c r="V25" s="43">
        <f>'BAR BB| Open rates'!V25*0.82+25</f>
        <v>52259</v>
      </c>
      <c r="W25" s="43">
        <f>'BAR BB| Open rates'!W25*0.82+25</f>
        <v>62754.999999999993</v>
      </c>
      <c r="X25" s="43">
        <f>'BAR BB| Open rates'!X25*0.82+25</f>
        <v>62754.999999999993</v>
      </c>
      <c r="Y25" s="43">
        <f>'BAR BB| Open rates'!Y25*0.82+25</f>
        <v>72595</v>
      </c>
      <c r="Z25" s="43">
        <f>'BAR BB| Open rates'!Z25*0.82+25</f>
        <v>72595</v>
      </c>
      <c r="AA25" s="43">
        <f>'BAR BB| Open rates'!AA25*0.82+25</f>
        <v>75301</v>
      </c>
      <c r="AB25" s="43">
        <f>'BAR BB| Open rates'!AB25*0.82+25</f>
        <v>72595</v>
      </c>
      <c r="AC25" s="43">
        <f>'BAR BB| Open rates'!AC25*0.82+25</f>
        <v>75301</v>
      </c>
      <c r="AD25" s="43">
        <f>'BAR BB| Open rates'!AD25*0.82+25</f>
        <v>70381</v>
      </c>
      <c r="AE25" s="43">
        <f>'BAR BB| Open rates'!AE25*0.82+25</f>
        <v>85387</v>
      </c>
      <c r="AF25" s="43">
        <f>'BAR BB| Open rates'!AF25*0.82+25</f>
        <v>85387</v>
      </c>
      <c r="AG25" s="43">
        <f>'BAR BB| Open rates'!AG25*0.82+25</f>
        <v>85387</v>
      </c>
      <c r="AH25" s="43">
        <f>'BAR BB| Open rates'!AH25*0.82+25</f>
        <v>61278.999999999993</v>
      </c>
      <c r="AI25" s="43">
        <f>'BAR BB| Open rates'!AI25*0.82+25</f>
        <v>48979</v>
      </c>
      <c r="AJ25" s="43">
        <f>'BAR BB| Open rates'!AJ25*0.82+25</f>
        <v>54227</v>
      </c>
      <c r="AK25" s="43">
        <f>'BAR BB| Open rates'!AK25*0.82+25</f>
        <v>46519</v>
      </c>
      <c r="AL25" s="43">
        <f>'BAR BB| Open rates'!AL25*0.82+25</f>
        <v>44879</v>
      </c>
      <c r="AM25" s="43">
        <f>'BAR BB| Open rates'!AM25*0.82+25</f>
        <v>43239</v>
      </c>
      <c r="AN25" s="43">
        <f>'BAR BB| Open rates'!AN25*0.82+25</f>
        <v>44879</v>
      </c>
      <c r="AO25" s="43">
        <f>'BAR BB| Open rates'!AO25*0.82+25</f>
        <v>43239</v>
      </c>
      <c r="AP25" s="43">
        <f>'BAR BB| Open rates'!AP25*0.82+25</f>
        <v>36515</v>
      </c>
      <c r="AQ25" s="43">
        <f>'BAR BB| Open rates'!AQ25*0.82+25</f>
        <v>35121</v>
      </c>
      <c r="AR25" s="43">
        <f>'BAR BB| Open rates'!AR25*0.82+25</f>
        <v>33481</v>
      </c>
      <c r="AS25" s="43">
        <f>'BAR BB| Open rates'!AS25*0.82+25</f>
        <v>33481</v>
      </c>
      <c r="AT25" s="43">
        <f>'BAR BB| Open rates'!AT25*0.82+25</f>
        <v>32660.999999999996</v>
      </c>
      <c r="AU25" s="43">
        <f>'BAR BB| Open rates'!AU25*0.82+25</f>
        <v>33481</v>
      </c>
      <c r="AV25" s="43">
        <f>'BAR BB| Open rates'!AV25*0.82+25</f>
        <v>32660.999999999996</v>
      </c>
      <c r="AW25" s="43">
        <f>'BAR BB| Open rates'!AW25*0.82+25</f>
        <v>33481</v>
      </c>
      <c r="AX25" s="43"/>
      <c r="AY25" s="43"/>
      <c r="AZ25" s="43"/>
      <c r="BA25" s="43"/>
      <c r="BB25" s="43"/>
      <c r="BC25" s="43"/>
      <c r="BD25" s="43"/>
      <c r="BE25" s="43"/>
      <c r="BF25" s="43"/>
      <c r="BG25" s="43"/>
      <c r="BH25" s="43"/>
      <c r="BI25" s="43"/>
      <c r="BJ25" s="43"/>
      <c r="BK25" s="43"/>
      <c r="BL25" s="43"/>
      <c r="BM25" s="43"/>
      <c r="BN25" s="43"/>
      <c r="BO25" s="43"/>
      <c r="BP25" s="43"/>
      <c r="BQ25" s="43"/>
      <c r="BR25" s="43"/>
      <c r="BS25" s="43"/>
      <c r="BT25" s="43"/>
      <c r="BU25" s="43"/>
      <c r="BV25" s="43"/>
      <c r="BW25" s="43"/>
      <c r="BX25" s="43"/>
      <c r="BY25" s="43"/>
      <c r="BZ25" s="43"/>
      <c r="CA25" s="43"/>
      <c r="CB25" s="43"/>
      <c r="CC25" s="43"/>
      <c r="CD25" s="43"/>
      <c r="CE25" s="43"/>
      <c r="CF25" s="43"/>
      <c r="CG25" s="43"/>
      <c r="CH25" s="43"/>
      <c r="CI25" s="43"/>
      <c r="CJ25" s="43"/>
      <c r="CK25" s="43"/>
      <c r="CL25" s="43"/>
      <c r="CM25" s="43"/>
      <c r="CN25" s="43"/>
    </row>
    <row r="26" spans="1:92" s="36" customFormat="1" ht="12" customHeight="1" x14ac:dyDescent="0.2">
      <c r="A26" s="237">
        <v>3</v>
      </c>
      <c r="B26" s="43">
        <f>'BAR BB| Open rates'!B26*0.82+25</f>
        <v>44059</v>
      </c>
      <c r="C26" s="43">
        <f>'BAR BB| Open rates'!C26*0.82+25</f>
        <v>48979</v>
      </c>
      <c r="D26" s="43">
        <f>'BAR BB| Open rates'!D26*0.82+25</f>
        <v>45699</v>
      </c>
      <c r="E26" s="43">
        <f>'BAR BB| Open rates'!E26*0.82+25</f>
        <v>140901</v>
      </c>
      <c r="F26" s="43">
        <f>'BAR BB| Open rates'!F26*0.82+25</f>
        <v>171241</v>
      </c>
      <c r="G26" s="43">
        <f>'BAR BB| Open rates'!G26*0.82+25</f>
        <v>176981</v>
      </c>
      <c r="H26" s="43">
        <f>'BAR BB| Open rates'!H26*0.82+25</f>
        <v>185181</v>
      </c>
      <c r="I26" s="43">
        <f>'BAR BB| Open rates'!I26*0.82+25</f>
        <v>193463</v>
      </c>
      <c r="J26" s="43">
        <f>'BAR BB| Open rates'!J26*0.82+25</f>
        <v>193463</v>
      </c>
      <c r="K26" s="43">
        <f>'BAR BB| Open rates'!K26*0.82+25</f>
        <v>193463</v>
      </c>
      <c r="L26" s="43">
        <f>'BAR BB| Open rates'!L26*0.82+25</f>
        <v>186903</v>
      </c>
      <c r="M26" s="43">
        <f>'BAR BB| Open rates'!M26*0.82+25</f>
        <v>87519</v>
      </c>
      <c r="N26" s="43">
        <f>'BAR BB| Open rates'!N26*0.82+25</f>
        <v>79319</v>
      </c>
      <c r="O26" s="43">
        <f>'BAR BB| Open rates'!O26*0.82+25</f>
        <v>54719</v>
      </c>
      <c r="P26" s="43">
        <f>'BAR BB| Open rates'!P26*0.82+25</f>
        <v>47339</v>
      </c>
      <c r="Q26" s="43">
        <f>'BAR BB| Open rates'!Q26*0.82+25</f>
        <v>51439</v>
      </c>
      <c r="R26" s="43">
        <f>'BAR BB| Open rates'!R26*0.82+25</f>
        <v>48979</v>
      </c>
      <c r="S26" s="43">
        <f>'BAR BB| Open rates'!S26*0.82+25</f>
        <v>48979</v>
      </c>
      <c r="T26" s="43">
        <f>'BAR BB| Open rates'!T26*0.82+25</f>
        <v>51439</v>
      </c>
      <c r="U26" s="43">
        <f>'BAR BB| Open rates'!U26*0.82+25</f>
        <v>54719</v>
      </c>
      <c r="V26" s="43">
        <f>'BAR BB| Open rates'!V26*0.82+25</f>
        <v>54719</v>
      </c>
      <c r="W26" s="43">
        <f>'BAR BB| Open rates'!W26*0.82+25</f>
        <v>65214.999999999993</v>
      </c>
      <c r="X26" s="43">
        <f>'BAR BB| Open rates'!X26*0.82+25</f>
        <v>65214.999999999993</v>
      </c>
      <c r="Y26" s="43">
        <f>'BAR BB| Open rates'!Y26*0.82+25</f>
        <v>75055</v>
      </c>
      <c r="Z26" s="43">
        <f>'BAR BB| Open rates'!Z26*0.82+25</f>
        <v>75055</v>
      </c>
      <c r="AA26" s="43">
        <f>'BAR BB| Open rates'!AA26*0.82+25</f>
        <v>77761</v>
      </c>
      <c r="AB26" s="43">
        <f>'BAR BB| Open rates'!AB26*0.82+25</f>
        <v>75055</v>
      </c>
      <c r="AC26" s="43">
        <f>'BAR BB| Open rates'!AC26*0.82+25</f>
        <v>77761</v>
      </c>
      <c r="AD26" s="43">
        <f>'BAR BB| Open rates'!AD26*0.82+25</f>
        <v>72841</v>
      </c>
      <c r="AE26" s="43">
        <f>'BAR BB| Open rates'!AE26*0.82+25</f>
        <v>87847</v>
      </c>
      <c r="AF26" s="43">
        <f>'BAR BB| Open rates'!AF26*0.82+25</f>
        <v>87847</v>
      </c>
      <c r="AG26" s="43">
        <f>'BAR BB| Open rates'!AG26*0.82+25</f>
        <v>87847</v>
      </c>
      <c r="AH26" s="43">
        <f>'BAR BB| Open rates'!AH26*0.82+25</f>
        <v>63738.999999999993</v>
      </c>
      <c r="AI26" s="43">
        <f>'BAR BB| Open rates'!AI26*0.82+25</f>
        <v>51439</v>
      </c>
      <c r="AJ26" s="43">
        <f>'BAR BB| Open rates'!AJ26*0.82+25</f>
        <v>56687</v>
      </c>
      <c r="AK26" s="43">
        <f>'BAR BB| Open rates'!AK26*0.82+25</f>
        <v>48979</v>
      </c>
      <c r="AL26" s="43">
        <f>'BAR BB| Open rates'!AL26*0.82+25</f>
        <v>47339</v>
      </c>
      <c r="AM26" s="43">
        <f>'BAR BB| Open rates'!AM26*0.82+25</f>
        <v>45699</v>
      </c>
      <c r="AN26" s="43">
        <f>'BAR BB| Open rates'!AN26*0.82+25</f>
        <v>47339</v>
      </c>
      <c r="AO26" s="43">
        <f>'BAR BB| Open rates'!AO26*0.82+25</f>
        <v>45699</v>
      </c>
      <c r="AP26" s="43">
        <f>'BAR BB| Open rates'!AP26*0.82+25</f>
        <v>38975</v>
      </c>
      <c r="AQ26" s="43">
        <f>'BAR BB| Open rates'!AQ26*0.82+25</f>
        <v>37581</v>
      </c>
      <c r="AR26" s="43">
        <f>'BAR BB| Open rates'!AR26*0.82+25</f>
        <v>35941</v>
      </c>
      <c r="AS26" s="43">
        <f>'BAR BB| Open rates'!AS26*0.82+25</f>
        <v>35941</v>
      </c>
      <c r="AT26" s="43">
        <f>'BAR BB| Open rates'!AT26*0.82+25</f>
        <v>35121</v>
      </c>
      <c r="AU26" s="43">
        <f>'BAR BB| Open rates'!AU26*0.82+25</f>
        <v>35941</v>
      </c>
      <c r="AV26" s="43">
        <f>'BAR BB| Open rates'!AV26*0.82+25</f>
        <v>35121</v>
      </c>
      <c r="AW26" s="43">
        <f>'BAR BB| Open rates'!AW26*0.82+25</f>
        <v>35941</v>
      </c>
      <c r="AX26" s="43"/>
      <c r="AY26" s="43"/>
      <c r="AZ26" s="43"/>
      <c r="BA26" s="43"/>
      <c r="BB26" s="43"/>
      <c r="BC26" s="43"/>
      <c r="BD26" s="43"/>
      <c r="BE26" s="43"/>
      <c r="BF26" s="43"/>
      <c r="BG26" s="43"/>
      <c r="BH26" s="43"/>
      <c r="BI26" s="43"/>
      <c r="BJ26" s="43"/>
      <c r="BK26" s="43"/>
      <c r="BL26" s="43"/>
      <c r="BM26" s="43"/>
      <c r="BN26" s="43"/>
      <c r="BO26" s="43"/>
      <c r="BP26" s="43"/>
      <c r="BQ26" s="43"/>
      <c r="BR26" s="43"/>
      <c r="BS26" s="43"/>
      <c r="BT26" s="43"/>
      <c r="BU26" s="43"/>
      <c r="BV26" s="43"/>
      <c r="BW26" s="43"/>
      <c r="BX26" s="43"/>
      <c r="BY26" s="43"/>
      <c r="BZ26" s="43"/>
      <c r="CA26" s="43"/>
      <c r="CB26" s="43"/>
      <c r="CC26" s="43"/>
      <c r="CD26" s="43"/>
      <c r="CE26" s="43"/>
      <c r="CF26" s="43"/>
      <c r="CG26" s="43"/>
      <c r="CH26" s="43"/>
      <c r="CI26" s="43"/>
      <c r="CJ26" s="43"/>
      <c r="CK26" s="43"/>
      <c r="CL26" s="43"/>
      <c r="CM26" s="43"/>
      <c r="CN26" s="43"/>
    </row>
    <row r="27" spans="1:92" s="36" customFormat="1" ht="12" customHeight="1" x14ac:dyDescent="0.2">
      <c r="A27" s="237">
        <v>4</v>
      </c>
      <c r="B27" s="43">
        <f>'BAR BB| Open rates'!B27*0.82+25</f>
        <v>46109</v>
      </c>
      <c r="C27" s="43">
        <f>'BAR BB| Open rates'!C27*0.82+25</f>
        <v>51029</v>
      </c>
      <c r="D27" s="43">
        <f>'BAR BB| Open rates'!D27*0.82+25</f>
        <v>47749</v>
      </c>
      <c r="E27" s="43">
        <f>'BAR BB| Open rates'!E27*0.82+25</f>
        <v>143361</v>
      </c>
      <c r="F27" s="43">
        <f>'BAR BB| Open rates'!F27*0.82+25</f>
        <v>173701</v>
      </c>
      <c r="G27" s="43">
        <f>'BAR BB| Open rates'!G27*0.82+25</f>
        <v>179441</v>
      </c>
      <c r="H27" s="43">
        <f>'BAR BB| Open rates'!H27*0.82+25</f>
        <v>187641</v>
      </c>
      <c r="I27" s="43">
        <f>'BAR BB| Open rates'!I27*0.82+25</f>
        <v>195923</v>
      </c>
      <c r="J27" s="43">
        <f>'BAR BB| Open rates'!J27*0.82+25</f>
        <v>195923</v>
      </c>
      <c r="K27" s="43">
        <f>'BAR BB| Open rates'!K27*0.82+25</f>
        <v>195923</v>
      </c>
      <c r="L27" s="43">
        <f>'BAR BB| Open rates'!L27*0.82+25</f>
        <v>189363</v>
      </c>
      <c r="M27" s="43">
        <f>'BAR BB| Open rates'!M27*0.82+25</f>
        <v>89979</v>
      </c>
      <c r="N27" s="43">
        <f>'BAR BB| Open rates'!N27*0.82+25</f>
        <v>81779</v>
      </c>
      <c r="O27" s="43">
        <f>'BAR BB| Open rates'!O27*0.82+25</f>
        <v>57179</v>
      </c>
      <c r="P27" s="43">
        <f>'BAR BB| Open rates'!P27*0.82+25</f>
        <v>49799</v>
      </c>
      <c r="Q27" s="43">
        <f>'BAR BB| Open rates'!Q27*0.82+25</f>
        <v>53899</v>
      </c>
      <c r="R27" s="43">
        <f>'BAR BB| Open rates'!R27*0.82+25</f>
        <v>51439</v>
      </c>
      <c r="S27" s="43">
        <f>'BAR BB| Open rates'!S27*0.82+25</f>
        <v>51439</v>
      </c>
      <c r="T27" s="43">
        <f>'BAR BB| Open rates'!T27*0.82+25</f>
        <v>53899</v>
      </c>
      <c r="U27" s="43">
        <f>'BAR BB| Open rates'!U27*0.82+25</f>
        <v>57179</v>
      </c>
      <c r="V27" s="43">
        <f>'BAR BB| Open rates'!V27*0.82+25</f>
        <v>57179</v>
      </c>
      <c r="W27" s="43">
        <f>'BAR BB| Open rates'!W27*0.82+25</f>
        <v>67675</v>
      </c>
      <c r="X27" s="43">
        <f>'BAR BB| Open rates'!X27*0.82+25</f>
        <v>67675</v>
      </c>
      <c r="Y27" s="43">
        <f>'BAR BB| Open rates'!Y27*0.82+25</f>
        <v>77515</v>
      </c>
      <c r="Z27" s="43">
        <f>'BAR BB| Open rates'!Z27*0.82+25</f>
        <v>77515</v>
      </c>
      <c r="AA27" s="43">
        <f>'BAR BB| Open rates'!AA27*0.82+25</f>
        <v>80221</v>
      </c>
      <c r="AB27" s="43">
        <f>'BAR BB| Open rates'!AB27*0.82+25</f>
        <v>77515</v>
      </c>
      <c r="AC27" s="43">
        <f>'BAR BB| Open rates'!AC27*0.82+25</f>
        <v>80221</v>
      </c>
      <c r="AD27" s="43">
        <f>'BAR BB| Open rates'!AD27*0.82+25</f>
        <v>75301</v>
      </c>
      <c r="AE27" s="43">
        <f>'BAR BB| Open rates'!AE27*0.82+25</f>
        <v>90307</v>
      </c>
      <c r="AF27" s="43">
        <f>'BAR BB| Open rates'!AF27*0.82+25</f>
        <v>90307</v>
      </c>
      <c r="AG27" s="43">
        <f>'BAR BB| Open rates'!AG27*0.82+25</f>
        <v>90307</v>
      </c>
      <c r="AH27" s="43">
        <f>'BAR BB| Open rates'!AH27*0.82+25</f>
        <v>66199</v>
      </c>
      <c r="AI27" s="43">
        <f>'BAR BB| Open rates'!AI27*0.82+25</f>
        <v>53899</v>
      </c>
      <c r="AJ27" s="43">
        <f>'BAR BB| Open rates'!AJ27*0.82+25</f>
        <v>59147</v>
      </c>
      <c r="AK27" s="43">
        <f>'BAR BB| Open rates'!AK27*0.82+25</f>
        <v>51439</v>
      </c>
      <c r="AL27" s="43">
        <f>'BAR BB| Open rates'!AL27*0.82+25</f>
        <v>49799</v>
      </c>
      <c r="AM27" s="43">
        <f>'BAR BB| Open rates'!AM27*0.82+25</f>
        <v>48159</v>
      </c>
      <c r="AN27" s="43">
        <f>'BAR BB| Open rates'!AN27*0.82+25</f>
        <v>49799</v>
      </c>
      <c r="AO27" s="43">
        <f>'BAR BB| Open rates'!AO27*0.82+25</f>
        <v>48159</v>
      </c>
      <c r="AP27" s="43">
        <f>'BAR BB| Open rates'!AP27*0.82+25</f>
        <v>41435</v>
      </c>
      <c r="AQ27" s="43">
        <f>'BAR BB| Open rates'!AQ27*0.82+25</f>
        <v>40041</v>
      </c>
      <c r="AR27" s="43">
        <f>'BAR BB| Open rates'!AR27*0.82+25</f>
        <v>38401</v>
      </c>
      <c r="AS27" s="43">
        <f>'BAR BB| Open rates'!AS27*0.82+25</f>
        <v>38401</v>
      </c>
      <c r="AT27" s="43">
        <f>'BAR BB| Open rates'!AT27*0.82+25</f>
        <v>37581</v>
      </c>
      <c r="AU27" s="43">
        <f>'BAR BB| Open rates'!AU27*0.82+25</f>
        <v>38401</v>
      </c>
      <c r="AV27" s="43">
        <f>'BAR BB| Open rates'!AV27*0.82+25</f>
        <v>37581</v>
      </c>
      <c r="AW27" s="43">
        <f>'BAR BB| Open rates'!AW27*0.82+25</f>
        <v>38401</v>
      </c>
      <c r="AX27" s="43"/>
      <c r="AY27" s="43"/>
      <c r="AZ27" s="43"/>
      <c r="BA27" s="43"/>
      <c r="BB27" s="43"/>
      <c r="BC27" s="43"/>
      <c r="BD27" s="43"/>
      <c r="BE27" s="43"/>
      <c r="BF27" s="43"/>
      <c r="BG27" s="43"/>
      <c r="BH27" s="43"/>
      <c r="BI27" s="43"/>
      <c r="BJ27" s="43"/>
      <c r="BK27" s="43"/>
      <c r="BL27" s="43"/>
      <c r="BM27" s="43"/>
      <c r="BN27" s="43"/>
      <c r="BO27" s="43"/>
      <c r="BP27" s="43"/>
      <c r="BQ27" s="43"/>
      <c r="BR27" s="43"/>
      <c r="BS27" s="43"/>
      <c r="BT27" s="43"/>
      <c r="BU27" s="43"/>
      <c r="BV27" s="43"/>
      <c r="BW27" s="43"/>
      <c r="BX27" s="43"/>
      <c r="BY27" s="43"/>
      <c r="BZ27" s="43"/>
      <c r="CA27" s="43"/>
      <c r="CB27" s="43"/>
      <c r="CC27" s="43"/>
      <c r="CD27" s="43"/>
      <c r="CE27" s="43"/>
      <c r="CF27" s="43"/>
      <c r="CG27" s="43"/>
      <c r="CH27" s="43"/>
      <c r="CI27" s="43"/>
      <c r="CJ27" s="43"/>
      <c r="CK27" s="43"/>
      <c r="CL27" s="43"/>
      <c r="CM27" s="43"/>
      <c r="CN27" s="43"/>
    </row>
    <row r="28" spans="1:92" s="36" customFormat="1" ht="12" customHeight="1" x14ac:dyDescent="0.2">
      <c r="A28" s="236" t="s">
        <v>181</v>
      </c>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43"/>
      <c r="BS28" s="43"/>
      <c r="BT28" s="43"/>
      <c r="BU28" s="43"/>
      <c r="BV28" s="43"/>
      <c r="BW28" s="43"/>
      <c r="BX28" s="43"/>
      <c r="BY28" s="43"/>
      <c r="BZ28" s="43"/>
      <c r="CA28" s="43"/>
      <c r="CB28" s="43"/>
      <c r="CC28" s="43"/>
      <c r="CD28" s="43"/>
      <c r="CE28" s="43"/>
      <c r="CF28" s="43"/>
      <c r="CG28" s="43"/>
      <c r="CH28" s="43"/>
      <c r="CI28" s="43"/>
      <c r="CJ28" s="43"/>
      <c r="CK28" s="43"/>
      <c r="CL28" s="43"/>
      <c r="CM28" s="43"/>
      <c r="CN28" s="43"/>
    </row>
    <row r="29" spans="1:92" s="36" customFormat="1" ht="12" customHeight="1" x14ac:dyDescent="0.2">
      <c r="A29" s="237">
        <v>1</v>
      </c>
      <c r="B29" s="43">
        <f>'BAR BB| Open rates'!B29*0.82+25</f>
        <v>43239</v>
      </c>
      <c r="C29" s="43">
        <f>'BAR BB| Open rates'!C29*0.82+25</f>
        <v>48159</v>
      </c>
      <c r="D29" s="43">
        <f>'BAR BB| Open rates'!D29*0.82+25</f>
        <v>44879</v>
      </c>
      <c r="E29" s="43">
        <f>'BAR BB| Open rates'!E29*0.82+25</f>
        <v>168781</v>
      </c>
      <c r="F29" s="43">
        <f>'BAR BB| Open rates'!F29*0.82+25</f>
        <v>199121</v>
      </c>
      <c r="G29" s="43">
        <f>'BAR BB| Open rates'!G29*0.82+25</f>
        <v>204861</v>
      </c>
      <c r="H29" s="43">
        <f>'BAR BB| Open rates'!H29*0.82+25</f>
        <v>213061</v>
      </c>
      <c r="I29" s="43">
        <f>'BAR BB| Open rates'!I29*0.82+25</f>
        <v>221343</v>
      </c>
      <c r="J29" s="43">
        <f>'BAR BB| Open rates'!J29*0.82+25</f>
        <v>221343</v>
      </c>
      <c r="K29" s="43">
        <f>'BAR BB| Open rates'!K29*0.82+25</f>
        <v>221343</v>
      </c>
      <c r="L29" s="43">
        <f>'BAR BB| Open rates'!L29*0.82+25</f>
        <v>214783</v>
      </c>
      <c r="M29" s="43">
        <f>'BAR BB| Open rates'!M29*0.82+25</f>
        <v>86699</v>
      </c>
      <c r="N29" s="43">
        <f>'BAR BB| Open rates'!N29*0.82+25</f>
        <v>78499</v>
      </c>
      <c r="O29" s="43">
        <f>'BAR BB| Open rates'!O29*0.82+25</f>
        <v>53899</v>
      </c>
      <c r="P29" s="43">
        <f>'BAR BB| Open rates'!P29*0.82+25</f>
        <v>46519</v>
      </c>
      <c r="Q29" s="43">
        <f>'BAR BB| Open rates'!Q29*0.82+25</f>
        <v>50619</v>
      </c>
      <c r="R29" s="43">
        <f>'BAR BB| Open rates'!R29*0.82+25</f>
        <v>48159</v>
      </c>
      <c r="S29" s="43">
        <f>'BAR BB| Open rates'!S29*0.82+25</f>
        <v>48159</v>
      </c>
      <c r="T29" s="43">
        <f>'BAR BB| Open rates'!T29*0.82+25</f>
        <v>50619</v>
      </c>
      <c r="U29" s="43">
        <f>'BAR BB| Open rates'!U29*0.82+25</f>
        <v>53899</v>
      </c>
      <c r="V29" s="43">
        <f>'BAR BB| Open rates'!V29*0.82+25</f>
        <v>53899</v>
      </c>
      <c r="W29" s="43">
        <f>'BAR BB| Open rates'!W29*0.82+25</f>
        <v>64394.999999999993</v>
      </c>
      <c r="X29" s="43">
        <f>'BAR BB| Open rates'!X29*0.82+25</f>
        <v>64394.999999999993</v>
      </c>
      <c r="Y29" s="43">
        <f>'BAR BB| Open rates'!Y29*0.82+25</f>
        <v>75055</v>
      </c>
      <c r="Z29" s="43">
        <f>'BAR BB| Open rates'!Z29*0.82+25</f>
        <v>75055</v>
      </c>
      <c r="AA29" s="43">
        <f>'BAR BB| Open rates'!AA29*0.82+25</f>
        <v>77761</v>
      </c>
      <c r="AB29" s="43">
        <f>'BAR BB| Open rates'!AB29*0.82+25</f>
        <v>75055</v>
      </c>
      <c r="AC29" s="43">
        <f>'BAR BB| Open rates'!AC29*0.82+25</f>
        <v>77761</v>
      </c>
      <c r="AD29" s="43">
        <f>'BAR BB| Open rates'!AD29*0.82+25</f>
        <v>72841</v>
      </c>
      <c r="AE29" s="43">
        <f>'BAR BB| Open rates'!AE29*0.82+25</f>
        <v>94489</v>
      </c>
      <c r="AF29" s="43">
        <f>'BAR BB| Open rates'!AF29*0.82+25</f>
        <v>94489</v>
      </c>
      <c r="AG29" s="43">
        <f>'BAR BB| Open rates'!AG29*0.82+25</f>
        <v>94489</v>
      </c>
      <c r="AH29" s="43">
        <f>'BAR BB| Open rates'!AH29*0.82+25</f>
        <v>70381</v>
      </c>
      <c r="AI29" s="43">
        <f>'BAR BB| Open rates'!AI29*0.82+25</f>
        <v>48159</v>
      </c>
      <c r="AJ29" s="43">
        <f>'BAR BB| Open rates'!AJ29*0.82+25</f>
        <v>53407</v>
      </c>
      <c r="AK29" s="43">
        <f>'BAR BB| Open rates'!AK29*0.82+25</f>
        <v>45699</v>
      </c>
      <c r="AL29" s="43">
        <f>'BAR BB| Open rates'!AL29*0.82+25</f>
        <v>44059</v>
      </c>
      <c r="AM29" s="43">
        <f>'BAR BB| Open rates'!AM29*0.82+25</f>
        <v>42419</v>
      </c>
      <c r="AN29" s="43">
        <f>'BAR BB| Open rates'!AN29*0.82+25</f>
        <v>44059</v>
      </c>
      <c r="AO29" s="43">
        <f>'BAR BB| Open rates'!AO29*0.82+25</f>
        <v>42419</v>
      </c>
      <c r="AP29" s="43">
        <f>'BAR BB| Open rates'!AP29*0.82+25</f>
        <v>37335</v>
      </c>
      <c r="AQ29" s="43">
        <f>'BAR BB| Open rates'!AQ29*0.82+25</f>
        <v>35941</v>
      </c>
      <c r="AR29" s="43">
        <f>'BAR BB| Open rates'!AR29*0.82+25</f>
        <v>34301</v>
      </c>
      <c r="AS29" s="43">
        <f>'BAR BB| Open rates'!AS29*0.82+25</f>
        <v>34301</v>
      </c>
      <c r="AT29" s="43">
        <f>'BAR BB| Open rates'!AT29*0.82+25</f>
        <v>33481</v>
      </c>
      <c r="AU29" s="43">
        <f>'BAR BB| Open rates'!AU29*0.82+25</f>
        <v>34301</v>
      </c>
      <c r="AV29" s="43">
        <f>'BAR BB| Open rates'!AV29*0.82+25</f>
        <v>33481</v>
      </c>
      <c r="AW29" s="43">
        <f>'BAR BB| Open rates'!AW29*0.82+25</f>
        <v>34301</v>
      </c>
      <c r="AX29" s="43"/>
      <c r="AY29" s="43"/>
      <c r="AZ29" s="43"/>
      <c r="BA29" s="43"/>
      <c r="BB29" s="43"/>
      <c r="BC29" s="43"/>
      <c r="BD29" s="43"/>
      <c r="BE29" s="43"/>
      <c r="BF29" s="43"/>
      <c r="BG29" s="43"/>
      <c r="BH29" s="43"/>
      <c r="BI29" s="43"/>
      <c r="BJ29" s="43"/>
      <c r="BK29" s="43"/>
      <c r="BL29" s="43"/>
      <c r="BM29" s="43"/>
      <c r="BN29" s="43"/>
      <c r="BO29" s="43"/>
      <c r="BP29" s="43"/>
      <c r="BQ29" s="43"/>
      <c r="BR29" s="43"/>
      <c r="BS29" s="43"/>
      <c r="BT29" s="43"/>
      <c r="BU29" s="43"/>
      <c r="BV29" s="43"/>
      <c r="BW29" s="43"/>
      <c r="BX29" s="43"/>
      <c r="BY29" s="43"/>
      <c r="BZ29" s="43"/>
      <c r="CA29" s="43"/>
      <c r="CB29" s="43"/>
      <c r="CC29" s="43"/>
      <c r="CD29" s="43"/>
      <c r="CE29" s="43"/>
      <c r="CF29" s="43"/>
      <c r="CG29" s="43"/>
      <c r="CH29" s="43"/>
      <c r="CI29" s="43"/>
      <c r="CJ29" s="43"/>
      <c r="CK29" s="43"/>
      <c r="CL29" s="43"/>
      <c r="CM29" s="43"/>
      <c r="CN29" s="43"/>
    </row>
    <row r="30" spans="1:92" s="36" customFormat="1" ht="12" customHeight="1" x14ac:dyDescent="0.2">
      <c r="A30" s="237">
        <v>2</v>
      </c>
      <c r="B30" s="43">
        <f>'BAR BB| Open rates'!B30*0.82+25</f>
        <v>45289</v>
      </c>
      <c r="C30" s="43">
        <f>'BAR BB| Open rates'!C30*0.82+25</f>
        <v>50209</v>
      </c>
      <c r="D30" s="43">
        <f>'BAR BB| Open rates'!D30*0.82+25</f>
        <v>46929</v>
      </c>
      <c r="E30" s="43">
        <f>'BAR BB| Open rates'!E30*0.82+25</f>
        <v>171241</v>
      </c>
      <c r="F30" s="43">
        <f>'BAR BB| Open rates'!F30*0.82+25</f>
        <v>201581</v>
      </c>
      <c r="G30" s="43">
        <f>'BAR BB| Open rates'!G30*0.82+25</f>
        <v>207321</v>
      </c>
      <c r="H30" s="43">
        <f>'BAR BB| Open rates'!H30*0.82+25</f>
        <v>215521</v>
      </c>
      <c r="I30" s="43">
        <f>'BAR BB| Open rates'!I30*0.82+25</f>
        <v>223803</v>
      </c>
      <c r="J30" s="43">
        <f>'BAR BB| Open rates'!J30*0.82+25</f>
        <v>223803</v>
      </c>
      <c r="K30" s="43">
        <f>'BAR BB| Open rates'!K30*0.82+25</f>
        <v>223803</v>
      </c>
      <c r="L30" s="43">
        <f>'BAR BB| Open rates'!L30*0.82+25</f>
        <v>217243</v>
      </c>
      <c r="M30" s="43">
        <f>'BAR BB| Open rates'!M30*0.82+25</f>
        <v>89159</v>
      </c>
      <c r="N30" s="43">
        <f>'BAR BB| Open rates'!N30*0.82+25</f>
        <v>80959</v>
      </c>
      <c r="O30" s="43">
        <f>'BAR BB| Open rates'!O30*0.82+25</f>
        <v>56359</v>
      </c>
      <c r="P30" s="43">
        <f>'BAR BB| Open rates'!P30*0.82+25</f>
        <v>48979</v>
      </c>
      <c r="Q30" s="43">
        <f>'BAR BB| Open rates'!Q30*0.82+25</f>
        <v>53079</v>
      </c>
      <c r="R30" s="43">
        <f>'BAR BB| Open rates'!R30*0.82+25</f>
        <v>50619</v>
      </c>
      <c r="S30" s="43">
        <f>'BAR BB| Open rates'!S30*0.82+25</f>
        <v>50619</v>
      </c>
      <c r="T30" s="43">
        <f>'BAR BB| Open rates'!T30*0.82+25</f>
        <v>53079</v>
      </c>
      <c r="U30" s="43">
        <f>'BAR BB| Open rates'!U30*0.82+25</f>
        <v>56359</v>
      </c>
      <c r="V30" s="43">
        <f>'BAR BB| Open rates'!V30*0.82+25</f>
        <v>56359</v>
      </c>
      <c r="W30" s="43">
        <f>'BAR BB| Open rates'!W30*0.82+25</f>
        <v>66855</v>
      </c>
      <c r="X30" s="43">
        <f>'BAR BB| Open rates'!X30*0.82+25</f>
        <v>66855</v>
      </c>
      <c r="Y30" s="43">
        <f>'BAR BB| Open rates'!Y30*0.82+25</f>
        <v>77515</v>
      </c>
      <c r="Z30" s="43">
        <f>'BAR BB| Open rates'!Z30*0.82+25</f>
        <v>77515</v>
      </c>
      <c r="AA30" s="43">
        <f>'BAR BB| Open rates'!AA30*0.82+25</f>
        <v>80221</v>
      </c>
      <c r="AB30" s="43">
        <f>'BAR BB| Open rates'!AB30*0.82+25</f>
        <v>77515</v>
      </c>
      <c r="AC30" s="43">
        <f>'BAR BB| Open rates'!AC30*0.82+25</f>
        <v>80221</v>
      </c>
      <c r="AD30" s="43">
        <f>'BAR BB| Open rates'!AD30*0.82+25</f>
        <v>75301</v>
      </c>
      <c r="AE30" s="43">
        <f>'BAR BB| Open rates'!AE30*0.82+25</f>
        <v>96949</v>
      </c>
      <c r="AF30" s="43">
        <f>'BAR BB| Open rates'!AF30*0.82+25</f>
        <v>96949</v>
      </c>
      <c r="AG30" s="43">
        <f>'BAR BB| Open rates'!AG30*0.82+25</f>
        <v>96949</v>
      </c>
      <c r="AH30" s="43">
        <f>'BAR BB| Open rates'!AH30*0.82+25</f>
        <v>72841</v>
      </c>
      <c r="AI30" s="43">
        <f>'BAR BB| Open rates'!AI30*0.82+25</f>
        <v>50619</v>
      </c>
      <c r="AJ30" s="43">
        <f>'BAR BB| Open rates'!AJ30*0.82+25</f>
        <v>55867</v>
      </c>
      <c r="AK30" s="43">
        <f>'BAR BB| Open rates'!AK30*0.82+25</f>
        <v>48159</v>
      </c>
      <c r="AL30" s="43">
        <f>'BAR BB| Open rates'!AL30*0.82+25</f>
        <v>46519</v>
      </c>
      <c r="AM30" s="43">
        <f>'BAR BB| Open rates'!AM30*0.82+25</f>
        <v>44879</v>
      </c>
      <c r="AN30" s="43">
        <f>'BAR BB| Open rates'!AN30*0.82+25</f>
        <v>46519</v>
      </c>
      <c r="AO30" s="43">
        <f>'BAR BB| Open rates'!AO30*0.82+25</f>
        <v>44879</v>
      </c>
      <c r="AP30" s="43">
        <f>'BAR BB| Open rates'!AP30*0.82+25</f>
        <v>39795</v>
      </c>
      <c r="AQ30" s="43">
        <f>'BAR BB| Open rates'!AQ30*0.82+25</f>
        <v>38401</v>
      </c>
      <c r="AR30" s="43">
        <f>'BAR BB| Open rates'!AR30*0.82+25</f>
        <v>36761</v>
      </c>
      <c r="AS30" s="43">
        <f>'BAR BB| Open rates'!AS30*0.82+25</f>
        <v>36761</v>
      </c>
      <c r="AT30" s="43">
        <f>'BAR BB| Open rates'!AT30*0.82+25</f>
        <v>35941</v>
      </c>
      <c r="AU30" s="43">
        <f>'BAR BB| Open rates'!AU30*0.82+25</f>
        <v>36761</v>
      </c>
      <c r="AV30" s="43">
        <f>'BAR BB| Open rates'!AV30*0.82+25</f>
        <v>35941</v>
      </c>
      <c r="AW30" s="43">
        <f>'BAR BB| Open rates'!AW30*0.82+25</f>
        <v>36761</v>
      </c>
      <c r="AX30" s="43"/>
      <c r="AY30" s="43"/>
      <c r="AZ30" s="43"/>
      <c r="BA30" s="43"/>
      <c r="BB30" s="43"/>
      <c r="BC30" s="43"/>
      <c r="BD30" s="43"/>
      <c r="BE30" s="43"/>
      <c r="BF30" s="43"/>
      <c r="BG30" s="43"/>
      <c r="BH30" s="43"/>
      <c r="BI30" s="43"/>
      <c r="BJ30" s="43"/>
      <c r="BK30" s="43"/>
      <c r="BL30" s="43"/>
      <c r="BM30" s="43"/>
      <c r="BN30" s="43"/>
      <c r="BO30" s="43"/>
      <c r="BP30" s="43"/>
      <c r="BQ30" s="43"/>
      <c r="BR30" s="43"/>
      <c r="BS30" s="43"/>
      <c r="BT30" s="43"/>
      <c r="BU30" s="43"/>
      <c r="BV30" s="43"/>
      <c r="BW30" s="43"/>
      <c r="BX30" s="43"/>
      <c r="BY30" s="43"/>
      <c r="BZ30" s="43"/>
      <c r="CA30" s="43"/>
      <c r="CB30" s="43"/>
      <c r="CC30" s="43"/>
      <c r="CD30" s="43"/>
      <c r="CE30" s="43"/>
      <c r="CF30" s="43"/>
      <c r="CG30" s="43"/>
      <c r="CH30" s="43"/>
      <c r="CI30" s="43"/>
      <c r="CJ30" s="43"/>
      <c r="CK30" s="43"/>
      <c r="CL30" s="43"/>
      <c r="CM30" s="43"/>
      <c r="CN30" s="43"/>
    </row>
    <row r="31" spans="1:92" s="36" customFormat="1" ht="12" customHeight="1" x14ac:dyDescent="0.2">
      <c r="A31" s="237">
        <v>3</v>
      </c>
      <c r="B31" s="43">
        <f>'BAR BB| Open rates'!B31*0.82+25</f>
        <v>47339</v>
      </c>
      <c r="C31" s="43">
        <f>'BAR BB| Open rates'!C31*0.82+25</f>
        <v>52259</v>
      </c>
      <c r="D31" s="43">
        <f>'BAR BB| Open rates'!D31*0.82+25</f>
        <v>48979</v>
      </c>
      <c r="E31" s="43">
        <f>'BAR BB| Open rates'!E31*0.82+25</f>
        <v>173701</v>
      </c>
      <c r="F31" s="43">
        <f>'BAR BB| Open rates'!F31*0.82+25</f>
        <v>204041</v>
      </c>
      <c r="G31" s="43">
        <f>'BAR BB| Open rates'!G31*0.82+25</f>
        <v>209781</v>
      </c>
      <c r="H31" s="43">
        <f>'BAR BB| Open rates'!H31*0.82+25</f>
        <v>217981</v>
      </c>
      <c r="I31" s="43">
        <f>'BAR BB| Open rates'!I31*0.82+25</f>
        <v>226263</v>
      </c>
      <c r="J31" s="43">
        <f>'BAR BB| Open rates'!J31*0.82+25</f>
        <v>226263</v>
      </c>
      <c r="K31" s="43">
        <f>'BAR BB| Open rates'!K31*0.82+25</f>
        <v>226263</v>
      </c>
      <c r="L31" s="43">
        <f>'BAR BB| Open rates'!L31*0.82+25</f>
        <v>219703</v>
      </c>
      <c r="M31" s="43">
        <f>'BAR BB| Open rates'!M31*0.82+25</f>
        <v>91619</v>
      </c>
      <c r="N31" s="43">
        <f>'BAR BB| Open rates'!N31*0.82+25</f>
        <v>83419</v>
      </c>
      <c r="O31" s="43">
        <f>'BAR BB| Open rates'!O31*0.82+25</f>
        <v>58819</v>
      </c>
      <c r="P31" s="43">
        <f>'BAR BB| Open rates'!P31*0.82+25</f>
        <v>51439</v>
      </c>
      <c r="Q31" s="43">
        <f>'BAR BB| Open rates'!Q31*0.82+25</f>
        <v>55539</v>
      </c>
      <c r="R31" s="43">
        <f>'BAR BB| Open rates'!R31*0.82+25</f>
        <v>53079</v>
      </c>
      <c r="S31" s="43">
        <f>'BAR BB| Open rates'!S31*0.82+25</f>
        <v>53079</v>
      </c>
      <c r="T31" s="43">
        <f>'BAR BB| Open rates'!T31*0.82+25</f>
        <v>55539</v>
      </c>
      <c r="U31" s="43">
        <f>'BAR BB| Open rates'!U31*0.82+25</f>
        <v>58819</v>
      </c>
      <c r="V31" s="43">
        <f>'BAR BB| Open rates'!V31*0.82+25</f>
        <v>58819</v>
      </c>
      <c r="W31" s="43">
        <f>'BAR BB| Open rates'!W31*0.82+25</f>
        <v>69315</v>
      </c>
      <c r="X31" s="43">
        <f>'BAR BB| Open rates'!X31*0.82+25</f>
        <v>69315</v>
      </c>
      <c r="Y31" s="43">
        <f>'BAR BB| Open rates'!Y31*0.82+25</f>
        <v>79975</v>
      </c>
      <c r="Z31" s="43">
        <f>'BAR BB| Open rates'!Z31*0.82+25</f>
        <v>79975</v>
      </c>
      <c r="AA31" s="43">
        <f>'BAR BB| Open rates'!AA31*0.82+25</f>
        <v>82681</v>
      </c>
      <c r="AB31" s="43">
        <f>'BAR BB| Open rates'!AB31*0.82+25</f>
        <v>79975</v>
      </c>
      <c r="AC31" s="43">
        <f>'BAR BB| Open rates'!AC31*0.82+25</f>
        <v>82681</v>
      </c>
      <c r="AD31" s="43">
        <f>'BAR BB| Open rates'!AD31*0.82+25</f>
        <v>77761</v>
      </c>
      <c r="AE31" s="43">
        <f>'BAR BB| Open rates'!AE31*0.82+25</f>
        <v>99409</v>
      </c>
      <c r="AF31" s="43">
        <f>'BAR BB| Open rates'!AF31*0.82+25</f>
        <v>99409</v>
      </c>
      <c r="AG31" s="43">
        <f>'BAR BB| Open rates'!AG31*0.82+25</f>
        <v>99409</v>
      </c>
      <c r="AH31" s="43">
        <f>'BAR BB| Open rates'!AH31*0.82+25</f>
        <v>75301</v>
      </c>
      <c r="AI31" s="43">
        <f>'BAR BB| Open rates'!AI31*0.82+25</f>
        <v>53079</v>
      </c>
      <c r="AJ31" s="43">
        <f>'BAR BB| Open rates'!AJ31*0.82+25</f>
        <v>58327</v>
      </c>
      <c r="AK31" s="43">
        <f>'BAR BB| Open rates'!AK31*0.82+25</f>
        <v>50619</v>
      </c>
      <c r="AL31" s="43">
        <f>'BAR BB| Open rates'!AL31*0.82+25</f>
        <v>48979</v>
      </c>
      <c r="AM31" s="43">
        <f>'BAR BB| Open rates'!AM31*0.82+25</f>
        <v>47339</v>
      </c>
      <c r="AN31" s="43">
        <f>'BAR BB| Open rates'!AN31*0.82+25</f>
        <v>48979</v>
      </c>
      <c r="AO31" s="43">
        <f>'BAR BB| Open rates'!AO31*0.82+25</f>
        <v>47339</v>
      </c>
      <c r="AP31" s="43">
        <f>'BAR BB| Open rates'!AP31*0.82+25</f>
        <v>42255</v>
      </c>
      <c r="AQ31" s="43">
        <f>'BAR BB| Open rates'!AQ31*0.82+25</f>
        <v>40861</v>
      </c>
      <c r="AR31" s="43">
        <f>'BAR BB| Open rates'!AR31*0.82+25</f>
        <v>39221</v>
      </c>
      <c r="AS31" s="43">
        <f>'BAR BB| Open rates'!AS31*0.82+25</f>
        <v>39221</v>
      </c>
      <c r="AT31" s="43">
        <f>'BAR BB| Open rates'!AT31*0.82+25</f>
        <v>38401</v>
      </c>
      <c r="AU31" s="43">
        <f>'BAR BB| Open rates'!AU31*0.82+25</f>
        <v>39221</v>
      </c>
      <c r="AV31" s="43">
        <f>'BAR BB| Open rates'!AV31*0.82+25</f>
        <v>38401</v>
      </c>
      <c r="AW31" s="43">
        <f>'BAR BB| Open rates'!AW31*0.82+25</f>
        <v>39221</v>
      </c>
      <c r="AX31" s="43"/>
      <c r="AY31" s="43"/>
      <c r="AZ31" s="43"/>
      <c r="BA31" s="43"/>
      <c r="BB31" s="43"/>
      <c r="BC31" s="43"/>
      <c r="BD31" s="43"/>
      <c r="BE31" s="43"/>
      <c r="BF31" s="43"/>
      <c r="BG31" s="43"/>
      <c r="BH31" s="43"/>
      <c r="BI31" s="43"/>
      <c r="BJ31" s="43"/>
      <c r="BK31" s="43"/>
      <c r="BL31" s="43"/>
      <c r="BM31" s="43"/>
      <c r="BN31" s="43"/>
      <c r="BO31" s="43"/>
      <c r="BP31" s="43"/>
      <c r="BQ31" s="43"/>
      <c r="BR31" s="43"/>
      <c r="BS31" s="43"/>
      <c r="BT31" s="43"/>
      <c r="BU31" s="43"/>
      <c r="BV31" s="43"/>
      <c r="BW31" s="43"/>
      <c r="BX31" s="43"/>
      <c r="BY31" s="43"/>
      <c r="BZ31" s="43"/>
      <c r="CA31" s="43"/>
      <c r="CB31" s="43"/>
      <c r="CC31" s="43"/>
      <c r="CD31" s="43"/>
      <c r="CE31" s="43"/>
      <c r="CF31" s="43"/>
      <c r="CG31" s="43"/>
      <c r="CH31" s="43"/>
      <c r="CI31" s="43"/>
      <c r="CJ31" s="43"/>
      <c r="CK31" s="43"/>
      <c r="CL31" s="43"/>
      <c r="CM31" s="43"/>
      <c r="CN31" s="43"/>
    </row>
    <row r="32" spans="1:92" s="36" customFormat="1" ht="12.75" customHeight="1" x14ac:dyDescent="0.2">
      <c r="A32" s="237">
        <v>4</v>
      </c>
      <c r="B32" s="43">
        <f>'BAR BB| Open rates'!B32*0.82+25</f>
        <v>49389</v>
      </c>
      <c r="C32" s="43">
        <f>'BAR BB| Open rates'!C32*0.82+25</f>
        <v>54309</v>
      </c>
      <c r="D32" s="43">
        <f>'BAR BB| Open rates'!D32*0.82+25</f>
        <v>51029</v>
      </c>
      <c r="E32" s="43">
        <f>'BAR BB| Open rates'!E32*0.82+25</f>
        <v>176161</v>
      </c>
      <c r="F32" s="43">
        <f>'BAR BB| Open rates'!F32*0.82+25</f>
        <v>206501</v>
      </c>
      <c r="G32" s="43">
        <f>'BAR BB| Open rates'!G32*0.82+25</f>
        <v>212241</v>
      </c>
      <c r="H32" s="43">
        <f>'BAR BB| Open rates'!H32*0.82+25</f>
        <v>220441</v>
      </c>
      <c r="I32" s="43">
        <f>'BAR BB| Open rates'!I32*0.82+25</f>
        <v>228723</v>
      </c>
      <c r="J32" s="43">
        <f>'BAR BB| Open rates'!J32*0.82+25</f>
        <v>228723</v>
      </c>
      <c r="K32" s="43">
        <f>'BAR BB| Open rates'!K32*0.82+25</f>
        <v>228723</v>
      </c>
      <c r="L32" s="43">
        <f>'BAR BB| Open rates'!L32*0.82+25</f>
        <v>222163</v>
      </c>
      <c r="M32" s="43">
        <f>'BAR BB| Open rates'!M32*0.82+25</f>
        <v>94079</v>
      </c>
      <c r="N32" s="43">
        <f>'BAR BB| Open rates'!N32*0.82+25</f>
        <v>85879</v>
      </c>
      <c r="O32" s="43">
        <f>'BAR BB| Open rates'!O32*0.82+25</f>
        <v>61278.999999999993</v>
      </c>
      <c r="P32" s="43">
        <f>'BAR BB| Open rates'!P32*0.82+25</f>
        <v>53899</v>
      </c>
      <c r="Q32" s="43">
        <f>'BAR BB| Open rates'!Q32*0.82+25</f>
        <v>57999</v>
      </c>
      <c r="R32" s="43">
        <f>'BAR BB| Open rates'!R32*0.82+25</f>
        <v>55539</v>
      </c>
      <c r="S32" s="43">
        <f>'BAR BB| Open rates'!S32*0.82+25</f>
        <v>55539</v>
      </c>
      <c r="T32" s="43">
        <f>'BAR BB| Open rates'!T32*0.82+25</f>
        <v>57999</v>
      </c>
      <c r="U32" s="43">
        <f>'BAR BB| Open rates'!U32*0.82+25</f>
        <v>61278.999999999993</v>
      </c>
      <c r="V32" s="43">
        <f>'BAR BB| Open rates'!V32*0.82+25</f>
        <v>61278.999999999993</v>
      </c>
      <c r="W32" s="43">
        <f>'BAR BB| Open rates'!W32*0.82+25</f>
        <v>71775</v>
      </c>
      <c r="X32" s="43">
        <f>'BAR BB| Open rates'!X32*0.82+25</f>
        <v>71775</v>
      </c>
      <c r="Y32" s="43">
        <f>'BAR BB| Open rates'!Y32*0.82+25</f>
        <v>82435</v>
      </c>
      <c r="Z32" s="43">
        <f>'BAR BB| Open rates'!Z32*0.82+25</f>
        <v>82435</v>
      </c>
      <c r="AA32" s="43">
        <f>'BAR BB| Open rates'!AA32*0.82+25</f>
        <v>85141</v>
      </c>
      <c r="AB32" s="43">
        <f>'BAR BB| Open rates'!AB32*0.82+25</f>
        <v>82435</v>
      </c>
      <c r="AC32" s="43">
        <f>'BAR BB| Open rates'!AC32*0.82+25</f>
        <v>85141</v>
      </c>
      <c r="AD32" s="43">
        <f>'BAR BB| Open rates'!AD32*0.82+25</f>
        <v>80221</v>
      </c>
      <c r="AE32" s="43">
        <f>'BAR BB| Open rates'!AE32*0.82+25</f>
        <v>101869</v>
      </c>
      <c r="AF32" s="43">
        <f>'BAR BB| Open rates'!AF32*0.82+25</f>
        <v>101869</v>
      </c>
      <c r="AG32" s="43">
        <f>'BAR BB| Open rates'!AG32*0.82+25</f>
        <v>101869</v>
      </c>
      <c r="AH32" s="43">
        <f>'BAR BB| Open rates'!AH32*0.82+25</f>
        <v>77761</v>
      </c>
      <c r="AI32" s="43">
        <f>'BAR BB| Open rates'!AI32*0.82+25</f>
        <v>55539</v>
      </c>
      <c r="AJ32" s="43">
        <f>'BAR BB| Open rates'!AJ32*0.82+25</f>
        <v>60787</v>
      </c>
      <c r="AK32" s="43">
        <f>'BAR BB| Open rates'!AK32*0.82+25</f>
        <v>53079</v>
      </c>
      <c r="AL32" s="43">
        <f>'BAR BB| Open rates'!AL32*0.82+25</f>
        <v>51439</v>
      </c>
      <c r="AM32" s="43">
        <f>'BAR BB| Open rates'!AM32*0.82+25</f>
        <v>49799</v>
      </c>
      <c r="AN32" s="43">
        <f>'BAR BB| Open rates'!AN32*0.82+25</f>
        <v>51439</v>
      </c>
      <c r="AO32" s="43">
        <f>'BAR BB| Open rates'!AO32*0.82+25</f>
        <v>49799</v>
      </c>
      <c r="AP32" s="43">
        <f>'BAR BB| Open rates'!AP32*0.82+25</f>
        <v>44715</v>
      </c>
      <c r="AQ32" s="43">
        <f>'BAR BB| Open rates'!AQ32*0.82+25</f>
        <v>43321</v>
      </c>
      <c r="AR32" s="43">
        <f>'BAR BB| Open rates'!AR32*0.82+25</f>
        <v>41681</v>
      </c>
      <c r="AS32" s="43">
        <f>'BAR BB| Open rates'!AS32*0.82+25</f>
        <v>41681</v>
      </c>
      <c r="AT32" s="43">
        <f>'BAR BB| Open rates'!AT32*0.82+25</f>
        <v>40861</v>
      </c>
      <c r="AU32" s="43">
        <f>'BAR BB| Open rates'!AU32*0.82+25</f>
        <v>41681</v>
      </c>
      <c r="AV32" s="43">
        <f>'BAR BB| Open rates'!AV32*0.82+25</f>
        <v>40861</v>
      </c>
      <c r="AW32" s="43">
        <f>'BAR BB| Open rates'!AW32*0.82+25</f>
        <v>41681</v>
      </c>
      <c r="AX32" s="43"/>
      <c r="AY32" s="43"/>
      <c r="AZ32" s="43"/>
      <c r="BA32" s="43"/>
      <c r="BB32" s="43"/>
      <c r="BC32" s="43"/>
      <c r="BD32" s="43"/>
      <c r="BE32" s="43"/>
      <c r="BF32" s="43"/>
      <c r="BG32" s="43"/>
      <c r="BH32" s="43"/>
      <c r="BI32" s="43"/>
      <c r="BJ32" s="43"/>
      <c r="BK32" s="43"/>
      <c r="BL32" s="43"/>
      <c r="BM32" s="43"/>
      <c r="BN32" s="43"/>
      <c r="BO32" s="43"/>
      <c r="BP32" s="43"/>
      <c r="BQ32" s="43"/>
      <c r="BR32" s="43"/>
      <c r="BS32" s="43"/>
      <c r="BT32" s="43"/>
      <c r="BU32" s="43"/>
      <c r="BV32" s="43"/>
      <c r="BW32" s="43"/>
      <c r="BX32" s="43"/>
      <c r="BY32" s="43"/>
      <c r="BZ32" s="43"/>
      <c r="CA32" s="43"/>
      <c r="CB32" s="43"/>
      <c r="CC32" s="43"/>
      <c r="CD32" s="43"/>
      <c r="CE32" s="43"/>
      <c r="CF32" s="43"/>
      <c r="CG32" s="43"/>
      <c r="CH32" s="43"/>
      <c r="CI32" s="43"/>
      <c r="CJ32" s="43"/>
      <c r="CK32" s="43"/>
      <c r="CL32" s="43"/>
      <c r="CM32" s="43"/>
      <c r="CN32" s="43"/>
    </row>
    <row r="33" spans="1:92" s="36" customFormat="1" ht="12" customHeight="1" x14ac:dyDescent="0.2">
      <c r="A33" s="236" t="s">
        <v>182</v>
      </c>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c r="BM33" s="43"/>
      <c r="BN33" s="43"/>
      <c r="BO33" s="43"/>
      <c r="BP33" s="43"/>
      <c r="BQ33" s="43"/>
      <c r="BR33" s="43"/>
      <c r="BS33" s="43"/>
      <c r="BT33" s="43"/>
      <c r="BU33" s="43"/>
      <c r="BV33" s="43"/>
      <c r="BW33" s="43"/>
      <c r="BX33" s="43"/>
      <c r="BY33" s="43"/>
      <c r="BZ33" s="43"/>
      <c r="CA33" s="43"/>
      <c r="CB33" s="43"/>
      <c r="CC33" s="43"/>
      <c r="CD33" s="43"/>
      <c r="CE33" s="43"/>
      <c r="CF33" s="43"/>
      <c r="CG33" s="43"/>
      <c r="CH33" s="43"/>
      <c r="CI33" s="43"/>
      <c r="CJ33" s="43"/>
      <c r="CK33" s="43"/>
      <c r="CL33" s="43"/>
      <c r="CM33" s="43"/>
      <c r="CN33" s="43"/>
    </row>
    <row r="34" spans="1:92" s="36" customFormat="1" ht="12" customHeight="1" x14ac:dyDescent="0.2">
      <c r="A34" s="237">
        <v>1</v>
      </c>
      <c r="B34" s="43">
        <f>'BAR BB| Open rates'!B34*0.82+25</f>
        <v>48979</v>
      </c>
      <c r="C34" s="43">
        <f>'BAR BB| Open rates'!C34*0.82+25</f>
        <v>53899</v>
      </c>
      <c r="D34" s="43">
        <f>'BAR BB| Open rates'!D34*0.82+25</f>
        <v>50619</v>
      </c>
      <c r="E34" s="43">
        <f>'BAR BB| Open rates'!E34*0.82+25</f>
        <v>185181</v>
      </c>
      <c r="F34" s="43">
        <f>'BAR BB| Open rates'!F34*0.82+25</f>
        <v>215521</v>
      </c>
      <c r="G34" s="43">
        <f>'BAR BB| Open rates'!G34*0.82+25</f>
        <v>221261</v>
      </c>
      <c r="H34" s="43">
        <f>'BAR BB| Open rates'!H34*0.82+25</f>
        <v>229461</v>
      </c>
      <c r="I34" s="43">
        <f>'BAR BB| Open rates'!I34*0.82+25</f>
        <v>237743</v>
      </c>
      <c r="J34" s="43">
        <f>'BAR BB| Open rates'!J34*0.82+25</f>
        <v>237743</v>
      </c>
      <c r="K34" s="43">
        <f>'BAR BB| Open rates'!K34*0.82+25</f>
        <v>237743</v>
      </c>
      <c r="L34" s="43">
        <f>'BAR BB| Open rates'!L34*0.82+25</f>
        <v>231183</v>
      </c>
      <c r="M34" s="43">
        <f>'BAR BB| Open rates'!M34*0.82+25</f>
        <v>90799</v>
      </c>
      <c r="N34" s="43">
        <f>'BAR BB| Open rates'!N34*0.82+25</f>
        <v>82599</v>
      </c>
      <c r="O34" s="43">
        <f>'BAR BB| Open rates'!O34*0.82+25</f>
        <v>57999</v>
      </c>
      <c r="P34" s="43">
        <f>'BAR BB| Open rates'!P34*0.82+25</f>
        <v>50619</v>
      </c>
      <c r="Q34" s="43">
        <f>'BAR BB| Open rates'!Q34*0.82+25</f>
        <v>54719</v>
      </c>
      <c r="R34" s="43">
        <f>'BAR BB| Open rates'!R34*0.82+25</f>
        <v>52259</v>
      </c>
      <c r="S34" s="43">
        <f>'BAR BB| Open rates'!S34*0.82+25</f>
        <v>52259</v>
      </c>
      <c r="T34" s="43">
        <f>'BAR BB| Open rates'!T34*0.82+25</f>
        <v>54719</v>
      </c>
      <c r="U34" s="43">
        <f>'BAR BB| Open rates'!U34*0.82+25</f>
        <v>57999</v>
      </c>
      <c r="V34" s="43">
        <f>'BAR BB| Open rates'!V34*0.82+25</f>
        <v>57999</v>
      </c>
      <c r="W34" s="43">
        <f>'BAR BB| Open rates'!W34*0.82+25</f>
        <v>68495</v>
      </c>
      <c r="X34" s="43">
        <f>'BAR BB| Open rates'!X34*0.82+25</f>
        <v>68495</v>
      </c>
      <c r="Y34" s="43">
        <f>'BAR BB| Open rates'!Y34*0.82+25</f>
        <v>88257</v>
      </c>
      <c r="Z34" s="43">
        <f>'BAR BB| Open rates'!Z34*0.82+25</f>
        <v>88257</v>
      </c>
      <c r="AA34" s="43">
        <f>'BAR BB| Open rates'!AA34*0.82+25</f>
        <v>90963</v>
      </c>
      <c r="AB34" s="43">
        <f>'BAR BB| Open rates'!AB34*0.82+25</f>
        <v>88257</v>
      </c>
      <c r="AC34" s="43">
        <f>'BAR BB| Open rates'!AC34*0.82+25</f>
        <v>90963</v>
      </c>
      <c r="AD34" s="43">
        <f>'BAR BB| Open rates'!AD34*0.82+25</f>
        <v>86043</v>
      </c>
      <c r="AE34" s="43">
        <f>'BAR BB| Open rates'!AE34*0.82+25</f>
        <v>106789</v>
      </c>
      <c r="AF34" s="43">
        <f>'BAR BB| Open rates'!AF34*0.82+25</f>
        <v>106789</v>
      </c>
      <c r="AG34" s="43">
        <f>'BAR BB| Open rates'!AG34*0.82+25</f>
        <v>106789</v>
      </c>
      <c r="AH34" s="43">
        <f>'BAR BB| Open rates'!AH34*0.82+25</f>
        <v>82681</v>
      </c>
      <c r="AI34" s="43">
        <f>'BAR BB| Open rates'!AI34*0.82+25</f>
        <v>66281</v>
      </c>
      <c r="AJ34" s="43">
        <f>'BAR BB| Open rates'!AJ34*0.82+25</f>
        <v>71529</v>
      </c>
      <c r="AK34" s="43">
        <f>'BAR BB| Open rates'!AK34*0.82+25</f>
        <v>63820.999999999993</v>
      </c>
      <c r="AL34" s="43">
        <f>'BAR BB| Open rates'!AL34*0.82+25</f>
        <v>62180.999999999993</v>
      </c>
      <c r="AM34" s="43">
        <f>'BAR BB| Open rates'!AM34*0.82+25</f>
        <v>60541</v>
      </c>
      <c r="AN34" s="43">
        <f>'BAR BB| Open rates'!AN34*0.82+25</f>
        <v>62180.999999999993</v>
      </c>
      <c r="AO34" s="43">
        <f>'BAR BB| Open rates'!AO34*0.82+25</f>
        <v>60541</v>
      </c>
      <c r="AP34" s="43">
        <f>'BAR BB| Open rates'!AP34*0.82+25</f>
        <v>43075</v>
      </c>
      <c r="AQ34" s="43">
        <f>'BAR BB| Open rates'!AQ34*0.82+25</f>
        <v>41681</v>
      </c>
      <c r="AR34" s="43">
        <f>'BAR BB| Open rates'!AR34*0.82+25</f>
        <v>40041</v>
      </c>
      <c r="AS34" s="43">
        <f>'BAR BB| Open rates'!AS34*0.82+25</f>
        <v>40041</v>
      </c>
      <c r="AT34" s="43">
        <f>'BAR BB| Open rates'!AT34*0.82+25</f>
        <v>39221</v>
      </c>
      <c r="AU34" s="43">
        <f>'BAR BB| Open rates'!AU34*0.82+25</f>
        <v>40041</v>
      </c>
      <c r="AV34" s="43">
        <f>'BAR BB| Open rates'!AV34*0.82+25</f>
        <v>39221</v>
      </c>
      <c r="AW34" s="43">
        <f>'BAR BB| Open rates'!AW34*0.82+25</f>
        <v>40041</v>
      </c>
      <c r="AX34" s="43"/>
      <c r="AY34" s="43"/>
      <c r="AZ34" s="43"/>
      <c r="BA34" s="43"/>
      <c r="BB34" s="43"/>
      <c r="BC34" s="43"/>
      <c r="BD34" s="43"/>
      <c r="BE34" s="43"/>
      <c r="BF34" s="43"/>
      <c r="BG34" s="43"/>
      <c r="BH34" s="43"/>
      <c r="BI34" s="43"/>
      <c r="BJ34" s="43"/>
      <c r="BK34" s="43"/>
      <c r="BL34" s="43"/>
      <c r="BM34" s="43"/>
      <c r="BN34" s="43"/>
      <c r="BO34" s="43"/>
      <c r="BP34" s="43"/>
      <c r="BQ34" s="43"/>
      <c r="BR34" s="43"/>
      <c r="BS34" s="43"/>
      <c r="BT34" s="43"/>
      <c r="BU34" s="43"/>
      <c r="BV34" s="43"/>
      <c r="BW34" s="43"/>
      <c r="BX34" s="43"/>
      <c r="BY34" s="43"/>
      <c r="BZ34" s="43"/>
      <c r="CA34" s="43"/>
      <c r="CB34" s="43"/>
      <c r="CC34" s="43"/>
      <c r="CD34" s="43"/>
      <c r="CE34" s="43"/>
      <c r="CF34" s="43"/>
      <c r="CG34" s="43"/>
      <c r="CH34" s="43"/>
      <c r="CI34" s="43"/>
      <c r="CJ34" s="43"/>
      <c r="CK34" s="43"/>
      <c r="CL34" s="43"/>
      <c r="CM34" s="43"/>
      <c r="CN34" s="43"/>
    </row>
    <row r="35" spans="1:92" s="36" customFormat="1" ht="12" customHeight="1" x14ac:dyDescent="0.2">
      <c r="A35" s="237">
        <v>2</v>
      </c>
      <c r="B35" s="43">
        <f>'BAR BB| Open rates'!B35*0.82+25</f>
        <v>51029</v>
      </c>
      <c r="C35" s="43">
        <f>'BAR BB| Open rates'!C35*0.82+25</f>
        <v>55949</v>
      </c>
      <c r="D35" s="43">
        <f>'BAR BB| Open rates'!D35*0.82+25</f>
        <v>52669</v>
      </c>
      <c r="E35" s="43">
        <f>'BAR BB| Open rates'!E35*0.82+25</f>
        <v>187641</v>
      </c>
      <c r="F35" s="43">
        <f>'BAR BB| Open rates'!F35*0.82+25</f>
        <v>217981</v>
      </c>
      <c r="G35" s="43">
        <f>'BAR BB| Open rates'!G35*0.82+25</f>
        <v>223721</v>
      </c>
      <c r="H35" s="43">
        <f>'BAR BB| Open rates'!H35*0.82+25</f>
        <v>231921</v>
      </c>
      <c r="I35" s="43">
        <f>'BAR BB| Open rates'!I35*0.82+25</f>
        <v>240203</v>
      </c>
      <c r="J35" s="43">
        <f>'BAR BB| Open rates'!J35*0.82+25</f>
        <v>240203</v>
      </c>
      <c r="K35" s="43">
        <f>'BAR BB| Open rates'!K35*0.82+25</f>
        <v>240203</v>
      </c>
      <c r="L35" s="43">
        <f>'BAR BB| Open rates'!L35*0.82+25</f>
        <v>233643</v>
      </c>
      <c r="M35" s="43">
        <f>'BAR BB| Open rates'!M35*0.82+25</f>
        <v>93259</v>
      </c>
      <c r="N35" s="43">
        <f>'BAR BB| Open rates'!N35*0.82+25</f>
        <v>85059</v>
      </c>
      <c r="O35" s="43">
        <f>'BAR BB| Open rates'!O35*0.82+25</f>
        <v>60459</v>
      </c>
      <c r="P35" s="43">
        <f>'BAR BB| Open rates'!P35*0.82+25</f>
        <v>53079</v>
      </c>
      <c r="Q35" s="43">
        <f>'BAR BB| Open rates'!Q35*0.82+25</f>
        <v>57179</v>
      </c>
      <c r="R35" s="43">
        <f>'BAR BB| Open rates'!R35*0.82+25</f>
        <v>54719</v>
      </c>
      <c r="S35" s="43">
        <f>'BAR BB| Open rates'!S35*0.82+25</f>
        <v>54719</v>
      </c>
      <c r="T35" s="43">
        <f>'BAR BB| Open rates'!T35*0.82+25</f>
        <v>57179</v>
      </c>
      <c r="U35" s="43">
        <f>'BAR BB| Open rates'!U35*0.82+25</f>
        <v>60459</v>
      </c>
      <c r="V35" s="43">
        <f>'BAR BB| Open rates'!V35*0.82+25</f>
        <v>60459</v>
      </c>
      <c r="W35" s="43">
        <f>'BAR BB| Open rates'!W35*0.82+25</f>
        <v>70955</v>
      </c>
      <c r="X35" s="43">
        <f>'BAR BB| Open rates'!X35*0.82+25</f>
        <v>70955</v>
      </c>
      <c r="Y35" s="43">
        <f>'BAR BB| Open rates'!Y35*0.82+25</f>
        <v>90717</v>
      </c>
      <c r="Z35" s="43">
        <f>'BAR BB| Open rates'!Z35*0.82+25</f>
        <v>90717</v>
      </c>
      <c r="AA35" s="43">
        <f>'BAR BB| Open rates'!AA35*0.82+25</f>
        <v>93423</v>
      </c>
      <c r="AB35" s="43">
        <f>'BAR BB| Open rates'!AB35*0.82+25</f>
        <v>90717</v>
      </c>
      <c r="AC35" s="43">
        <f>'BAR BB| Open rates'!AC35*0.82+25</f>
        <v>93423</v>
      </c>
      <c r="AD35" s="43">
        <f>'BAR BB| Open rates'!AD35*0.82+25</f>
        <v>88503</v>
      </c>
      <c r="AE35" s="43">
        <f>'BAR BB| Open rates'!AE35*0.82+25</f>
        <v>109249</v>
      </c>
      <c r="AF35" s="43">
        <f>'BAR BB| Open rates'!AF35*0.82+25</f>
        <v>109249</v>
      </c>
      <c r="AG35" s="43">
        <f>'BAR BB| Open rates'!AG35*0.82+25</f>
        <v>109249</v>
      </c>
      <c r="AH35" s="43">
        <f>'BAR BB| Open rates'!AH35*0.82+25</f>
        <v>85141</v>
      </c>
      <c r="AI35" s="43">
        <f>'BAR BB| Open rates'!AI35*0.82+25</f>
        <v>68741</v>
      </c>
      <c r="AJ35" s="43">
        <f>'BAR BB| Open rates'!AJ35*0.82+25</f>
        <v>73989</v>
      </c>
      <c r="AK35" s="43">
        <f>'BAR BB| Open rates'!AK35*0.82+25</f>
        <v>66281</v>
      </c>
      <c r="AL35" s="43">
        <f>'BAR BB| Open rates'!AL35*0.82+25</f>
        <v>64640.999999999993</v>
      </c>
      <c r="AM35" s="43">
        <f>'BAR BB| Open rates'!AM35*0.82+25</f>
        <v>63000.999999999993</v>
      </c>
      <c r="AN35" s="43">
        <f>'BAR BB| Open rates'!AN35*0.82+25</f>
        <v>64640.999999999993</v>
      </c>
      <c r="AO35" s="43">
        <f>'BAR BB| Open rates'!AO35*0.82+25</f>
        <v>63000.999999999993</v>
      </c>
      <c r="AP35" s="43">
        <f>'BAR BB| Open rates'!AP35*0.82+25</f>
        <v>45535</v>
      </c>
      <c r="AQ35" s="43">
        <f>'BAR BB| Open rates'!AQ35*0.82+25</f>
        <v>44141</v>
      </c>
      <c r="AR35" s="43">
        <f>'BAR BB| Open rates'!AR35*0.82+25</f>
        <v>42501</v>
      </c>
      <c r="AS35" s="43">
        <f>'BAR BB| Open rates'!AS35*0.82+25</f>
        <v>42501</v>
      </c>
      <c r="AT35" s="43">
        <f>'BAR BB| Open rates'!AT35*0.82+25</f>
        <v>41681</v>
      </c>
      <c r="AU35" s="43">
        <f>'BAR BB| Open rates'!AU35*0.82+25</f>
        <v>42501</v>
      </c>
      <c r="AV35" s="43">
        <f>'BAR BB| Open rates'!AV35*0.82+25</f>
        <v>41681</v>
      </c>
      <c r="AW35" s="43">
        <f>'BAR BB| Open rates'!AW35*0.82+25</f>
        <v>42501</v>
      </c>
      <c r="AX35" s="43"/>
      <c r="AY35" s="43"/>
      <c r="AZ35" s="43"/>
      <c r="BA35" s="43"/>
      <c r="BB35" s="43"/>
      <c r="BC35" s="43"/>
      <c r="BD35" s="43"/>
      <c r="BE35" s="43"/>
      <c r="BF35" s="43"/>
      <c r="BG35" s="43"/>
      <c r="BH35" s="43"/>
      <c r="BI35" s="43"/>
      <c r="BJ35" s="43"/>
      <c r="BK35" s="43"/>
      <c r="BL35" s="43"/>
      <c r="BM35" s="43"/>
      <c r="BN35" s="43"/>
      <c r="BO35" s="43"/>
      <c r="BP35" s="43"/>
      <c r="BQ35" s="43"/>
      <c r="BR35" s="43"/>
      <c r="BS35" s="43"/>
      <c r="BT35" s="43"/>
      <c r="BU35" s="43"/>
      <c r="BV35" s="43"/>
      <c r="BW35" s="43"/>
      <c r="BX35" s="43"/>
      <c r="BY35" s="43"/>
      <c r="BZ35" s="43"/>
      <c r="CA35" s="43"/>
      <c r="CB35" s="43"/>
      <c r="CC35" s="43"/>
      <c r="CD35" s="43"/>
      <c r="CE35" s="43"/>
      <c r="CF35" s="43"/>
      <c r="CG35" s="43"/>
      <c r="CH35" s="43"/>
      <c r="CI35" s="43"/>
      <c r="CJ35" s="43"/>
      <c r="CK35" s="43"/>
      <c r="CL35" s="43"/>
      <c r="CM35" s="43"/>
      <c r="CN35" s="43"/>
    </row>
    <row r="36" spans="1:92" s="36" customFormat="1" ht="14.25" customHeight="1" x14ac:dyDescent="0.2">
      <c r="A36" s="237">
        <v>3</v>
      </c>
      <c r="B36" s="43">
        <f>'BAR BB| Open rates'!B36*0.82+25</f>
        <v>53079</v>
      </c>
      <c r="C36" s="43">
        <f>'BAR BB| Open rates'!C36*0.82+25</f>
        <v>57999</v>
      </c>
      <c r="D36" s="43">
        <f>'BAR BB| Open rates'!D36*0.82+25</f>
        <v>54719</v>
      </c>
      <c r="E36" s="43">
        <f>'BAR BB| Open rates'!E36*0.82+25</f>
        <v>190101</v>
      </c>
      <c r="F36" s="43">
        <f>'BAR BB| Open rates'!F36*0.82+25</f>
        <v>220441</v>
      </c>
      <c r="G36" s="43">
        <f>'BAR BB| Open rates'!G36*0.82+25</f>
        <v>226181</v>
      </c>
      <c r="H36" s="43">
        <f>'BAR BB| Open rates'!H36*0.82+25</f>
        <v>234381</v>
      </c>
      <c r="I36" s="43">
        <f>'BAR BB| Open rates'!I36*0.82+25</f>
        <v>242663</v>
      </c>
      <c r="J36" s="43">
        <f>'BAR BB| Open rates'!J36*0.82+25</f>
        <v>242663</v>
      </c>
      <c r="K36" s="43">
        <f>'BAR BB| Open rates'!K36*0.82+25</f>
        <v>242663</v>
      </c>
      <c r="L36" s="43">
        <f>'BAR BB| Open rates'!L36*0.82+25</f>
        <v>236103</v>
      </c>
      <c r="M36" s="43">
        <f>'BAR BB| Open rates'!M36*0.82+25</f>
        <v>95719</v>
      </c>
      <c r="N36" s="43">
        <f>'BAR BB| Open rates'!N36*0.82+25</f>
        <v>87519</v>
      </c>
      <c r="O36" s="43">
        <f>'BAR BB| Open rates'!O36*0.82+25</f>
        <v>62918.999999999993</v>
      </c>
      <c r="P36" s="43">
        <f>'BAR BB| Open rates'!P36*0.82+25</f>
        <v>55539</v>
      </c>
      <c r="Q36" s="43">
        <f>'BAR BB| Open rates'!Q36*0.82+25</f>
        <v>59639</v>
      </c>
      <c r="R36" s="43">
        <f>'BAR BB| Open rates'!R36*0.82+25</f>
        <v>57179</v>
      </c>
      <c r="S36" s="43">
        <f>'BAR BB| Open rates'!S36*0.82+25</f>
        <v>57179</v>
      </c>
      <c r="T36" s="43">
        <f>'BAR BB| Open rates'!T36*0.82+25</f>
        <v>59639</v>
      </c>
      <c r="U36" s="43">
        <f>'BAR BB| Open rates'!U36*0.82+25</f>
        <v>62918.999999999993</v>
      </c>
      <c r="V36" s="43">
        <f>'BAR BB| Open rates'!V36*0.82+25</f>
        <v>62918.999999999993</v>
      </c>
      <c r="W36" s="43">
        <f>'BAR BB| Open rates'!W36*0.82+25</f>
        <v>73415</v>
      </c>
      <c r="X36" s="43">
        <f>'BAR BB| Open rates'!X36*0.82+25</f>
        <v>73415</v>
      </c>
      <c r="Y36" s="43">
        <f>'BAR BB| Open rates'!Y36*0.82+25</f>
        <v>93177</v>
      </c>
      <c r="Z36" s="43">
        <f>'BAR BB| Open rates'!Z36*0.82+25</f>
        <v>93177</v>
      </c>
      <c r="AA36" s="43">
        <f>'BAR BB| Open rates'!AA36*0.82+25</f>
        <v>95883</v>
      </c>
      <c r="AB36" s="43">
        <f>'BAR BB| Open rates'!AB36*0.82+25</f>
        <v>93177</v>
      </c>
      <c r="AC36" s="43">
        <f>'BAR BB| Open rates'!AC36*0.82+25</f>
        <v>95883</v>
      </c>
      <c r="AD36" s="43">
        <f>'BAR BB| Open rates'!AD36*0.82+25</f>
        <v>90963</v>
      </c>
      <c r="AE36" s="43">
        <f>'BAR BB| Open rates'!AE36*0.82+25</f>
        <v>111709</v>
      </c>
      <c r="AF36" s="43">
        <f>'BAR BB| Open rates'!AF36*0.82+25</f>
        <v>111709</v>
      </c>
      <c r="AG36" s="43">
        <f>'BAR BB| Open rates'!AG36*0.82+25</f>
        <v>111709</v>
      </c>
      <c r="AH36" s="43">
        <f>'BAR BB| Open rates'!AH36*0.82+25</f>
        <v>87601</v>
      </c>
      <c r="AI36" s="43">
        <f>'BAR BB| Open rates'!AI36*0.82+25</f>
        <v>71201</v>
      </c>
      <c r="AJ36" s="43">
        <f>'BAR BB| Open rates'!AJ36*0.82+25</f>
        <v>76449</v>
      </c>
      <c r="AK36" s="43">
        <f>'BAR BB| Open rates'!AK36*0.82+25</f>
        <v>68741</v>
      </c>
      <c r="AL36" s="43">
        <f>'BAR BB| Open rates'!AL36*0.82+25</f>
        <v>67101</v>
      </c>
      <c r="AM36" s="43">
        <f>'BAR BB| Open rates'!AM36*0.82+25</f>
        <v>65460.999999999993</v>
      </c>
      <c r="AN36" s="43">
        <f>'BAR BB| Open rates'!AN36*0.82+25</f>
        <v>67101</v>
      </c>
      <c r="AO36" s="43">
        <f>'BAR BB| Open rates'!AO36*0.82+25</f>
        <v>65460.999999999993</v>
      </c>
      <c r="AP36" s="43">
        <f>'BAR BB| Open rates'!AP36*0.82+25</f>
        <v>47995</v>
      </c>
      <c r="AQ36" s="43">
        <f>'BAR BB| Open rates'!AQ36*0.82+25</f>
        <v>46601</v>
      </c>
      <c r="AR36" s="43">
        <f>'BAR BB| Open rates'!AR36*0.82+25</f>
        <v>44961</v>
      </c>
      <c r="AS36" s="43">
        <f>'BAR BB| Open rates'!AS36*0.82+25</f>
        <v>44961</v>
      </c>
      <c r="AT36" s="43">
        <f>'BAR BB| Open rates'!AT36*0.82+25</f>
        <v>44141</v>
      </c>
      <c r="AU36" s="43">
        <f>'BAR BB| Open rates'!AU36*0.82+25</f>
        <v>44961</v>
      </c>
      <c r="AV36" s="43">
        <f>'BAR BB| Open rates'!AV36*0.82+25</f>
        <v>44141</v>
      </c>
      <c r="AW36" s="43">
        <f>'BAR BB| Open rates'!AW36*0.82+25</f>
        <v>44961</v>
      </c>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c r="BX36" s="43"/>
      <c r="BY36" s="43"/>
      <c r="BZ36" s="43"/>
      <c r="CA36" s="43"/>
      <c r="CB36" s="43"/>
      <c r="CC36" s="43"/>
      <c r="CD36" s="43"/>
      <c r="CE36" s="43"/>
      <c r="CF36" s="43"/>
      <c r="CG36" s="43"/>
      <c r="CH36" s="43"/>
      <c r="CI36" s="43"/>
      <c r="CJ36" s="43"/>
      <c r="CK36" s="43"/>
      <c r="CL36" s="43"/>
      <c r="CM36" s="43"/>
      <c r="CN36" s="43"/>
    </row>
    <row r="37" spans="1:92" s="36" customFormat="1" ht="12" customHeight="1" x14ac:dyDescent="0.2">
      <c r="A37" s="237">
        <v>4</v>
      </c>
      <c r="B37" s="43">
        <f>'BAR BB| Open rates'!B37*0.82+25</f>
        <v>55129</v>
      </c>
      <c r="C37" s="43">
        <f>'BAR BB| Open rates'!C37*0.82+25</f>
        <v>60049</v>
      </c>
      <c r="D37" s="43">
        <f>'BAR BB| Open rates'!D37*0.82+25</f>
        <v>56769</v>
      </c>
      <c r="E37" s="43">
        <f>'BAR BB| Open rates'!E37*0.82+25</f>
        <v>192561</v>
      </c>
      <c r="F37" s="43">
        <f>'BAR BB| Open rates'!F37*0.82+25</f>
        <v>222901</v>
      </c>
      <c r="G37" s="43">
        <f>'BAR BB| Open rates'!G37*0.82+25</f>
        <v>228641</v>
      </c>
      <c r="H37" s="43">
        <f>'BAR BB| Open rates'!H37*0.82+25</f>
        <v>236841</v>
      </c>
      <c r="I37" s="43">
        <f>'BAR BB| Open rates'!I37*0.82+25</f>
        <v>245122.99999999997</v>
      </c>
      <c r="J37" s="43">
        <f>'BAR BB| Open rates'!J37*0.82+25</f>
        <v>245122.99999999997</v>
      </c>
      <c r="K37" s="43">
        <f>'BAR BB| Open rates'!K37*0.82+25</f>
        <v>245122.99999999997</v>
      </c>
      <c r="L37" s="43">
        <f>'BAR BB| Open rates'!L37*0.82+25</f>
        <v>238563</v>
      </c>
      <c r="M37" s="43">
        <f>'BAR BB| Open rates'!M37*0.82+25</f>
        <v>98179</v>
      </c>
      <c r="N37" s="43">
        <f>'BAR BB| Open rates'!N37*0.82+25</f>
        <v>89979</v>
      </c>
      <c r="O37" s="43">
        <f>'BAR BB| Open rates'!O37*0.82+25</f>
        <v>65378.999999999993</v>
      </c>
      <c r="P37" s="43">
        <f>'BAR BB| Open rates'!P37*0.82+25</f>
        <v>57999</v>
      </c>
      <c r="Q37" s="43">
        <f>'BAR BB| Open rates'!Q37*0.82+25</f>
        <v>62098.999999999993</v>
      </c>
      <c r="R37" s="43">
        <f>'BAR BB| Open rates'!R37*0.82+25</f>
        <v>59639</v>
      </c>
      <c r="S37" s="43">
        <f>'BAR BB| Open rates'!S37*0.82+25</f>
        <v>59639</v>
      </c>
      <c r="T37" s="43">
        <f>'BAR BB| Open rates'!T37*0.82+25</f>
        <v>62098.999999999993</v>
      </c>
      <c r="U37" s="43">
        <f>'BAR BB| Open rates'!U37*0.82+25</f>
        <v>65378.999999999993</v>
      </c>
      <c r="V37" s="43">
        <f>'BAR BB| Open rates'!V37*0.82+25</f>
        <v>65378.999999999993</v>
      </c>
      <c r="W37" s="43">
        <f>'BAR BB| Open rates'!W37*0.82+25</f>
        <v>75875</v>
      </c>
      <c r="X37" s="43">
        <f>'BAR BB| Open rates'!X37*0.82+25</f>
        <v>75875</v>
      </c>
      <c r="Y37" s="43">
        <f>'BAR BB| Open rates'!Y37*0.82+25</f>
        <v>95637</v>
      </c>
      <c r="Z37" s="43">
        <f>'BAR BB| Open rates'!Z37*0.82+25</f>
        <v>95637</v>
      </c>
      <c r="AA37" s="43">
        <f>'BAR BB| Open rates'!AA37*0.82+25</f>
        <v>98343</v>
      </c>
      <c r="AB37" s="43">
        <f>'BAR BB| Open rates'!AB37*0.82+25</f>
        <v>95637</v>
      </c>
      <c r="AC37" s="43">
        <f>'BAR BB| Open rates'!AC37*0.82+25</f>
        <v>98343</v>
      </c>
      <c r="AD37" s="43">
        <f>'BAR BB| Open rates'!AD37*0.82+25</f>
        <v>93423</v>
      </c>
      <c r="AE37" s="43">
        <f>'BAR BB| Open rates'!AE37*0.82+25</f>
        <v>114169</v>
      </c>
      <c r="AF37" s="43">
        <f>'BAR BB| Open rates'!AF37*0.82+25</f>
        <v>114169</v>
      </c>
      <c r="AG37" s="43">
        <f>'BAR BB| Open rates'!AG37*0.82+25</f>
        <v>114169</v>
      </c>
      <c r="AH37" s="43">
        <f>'BAR BB| Open rates'!AH37*0.82+25</f>
        <v>90061</v>
      </c>
      <c r="AI37" s="43">
        <f>'BAR BB| Open rates'!AI37*0.82+25</f>
        <v>73661</v>
      </c>
      <c r="AJ37" s="43">
        <f>'BAR BB| Open rates'!AJ37*0.82+25</f>
        <v>78909</v>
      </c>
      <c r="AK37" s="43">
        <f>'BAR BB| Open rates'!AK37*0.82+25</f>
        <v>71201</v>
      </c>
      <c r="AL37" s="43">
        <f>'BAR BB| Open rates'!AL37*0.82+25</f>
        <v>69561</v>
      </c>
      <c r="AM37" s="43">
        <f>'BAR BB| Open rates'!AM37*0.82+25</f>
        <v>67921</v>
      </c>
      <c r="AN37" s="43">
        <f>'BAR BB| Open rates'!AN37*0.82+25</f>
        <v>69561</v>
      </c>
      <c r="AO37" s="43">
        <f>'BAR BB| Open rates'!AO37*0.82+25</f>
        <v>67921</v>
      </c>
      <c r="AP37" s="43">
        <f>'BAR BB| Open rates'!AP37*0.82+25</f>
        <v>50455</v>
      </c>
      <c r="AQ37" s="43">
        <f>'BAR BB| Open rates'!AQ37*0.82+25</f>
        <v>49061</v>
      </c>
      <c r="AR37" s="43">
        <f>'BAR BB| Open rates'!AR37*0.82+25</f>
        <v>47421</v>
      </c>
      <c r="AS37" s="43">
        <f>'BAR BB| Open rates'!AS37*0.82+25</f>
        <v>47421</v>
      </c>
      <c r="AT37" s="43">
        <f>'BAR BB| Open rates'!AT37*0.82+25</f>
        <v>46601</v>
      </c>
      <c r="AU37" s="43">
        <f>'BAR BB| Open rates'!AU37*0.82+25</f>
        <v>47421</v>
      </c>
      <c r="AV37" s="43">
        <f>'BAR BB| Open rates'!AV37*0.82+25</f>
        <v>46601</v>
      </c>
      <c r="AW37" s="43">
        <f>'BAR BB| Open rates'!AW37*0.82+25</f>
        <v>47421</v>
      </c>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c r="BX37" s="43"/>
      <c r="BY37" s="43"/>
      <c r="BZ37" s="43"/>
      <c r="CA37" s="43"/>
      <c r="CB37" s="43"/>
      <c r="CC37" s="43"/>
      <c r="CD37" s="43"/>
      <c r="CE37" s="43"/>
      <c r="CF37" s="43"/>
      <c r="CG37" s="43"/>
      <c r="CH37" s="43"/>
      <c r="CI37" s="43"/>
      <c r="CJ37" s="43"/>
      <c r="CK37" s="43"/>
      <c r="CL37" s="43"/>
      <c r="CM37" s="43"/>
      <c r="CN37" s="43"/>
    </row>
    <row r="38" spans="1:92" s="36" customFormat="1" ht="9.75" customHeight="1" x14ac:dyDescent="0.2">
      <c r="A38" s="237">
        <v>5</v>
      </c>
      <c r="B38" s="43">
        <f>'BAR BB| Open rates'!B38*0.82+25</f>
        <v>57179</v>
      </c>
      <c r="C38" s="43">
        <f>'BAR BB| Open rates'!C38*0.82+25</f>
        <v>62098.999999999993</v>
      </c>
      <c r="D38" s="43">
        <f>'BAR BB| Open rates'!D38*0.82+25</f>
        <v>58819</v>
      </c>
      <c r="E38" s="43">
        <f>'BAR BB| Open rates'!E38*0.82+25</f>
        <v>195021</v>
      </c>
      <c r="F38" s="43">
        <f>'BAR BB| Open rates'!F38*0.82+25</f>
        <v>225361</v>
      </c>
      <c r="G38" s="43">
        <f>'BAR BB| Open rates'!G38*0.82+25</f>
        <v>231101</v>
      </c>
      <c r="H38" s="43">
        <f>'BAR BB| Open rates'!H38*0.82+25</f>
        <v>239301</v>
      </c>
      <c r="I38" s="43">
        <f>'BAR BB| Open rates'!I38*0.82+25</f>
        <v>247582.99999999997</v>
      </c>
      <c r="J38" s="43">
        <f>'BAR BB| Open rates'!J38*0.82+25</f>
        <v>247582.99999999997</v>
      </c>
      <c r="K38" s="43">
        <f>'BAR BB| Open rates'!K38*0.82+25</f>
        <v>247582.99999999997</v>
      </c>
      <c r="L38" s="43">
        <f>'BAR BB| Open rates'!L38*0.82+25</f>
        <v>241023</v>
      </c>
      <c r="M38" s="43">
        <f>'BAR BB| Open rates'!M38*0.82+25</f>
        <v>100639</v>
      </c>
      <c r="N38" s="43">
        <f>'BAR BB| Open rates'!N38*0.82+25</f>
        <v>92439</v>
      </c>
      <c r="O38" s="43">
        <f>'BAR BB| Open rates'!O38*0.82+25</f>
        <v>67839</v>
      </c>
      <c r="P38" s="43">
        <f>'BAR BB| Open rates'!P38*0.82+25</f>
        <v>60459</v>
      </c>
      <c r="Q38" s="43">
        <f>'BAR BB| Open rates'!Q38*0.82+25</f>
        <v>64558.999999999993</v>
      </c>
      <c r="R38" s="43">
        <f>'BAR BB| Open rates'!R38*0.82+25</f>
        <v>62098.999999999993</v>
      </c>
      <c r="S38" s="43">
        <f>'BAR BB| Open rates'!S38*0.82+25</f>
        <v>62098.999999999993</v>
      </c>
      <c r="T38" s="43">
        <f>'BAR BB| Open rates'!T38*0.82+25</f>
        <v>64558.999999999993</v>
      </c>
      <c r="U38" s="43">
        <f>'BAR BB| Open rates'!U38*0.82+25</f>
        <v>67839</v>
      </c>
      <c r="V38" s="43">
        <f>'BAR BB| Open rates'!V38*0.82+25</f>
        <v>67839</v>
      </c>
      <c r="W38" s="43">
        <f>'BAR BB| Open rates'!W38*0.82+25</f>
        <v>78335</v>
      </c>
      <c r="X38" s="43">
        <f>'BAR BB| Open rates'!X38*0.82+25</f>
        <v>78335</v>
      </c>
      <c r="Y38" s="43">
        <f>'BAR BB| Open rates'!Y38*0.82+25</f>
        <v>98097</v>
      </c>
      <c r="Z38" s="43">
        <f>'BAR BB| Open rates'!Z38*0.82+25</f>
        <v>98097</v>
      </c>
      <c r="AA38" s="43">
        <f>'BAR BB| Open rates'!AA38*0.82+25</f>
        <v>100803</v>
      </c>
      <c r="AB38" s="43">
        <f>'BAR BB| Open rates'!AB38*0.82+25</f>
        <v>98097</v>
      </c>
      <c r="AC38" s="43">
        <f>'BAR BB| Open rates'!AC38*0.82+25</f>
        <v>100803</v>
      </c>
      <c r="AD38" s="43">
        <f>'BAR BB| Open rates'!AD38*0.82+25</f>
        <v>95883</v>
      </c>
      <c r="AE38" s="43">
        <f>'BAR BB| Open rates'!AE38*0.82+25</f>
        <v>116629</v>
      </c>
      <c r="AF38" s="43">
        <f>'BAR BB| Open rates'!AF38*0.82+25</f>
        <v>116629</v>
      </c>
      <c r="AG38" s="43">
        <f>'BAR BB| Open rates'!AG38*0.82+25</f>
        <v>116629</v>
      </c>
      <c r="AH38" s="43">
        <f>'BAR BB| Open rates'!AH38*0.82+25</f>
        <v>92521</v>
      </c>
      <c r="AI38" s="43">
        <f>'BAR BB| Open rates'!AI38*0.82+25</f>
        <v>76121</v>
      </c>
      <c r="AJ38" s="43">
        <f>'BAR BB| Open rates'!AJ38*0.82+25</f>
        <v>81369</v>
      </c>
      <c r="AK38" s="43">
        <f>'BAR BB| Open rates'!AK38*0.82+25</f>
        <v>73661</v>
      </c>
      <c r="AL38" s="43">
        <f>'BAR BB| Open rates'!AL38*0.82+25</f>
        <v>72021</v>
      </c>
      <c r="AM38" s="43">
        <f>'BAR BB| Open rates'!AM38*0.82+25</f>
        <v>70381</v>
      </c>
      <c r="AN38" s="43">
        <f>'BAR BB| Open rates'!AN38*0.82+25</f>
        <v>72021</v>
      </c>
      <c r="AO38" s="43">
        <f>'BAR BB| Open rates'!AO38*0.82+25</f>
        <v>70381</v>
      </c>
      <c r="AP38" s="43">
        <f>'BAR BB| Open rates'!AP38*0.82+25</f>
        <v>52915</v>
      </c>
      <c r="AQ38" s="43">
        <f>'BAR BB| Open rates'!AQ38*0.82+25</f>
        <v>51521</v>
      </c>
      <c r="AR38" s="43">
        <f>'BAR BB| Open rates'!AR38*0.82+25</f>
        <v>49881</v>
      </c>
      <c r="AS38" s="43">
        <f>'BAR BB| Open rates'!AS38*0.82+25</f>
        <v>49881</v>
      </c>
      <c r="AT38" s="43">
        <f>'BAR BB| Open rates'!AT38*0.82+25</f>
        <v>49061</v>
      </c>
      <c r="AU38" s="43">
        <f>'BAR BB| Open rates'!AU38*0.82+25</f>
        <v>49881</v>
      </c>
      <c r="AV38" s="43">
        <f>'BAR BB| Open rates'!AV38*0.82+25</f>
        <v>49061</v>
      </c>
      <c r="AW38" s="43">
        <f>'BAR BB| Open rates'!AW38*0.82+25</f>
        <v>49881</v>
      </c>
      <c r="AX38" s="43"/>
      <c r="AY38" s="43"/>
      <c r="AZ38" s="43"/>
      <c r="BA38" s="43"/>
      <c r="BB38" s="43"/>
      <c r="BC38" s="43"/>
      <c r="BD38" s="43"/>
      <c r="BE38" s="43"/>
      <c r="BF38" s="43"/>
      <c r="BG38" s="43"/>
      <c r="BH38" s="43"/>
      <c r="BI38" s="43"/>
      <c r="BJ38" s="43"/>
      <c r="BK38" s="43"/>
      <c r="BL38" s="43"/>
      <c r="BM38" s="43"/>
      <c r="BN38" s="43"/>
      <c r="BO38" s="43"/>
      <c r="BP38" s="43"/>
      <c r="BQ38" s="43"/>
      <c r="BR38" s="43"/>
      <c r="BS38" s="43"/>
      <c r="BT38" s="43"/>
      <c r="BU38" s="43"/>
      <c r="BV38" s="43"/>
      <c r="BW38" s="43"/>
      <c r="BX38" s="43"/>
      <c r="BY38" s="43"/>
      <c r="BZ38" s="43"/>
      <c r="CA38" s="43"/>
      <c r="CB38" s="43"/>
      <c r="CC38" s="43"/>
      <c r="CD38" s="43"/>
      <c r="CE38" s="43"/>
      <c r="CF38" s="43"/>
      <c r="CG38" s="43"/>
      <c r="CH38" s="43"/>
      <c r="CI38" s="43"/>
      <c r="CJ38" s="43"/>
      <c r="CK38" s="43"/>
      <c r="CL38" s="43"/>
      <c r="CM38" s="43"/>
      <c r="CN38" s="43"/>
    </row>
    <row r="39" spans="1:92" s="36" customFormat="1" ht="12" customHeight="1" x14ac:dyDescent="0.2">
      <c r="A39" s="237">
        <v>6</v>
      </c>
      <c r="B39" s="43">
        <f>'BAR BB| Open rates'!B39*0.82+25</f>
        <v>59229</v>
      </c>
      <c r="C39" s="43">
        <f>'BAR BB| Open rates'!C39*0.82+25</f>
        <v>64148.999999999993</v>
      </c>
      <c r="D39" s="43">
        <f>'BAR BB| Open rates'!D39*0.82+25</f>
        <v>60869</v>
      </c>
      <c r="E39" s="43">
        <f>'BAR BB| Open rates'!E39*0.82+25</f>
        <v>197481</v>
      </c>
      <c r="F39" s="43">
        <f>'BAR BB| Open rates'!F39*0.82+25</f>
        <v>227821</v>
      </c>
      <c r="G39" s="43">
        <f>'BAR BB| Open rates'!G39*0.82+25</f>
        <v>233561</v>
      </c>
      <c r="H39" s="43">
        <f>'BAR BB| Open rates'!H39*0.82+25</f>
        <v>241761</v>
      </c>
      <c r="I39" s="43">
        <f>'BAR BB| Open rates'!I39*0.82+25</f>
        <v>250042.99999999997</v>
      </c>
      <c r="J39" s="43">
        <f>'BAR BB| Open rates'!J39*0.82+25</f>
        <v>250042.99999999997</v>
      </c>
      <c r="K39" s="43">
        <f>'BAR BB| Open rates'!K39*0.82+25</f>
        <v>250042.99999999997</v>
      </c>
      <c r="L39" s="43">
        <f>'BAR BB| Open rates'!L39*0.82+25</f>
        <v>243483</v>
      </c>
      <c r="M39" s="43">
        <f>'BAR BB| Open rates'!M39*0.82+25</f>
        <v>103099</v>
      </c>
      <c r="N39" s="43">
        <f>'BAR BB| Open rates'!N39*0.82+25</f>
        <v>94899</v>
      </c>
      <c r="O39" s="43">
        <f>'BAR BB| Open rates'!O39*0.82+25</f>
        <v>70299</v>
      </c>
      <c r="P39" s="43">
        <f>'BAR BB| Open rates'!P39*0.82+25</f>
        <v>62918.999999999993</v>
      </c>
      <c r="Q39" s="43">
        <f>'BAR BB| Open rates'!Q39*0.82+25</f>
        <v>67019</v>
      </c>
      <c r="R39" s="43">
        <f>'BAR BB| Open rates'!R39*0.82+25</f>
        <v>64558.999999999993</v>
      </c>
      <c r="S39" s="43">
        <f>'BAR BB| Open rates'!S39*0.82+25</f>
        <v>64558.999999999993</v>
      </c>
      <c r="T39" s="43">
        <f>'BAR BB| Open rates'!T39*0.82+25</f>
        <v>67019</v>
      </c>
      <c r="U39" s="43">
        <f>'BAR BB| Open rates'!U39*0.82+25</f>
        <v>70299</v>
      </c>
      <c r="V39" s="43">
        <f>'BAR BB| Open rates'!V39*0.82+25</f>
        <v>70299</v>
      </c>
      <c r="W39" s="43">
        <f>'BAR BB| Open rates'!W39*0.82+25</f>
        <v>80795</v>
      </c>
      <c r="X39" s="43">
        <f>'BAR BB| Open rates'!X39*0.82+25</f>
        <v>80795</v>
      </c>
      <c r="Y39" s="43">
        <f>'BAR BB| Open rates'!Y39*0.82+25</f>
        <v>100557</v>
      </c>
      <c r="Z39" s="43">
        <f>'BAR BB| Open rates'!Z39*0.82+25</f>
        <v>100557</v>
      </c>
      <c r="AA39" s="43">
        <f>'BAR BB| Open rates'!AA39*0.82+25</f>
        <v>103263</v>
      </c>
      <c r="AB39" s="43">
        <f>'BAR BB| Open rates'!AB39*0.82+25</f>
        <v>100557</v>
      </c>
      <c r="AC39" s="43">
        <f>'BAR BB| Open rates'!AC39*0.82+25</f>
        <v>103263</v>
      </c>
      <c r="AD39" s="43">
        <f>'BAR BB| Open rates'!AD39*0.82+25</f>
        <v>98343</v>
      </c>
      <c r="AE39" s="43">
        <f>'BAR BB| Open rates'!AE39*0.82+25</f>
        <v>119089</v>
      </c>
      <c r="AF39" s="43">
        <f>'BAR BB| Open rates'!AF39*0.82+25</f>
        <v>119089</v>
      </c>
      <c r="AG39" s="43">
        <f>'BAR BB| Open rates'!AG39*0.82+25</f>
        <v>119089</v>
      </c>
      <c r="AH39" s="43">
        <f>'BAR BB| Open rates'!AH39*0.82+25</f>
        <v>94981</v>
      </c>
      <c r="AI39" s="43">
        <f>'BAR BB| Open rates'!AI39*0.82+25</f>
        <v>78581</v>
      </c>
      <c r="AJ39" s="43">
        <f>'BAR BB| Open rates'!AJ39*0.82+25</f>
        <v>83829</v>
      </c>
      <c r="AK39" s="43">
        <f>'BAR BB| Open rates'!AK39*0.82+25</f>
        <v>76121</v>
      </c>
      <c r="AL39" s="43">
        <f>'BAR BB| Open rates'!AL39*0.82+25</f>
        <v>74481</v>
      </c>
      <c r="AM39" s="43">
        <f>'BAR BB| Open rates'!AM39*0.82+25</f>
        <v>72841</v>
      </c>
      <c r="AN39" s="43">
        <f>'BAR BB| Open rates'!AN39*0.82+25</f>
        <v>74481</v>
      </c>
      <c r="AO39" s="43">
        <f>'BAR BB| Open rates'!AO39*0.82+25</f>
        <v>72841</v>
      </c>
      <c r="AP39" s="43">
        <f>'BAR BB| Open rates'!AP39*0.82+25</f>
        <v>55375</v>
      </c>
      <c r="AQ39" s="43">
        <f>'BAR BB| Open rates'!AQ39*0.82+25</f>
        <v>53981</v>
      </c>
      <c r="AR39" s="43">
        <f>'BAR BB| Open rates'!AR39*0.82+25</f>
        <v>52341</v>
      </c>
      <c r="AS39" s="43">
        <f>'BAR BB| Open rates'!AS39*0.82+25</f>
        <v>52341</v>
      </c>
      <c r="AT39" s="43">
        <f>'BAR BB| Open rates'!AT39*0.82+25</f>
        <v>51521</v>
      </c>
      <c r="AU39" s="43">
        <f>'BAR BB| Open rates'!AU39*0.82+25</f>
        <v>52341</v>
      </c>
      <c r="AV39" s="43">
        <f>'BAR BB| Open rates'!AV39*0.82+25</f>
        <v>51521</v>
      </c>
      <c r="AW39" s="43">
        <f>'BAR BB| Open rates'!AW39*0.82+25</f>
        <v>52341</v>
      </c>
      <c r="AX39" s="43"/>
      <c r="AY39" s="43"/>
      <c r="AZ39" s="43"/>
      <c r="BA39" s="43"/>
      <c r="BB39" s="43"/>
      <c r="BC39" s="43"/>
      <c r="BD39" s="43"/>
      <c r="BE39" s="43"/>
      <c r="BF39" s="43"/>
      <c r="BG39" s="43"/>
      <c r="BH39" s="43"/>
      <c r="BI39" s="43"/>
      <c r="BJ39" s="43"/>
      <c r="BK39" s="43"/>
      <c r="BL39" s="43"/>
      <c r="BM39" s="43"/>
      <c r="BN39" s="43"/>
      <c r="BO39" s="43"/>
      <c r="BP39" s="43"/>
      <c r="BQ39" s="43"/>
      <c r="BR39" s="43"/>
      <c r="BS39" s="43"/>
      <c r="BT39" s="43"/>
      <c r="BU39" s="43"/>
      <c r="BV39" s="43"/>
      <c r="BW39" s="43"/>
      <c r="BX39" s="43"/>
      <c r="BY39" s="43"/>
      <c r="BZ39" s="43"/>
      <c r="CA39" s="43"/>
      <c r="CB39" s="43"/>
      <c r="CC39" s="43"/>
      <c r="CD39" s="43"/>
      <c r="CE39" s="43"/>
      <c r="CF39" s="43"/>
      <c r="CG39" s="43"/>
      <c r="CH39" s="43"/>
      <c r="CI39" s="43"/>
      <c r="CJ39" s="43"/>
      <c r="CK39" s="43"/>
      <c r="CL39" s="43"/>
      <c r="CM39" s="43"/>
      <c r="CN39" s="43"/>
    </row>
    <row r="40" spans="1:92" s="36" customFormat="1" ht="12" customHeight="1" x14ac:dyDescent="0.2">
      <c r="A40" s="236" t="s">
        <v>183</v>
      </c>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3"/>
      <c r="BS40" s="43"/>
      <c r="BT40" s="43"/>
      <c r="BU40" s="43"/>
      <c r="BV40" s="43"/>
      <c r="BW40" s="43"/>
      <c r="BX40" s="43"/>
      <c r="BY40" s="43"/>
      <c r="BZ40" s="43"/>
      <c r="CA40" s="43"/>
      <c r="CB40" s="43"/>
      <c r="CC40" s="43"/>
      <c r="CD40" s="43"/>
      <c r="CE40" s="43"/>
      <c r="CF40" s="43"/>
      <c r="CG40" s="43"/>
      <c r="CH40" s="43"/>
      <c r="CI40" s="43"/>
      <c r="CJ40" s="43"/>
      <c r="CK40" s="43"/>
      <c r="CL40" s="43"/>
      <c r="CM40" s="43"/>
      <c r="CN40" s="43"/>
    </row>
    <row r="41" spans="1:92" s="36" customFormat="1" ht="12" customHeight="1" x14ac:dyDescent="0.2">
      <c r="A41" s="237">
        <v>1</v>
      </c>
      <c r="B41" s="43">
        <f>'BAR BB| Open rates'!B41*0.82+25</f>
        <v>55293</v>
      </c>
      <c r="C41" s="43">
        <f>'BAR BB| Open rates'!C41*0.82+25</f>
        <v>60213</v>
      </c>
      <c r="D41" s="43">
        <f>'BAR BB| Open rates'!D41*0.82+25</f>
        <v>56933</v>
      </c>
      <c r="E41" s="43">
        <f>'BAR BB| Open rates'!E41*0.82+25</f>
        <v>193381</v>
      </c>
      <c r="F41" s="43">
        <f>'BAR BB| Open rates'!F41*0.82+25</f>
        <v>223721</v>
      </c>
      <c r="G41" s="43">
        <f>'BAR BB| Open rates'!G41*0.82+25</f>
        <v>229461</v>
      </c>
      <c r="H41" s="43">
        <f>'BAR BB| Open rates'!H41*0.82+25</f>
        <v>237661</v>
      </c>
      <c r="I41" s="43">
        <f>'BAR BB| Open rates'!I41*0.82+25</f>
        <v>245942.99999999997</v>
      </c>
      <c r="J41" s="43">
        <f>'BAR BB| Open rates'!J41*0.82+25</f>
        <v>245942.99999999997</v>
      </c>
      <c r="K41" s="43">
        <f>'BAR BB| Open rates'!K41*0.82+25</f>
        <v>245942.99999999997</v>
      </c>
      <c r="L41" s="43">
        <f>'BAR BB| Open rates'!L41*0.82+25</f>
        <v>239383</v>
      </c>
      <c r="M41" s="43">
        <f>'BAR BB| Open rates'!M41*0.82+25</f>
        <v>94899</v>
      </c>
      <c r="N41" s="43">
        <f>'BAR BB| Open rates'!N41*0.82+25</f>
        <v>86699</v>
      </c>
      <c r="O41" s="43">
        <f>'BAR BB| Open rates'!O41*0.82+25</f>
        <v>62098.999999999993</v>
      </c>
      <c r="P41" s="43">
        <f>'BAR BB| Open rates'!P41*0.82+25</f>
        <v>54719</v>
      </c>
      <c r="Q41" s="43">
        <f>'BAR BB| Open rates'!Q41*0.82+25</f>
        <v>58819</v>
      </c>
      <c r="R41" s="43">
        <f>'BAR BB| Open rates'!R41*0.82+25</f>
        <v>56359</v>
      </c>
      <c r="S41" s="43">
        <f>'BAR BB| Open rates'!S41*0.82+25</f>
        <v>56359</v>
      </c>
      <c r="T41" s="43">
        <f>'BAR BB| Open rates'!T41*0.82+25</f>
        <v>58819</v>
      </c>
      <c r="U41" s="43">
        <f>'BAR BB| Open rates'!U41*0.82+25</f>
        <v>62098.999999999993</v>
      </c>
      <c r="V41" s="43">
        <f>'BAR BB| Open rates'!V41*0.82+25</f>
        <v>62098.999999999993</v>
      </c>
      <c r="W41" s="43">
        <f>'BAR BB| Open rates'!W41*0.82+25</f>
        <v>72595</v>
      </c>
      <c r="X41" s="43">
        <f>'BAR BB| Open rates'!X41*0.82+25</f>
        <v>72595</v>
      </c>
      <c r="Y41" s="43">
        <f>'BAR BB| Open rates'!Y41*0.82+25</f>
        <v>121057</v>
      </c>
      <c r="Z41" s="43">
        <f>'BAR BB| Open rates'!Z41*0.82+25</f>
        <v>121057</v>
      </c>
      <c r="AA41" s="43">
        <f>'BAR BB| Open rates'!AA41*0.82+25</f>
        <v>123762.99999999999</v>
      </c>
      <c r="AB41" s="43">
        <f>'BAR BB| Open rates'!AB41*0.82+25</f>
        <v>121057</v>
      </c>
      <c r="AC41" s="43">
        <f>'BAR BB| Open rates'!AC41*0.82+25</f>
        <v>123762.99999999999</v>
      </c>
      <c r="AD41" s="43">
        <f>'BAR BB| Open rates'!AD41*0.82+25</f>
        <v>118843</v>
      </c>
      <c r="AE41" s="43">
        <f>'BAR BB| Open rates'!AE41*0.82+25</f>
        <v>131389</v>
      </c>
      <c r="AF41" s="43">
        <f>'BAR BB| Open rates'!AF41*0.82+25</f>
        <v>131389</v>
      </c>
      <c r="AG41" s="43">
        <f>'BAR BB| Open rates'!AG41*0.82+25</f>
        <v>131389</v>
      </c>
      <c r="AH41" s="43">
        <f>'BAR BB| Open rates'!AH41*0.82+25</f>
        <v>107281</v>
      </c>
      <c r="AI41" s="43">
        <f>'BAR BB| Open rates'!AI41*0.82+25</f>
        <v>82681</v>
      </c>
      <c r="AJ41" s="43">
        <f>'BAR BB| Open rates'!AJ41*0.82+25</f>
        <v>87929</v>
      </c>
      <c r="AK41" s="43">
        <f>'BAR BB| Open rates'!AK41*0.82+25</f>
        <v>80221</v>
      </c>
      <c r="AL41" s="43">
        <f>'BAR BB| Open rates'!AL41*0.82+25</f>
        <v>78581</v>
      </c>
      <c r="AM41" s="43">
        <f>'BAR BB| Open rates'!AM41*0.82+25</f>
        <v>76941</v>
      </c>
      <c r="AN41" s="43">
        <f>'BAR BB| Open rates'!AN41*0.82+25</f>
        <v>78581</v>
      </c>
      <c r="AO41" s="43">
        <f>'BAR BB| Open rates'!AO41*0.82+25</f>
        <v>76941</v>
      </c>
      <c r="AP41" s="43">
        <f>'BAR BB| Open rates'!AP41*0.82+25</f>
        <v>66937</v>
      </c>
      <c r="AQ41" s="43">
        <f>'BAR BB| Open rates'!AQ41*0.82+25</f>
        <v>65543</v>
      </c>
      <c r="AR41" s="43">
        <f>'BAR BB| Open rates'!AR41*0.82+25</f>
        <v>63902.999999999993</v>
      </c>
      <c r="AS41" s="43">
        <f>'BAR BB| Open rates'!AS41*0.82+25</f>
        <v>63902.999999999993</v>
      </c>
      <c r="AT41" s="43">
        <f>'BAR BB| Open rates'!AT41*0.82+25</f>
        <v>63082.999999999993</v>
      </c>
      <c r="AU41" s="43">
        <f>'BAR BB| Open rates'!AU41*0.82+25</f>
        <v>63902.999999999993</v>
      </c>
      <c r="AV41" s="43">
        <f>'BAR BB| Open rates'!AV41*0.82+25</f>
        <v>63082.999999999993</v>
      </c>
      <c r="AW41" s="43">
        <f>'BAR BB| Open rates'!AW41*0.82+25</f>
        <v>63902.999999999993</v>
      </c>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c r="CB41" s="43"/>
      <c r="CC41" s="43"/>
      <c r="CD41" s="43"/>
      <c r="CE41" s="43"/>
      <c r="CF41" s="43"/>
      <c r="CG41" s="43"/>
      <c r="CH41" s="43"/>
      <c r="CI41" s="43"/>
      <c r="CJ41" s="43"/>
      <c r="CK41" s="43"/>
      <c r="CL41" s="43"/>
      <c r="CM41" s="43"/>
      <c r="CN41" s="43"/>
    </row>
    <row r="42" spans="1:92" s="36" customFormat="1" ht="12" customHeight="1" x14ac:dyDescent="0.2">
      <c r="A42" s="237">
        <v>2</v>
      </c>
      <c r="B42" s="43">
        <f>'BAR BB| Open rates'!B42*0.82+25</f>
        <v>57343</v>
      </c>
      <c r="C42" s="43">
        <f>'BAR BB| Open rates'!C42*0.82+25</f>
        <v>62262.999999999993</v>
      </c>
      <c r="D42" s="43">
        <f>'BAR BB| Open rates'!D42*0.82+25</f>
        <v>58983</v>
      </c>
      <c r="E42" s="43">
        <f>'BAR BB| Open rates'!E42*0.82+25</f>
        <v>195841</v>
      </c>
      <c r="F42" s="43">
        <f>'BAR BB| Open rates'!F42*0.82+25</f>
        <v>226181</v>
      </c>
      <c r="G42" s="43">
        <f>'BAR BB| Open rates'!G42*0.82+25</f>
        <v>231921</v>
      </c>
      <c r="H42" s="43">
        <f>'BAR BB| Open rates'!H42*0.82+25</f>
        <v>240121</v>
      </c>
      <c r="I42" s="43">
        <f>'BAR BB| Open rates'!I42*0.82+25</f>
        <v>248402.99999999997</v>
      </c>
      <c r="J42" s="43">
        <f>'BAR BB| Open rates'!J42*0.82+25</f>
        <v>248402.99999999997</v>
      </c>
      <c r="K42" s="43">
        <f>'BAR BB| Open rates'!K42*0.82+25</f>
        <v>248402.99999999997</v>
      </c>
      <c r="L42" s="43">
        <f>'BAR BB| Open rates'!L42*0.82+25</f>
        <v>241843</v>
      </c>
      <c r="M42" s="43">
        <f>'BAR BB| Open rates'!M42*0.82+25</f>
        <v>97359</v>
      </c>
      <c r="N42" s="43">
        <f>'BAR BB| Open rates'!N42*0.82+25</f>
        <v>89159</v>
      </c>
      <c r="O42" s="43">
        <f>'BAR BB| Open rates'!O42*0.82+25</f>
        <v>64558.999999999993</v>
      </c>
      <c r="P42" s="43">
        <f>'BAR BB| Open rates'!P42*0.82+25</f>
        <v>57179</v>
      </c>
      <c r="Q42" s="43">
        <f>'BAR BB| Open rates'!Q42*0.82+25</f>
        <v>61278.999999999993</v>
      </c>
      <c r="R42" s="43">
        <f>'BAR BB| Open rates'!R42*0.82+25</f>
        <v>58819</v>
      </c>
      <c r="S42" s="43">
        <f>'BAR BB| Open rates'!S42*0.82+25</f>
        <v>58819</v>
      </c>
      <c r="T42" s="43">
        <f>'BAR BB| Open rates'!T42*0.82+25</f>
        <v>61278.999999999993</v>
      </c>
      <c r="U42" s="43">
        <f>'BAR BB| Open rates'!U42*0.82+25</f>
        <v>64558.999999999993</v>
      </c>
      <c r="V42" s="43">
        <f>'BAR BB| Open rates'!V42*0.82+25</f>
        <v>64558.999999999993</v>
      </c>
      <c r="W42" s="43">
        <f>'BAR BB| Open rates'!W42*0.82+25</f>
        <v>75055</v>
      </c>
      <c r="X42" s="43">
        <f>'BAR BB| Open rates'!X42*0.82+25</f>
        <v>75055</v>
      </c>
      <c r="Y42" s="43">
        <f>'BAR BB| Open rates'!Y42*0.82+25</f>
        <v>123516.99999999999</v>
      </c>
      <c r="Z42" s="43">
        <f>'BAR BB| Open rates'!Z42*0.82+25</f>
        <v>123516.99999999999</v>
      </c>
      <c r="AA42" s="43">
        <f>'BAR BB| Open rates'!AA42*0.82+25</f>
        <v>126222.99999999999</v>
      </c>
      <c r="AB42" s="43">
        <f>'BAR BB| Open rates'!AB42*0.82+25</f>
        <v>123516.99999999999</v>
      </c>
      <c r="AC42" s="43">
        <f>'BAR BB| Open rates'!AC42*0.82+25</f>
        <v>126222.99999999999</v>
      </c>
      <c r="AD42" s="43">
        <f>'BAR BB| Open rates'!AD42*0.82+25</f>
        <v>121303</v>
      </c>
      <c r="AE42" s="43">
        <f>'BAR BB| Open rates'!AE42*0.82+25</f>
        <v>133849</v>
      </c>
      <c r="AF42" s="43">
        <f>'BAR BB| Open rates'!AF42*0.82+25</f>
        <v>133849</v>
      </c>
      <c r="AG42" s="43">
        <f>'BAR BB| Open rates'!AG42*0.82+25</f>
        <v>133849</v>
      </c>
      <c r="AH42" s="43">
        <f>'BAR BB| Open rates'!AH42*0.82+25</f>
        <v>109741</v>
      </c>
      <c r="AI42" s="43">
        <f>'BAR BB| Open rates'!AI42*0.82+25</f>
        <v>85141</v>
      </c>
      <c r="AJ42" s="43">
        <f>'BAR BB| Open rates'!AJ42*0.82+25</f>
        <v>90389</v>
      </c>
      <c r="AK42" s="43">
        <f>'BAR BB| Open rates'!AK42*0.82+25</f>
        <v>82681</v>
      </c>
      <c r="AL42" s="43">
        <f>'BAR BB| Open rates'!AL42*0.82+25</f>
        <v>81041</v>
      </c>
      <c r="AM42" s="43">
        <f>'BAR BB| Open rates'!AM42*0.82+25</f>
        <v>79401</v>
      </c>
      <c r="AN42" s="43">
        <f>'BAR BB| Open rates'!AN42*0.82+25</f>
        <v>81041</v>
      </c>
      <c r="AO42" s="43">
        <f>'BAR BB| Open rates'!AO42*0.82+25</f>
        <v>79401</v>
      </c>
      <c r="AP42" s="43">
        <f>'BAR BB| Open rates'!AP42*0.82+25</f>
        <v>69397</v>
      </c>
      <c r="AQ42" s="43">
        <f>'BAR BB| Open rates'!AQ42*0.82+25</f>
        <v>68003</v>
      </c>
      <c r="AR42" s="43">
        <f>'BAR BB| Open rates'!AR42*0.82+25</f>
        <v>66363</v>
      </c>
      <c r="AS42" s="43">
        <f>'BAR BB| Open rates'!AS42*0.82+25</f>
        <v>66363</v>
      </c>
      <c r="AT42" s="43">
        <f>'BAR BB| Open rates'!AT42*0.82+25</f>
        <v>65543</v>
      </c>
      <c r="AU42" s="43">
        <f>'BAR BB| Open rates'!AU42*0.82+25</f>
        <v>66363</v>
      </c>
      <c r="AV42" s="43">
        <f>'BAR BB| Open rates'!AV42*0.82+25</f>
        <v>65543</v>
      </c>
      <c r="AW42" s="43">
        <f>'BAR BB| Open rates'!AW42*0.82+25</f>
        <v>66363</v>
      </c>
      <c r="AX42" s="43"/>
      <c r="AY42" s="43"/>
      <c r="AZ42" s="43"/>
      <c r="BA42" s="43"/>
      <c r="BB42" s="43"/>
      <c r="BC42" s="43"/>
      <c r="BD42" s="43"/>
      <c r="BE42" s="43"/>
      <c r="BF42" s="43"/>
      <c r="BG42" s="43"/>
      <c r="BH42" s="43"/>
      <c r="BI42" s="43"/>
      <c r="BJ42" s="43"/>
      <c r="BK42" s="43"/>
      <c r="BL42" s="43"/>
      <c r="BM42" s="43"/>
      <c r="BN42" s="43"/>
      <c r="BO42" s="43"/>
      <c r="BP42" s="43"/>
      <c r="BQ42" s="43"/>
      <c r="BR42" s="43"/>
      <c r="BS42" s="43"/>
      <c r="BT42" s="43"/>
      <c r="BU42" s="43"/>
      <c r="BV42" s="43"/>
      <c r="BW42" s="43"/>
      <c r="BX42" s="43"/>
      <c r="BY42" s="43"/>
      <c r="BZ42" s="43"/>
      <c r="CA42" s="43"/>
      <c r="CB42" s="43"/>
      <c r="CC42" s="43"/>
      <c r="CD42" s="43"/>
      <c r="CE42" s="43"/>
      <c r="CF42" s="43"/>
      <c r="CG42" s="43"/>
      <c r="CH42" s="43"/>
      <c r="CI42" s="43"/>
      <c r="CJ42" s="43"/>
      <c r="CK42" s="43"/>
      <c r="CL42" s="43"/>
      <c r="CM42" s="43"/>
      <c r="CN42" s="43"/>
    </row>
    <row r="43" spans="1:92" s="36" customFormat="1" ht="12" customHeight="1" x14ac:dyDescent="0.2">
      <c r="A43" s="237">
        <v>3</v>
      </c>
      <c r="B43" s="43">
        <f>'BAR BB| Open rates'!B43*0.82+25</f>
        <v>59393</v>
      </c>
      <c r="C43" s="43">
        <f>'BAR BB| Open rates'!C43*0.82+25</f>
        <v>64312.999999999993</v>
      </c>
      <c r="D43" s="43">
        <f>'BAR BB| Open rates'!D43*0.82+25</f>
        <v>61033</v>
      </c>
      <c r="E43" s="43">
        <f>'BAR BB| Open rates'!E43*0.82+25</f>
        <v>198301</v>
      </c>
      <c r="F43" s="43">
        <f>'BAR BB| Open rates'!F43*0.82+25</f>
        <v>228641</v>
      </c>
      <c r="G43" s="43">
        <f>'BAR BB| Open rates'!G43*0.82+25</f>
        <v>234381</v>
      </c>
      <c r="H43" s="43">
        <f>'BAR BB| Open rates'!H43*0.82+25</f>
        <v>242581</v>
      </c>
      <c r="I43" s="43">
        <f>'BAR BB| Open rates'!I43*0.82+25</f>
        <v>250862.99999999997</v>
      </c>
      <c r="J43" s="43">
        <f>'BAR BB| Open rates'!J43*0.82+25</f>
        <v>250862.99999999997</v>
      </c>
      <c r="K43" s="43">
        <f>'BAR BB| Open rates'!K43*0.82+25</f>
        <v>250862.99999999997</v>
      </c>
      <c r="L43" s="43">
        <f>'BAR BB| Open rates'!L43*0.82+25</f>
        <v>244303</v>
      </c>
      <c r="M43" s="43">
        <f>'BAR BB| Open rates'!M43*0.82+25</f>
        <v>99819</v>
      </c>
      <c r="N43" s="43">
        <f>'BAR BB| Open rates'!N43*0.82+25</f>
        <v>91619</v>
      </c>
      <c r="O43" s="43">
        <f>'BAR BB| Open rates'!O43*0.82+25</f>
        <v>67019</v>
      </c>
      <c r="P43" s="43">
        <f>'BAR BB| Open rates'!P43*0.82+25</f>
        <v>59639</v>
      </c>
      <c r="Q43" s="43">
        <f>'BAR BB| Open rates'!Q43*0.82+25</f>
        <v>63738.999999999993</v>
      </c>
      <c r="R43" s="43">
        <f>'BAR BB| Open rates'!R43*0.82+25</f>
        <v>61278.999999999993</v>
      </c>
      <c r="S43" s="43">
        <f>'BAR BB| Open rates'!S43*0.82+25</f>
        <v>61278.999999999993</v>
      </c>
      <c r="T43" s="43">
        <f>'BAR BB| Open rates'!T43*0.82+25</f>
        <v>63738.999999999993</v>
      </c>
      <c r="U43" s="43">
        <f>'BAR BB| Open rates'!U43*0.82+25</f>
        <v>67019</v>
      </c>
      <c r="V43" s="43">
        <f>'BAR BB| Open rates'!V43*0.82+25</f>
        <v>67019</v>
      </c>
      <c r="W43" s="43">
        <f>'BAR BB| Open rates'!W43*0.82+25</f>
        <v>77515</v>
      </c>
      <c r="X43" s="43">
        <f>'BAR BB| Open rates'!X43*0.82+25</f>
        <v>77515</v>
      </c>
      <c r="Y43" s="43">
        <f>'BAR BB| Open rates'!Y43*0.82+25</f>
        <v>125976.99999999999</v>
      </c>
      <c r="Z43" s="43">
        <f>'BAR BB| Open rates'!Z43*0.82+25</f>
        <v>125976.99999999999</v>
      </c>
      <c r="AA43" s="43">
        <f>'BAR BB| Open rates'!AA43*0.82+25</f>
        <v>128682.99999999999</v>
      </c>
      <c r="AB43" s="43">
        <f>'BAR BB| Open rates'!AB43*0.82+25</f>
        <v>125976.99999999999</v>
      </c>
      <c r="AC43" s="43">
        <f>'BAR BB| Open rates'!AC43*0.82+25</f>
        <v>128682.99999999999</v>
      </c>
      <c r="AD43" s="43">
        <f>'BAR BB| Open rates'!AD43*0.82+25</f>
        <v>123762.99999999999</v>
      </c>
      <c r="AE43" s="43">
        <f>'BAR BB| Open rates'!AE43*0.82+25</f>
        <v>136309</v>
      </c>
      <c r="AF43" s="43">
        <f>'BAR BB| Open rates'!AF43*0.82+25</f>
        <v>136309</v>
      </c>
      <c r="AG43" s="43">
        <f>'BAR BB| Open rates'!AG43*0.82+25</f>
        <v>136309</v>
      </c>
      <c r="AH43" s="43">
        <f>'BAR BB| Open rates'!AH43*0.82+25</f>
        <v>112201</v>
      </c>
      <c r="AI43" s="43">
        <f>'BAR BB| Open rates'!AI43*0.82+25</f>
        <v>87601</v>
      </c>
      <c r="AJ43" s="43">
        <f>'BAR BB| Open rates'!AJ43*0.82+25</f>
        <v>92849</v>
      </c>
      <c r="AK43" s="43">
        <f>'BAR BB| Open rates'!AK43*0.82+25</f>
        <v>85141</v>
      </c>
      <c r="AL43" s="43">
        <f>'BAR BB| Open rates'!AL43*0.82+25</f>
        <v>83501</v>
      </c>
      <c r="AM43" s="43">
        <f>'BAR BB| Open rates'!AM43*0.82+25</f>
        <v>81861</v>
      </c>
      <c r="AN43" s="43">
        <f>'BAR BB| Open rates'!AN43*0.82+25</f>
        <v>83501</v>
      </c>
      <c r="AO43" s="43">
        <f>'BAR BB| Open rates'!AO43*0.82+25</f>
        <v>81861</v>
      </c>
      <c r="AP43" s="43">
        <f>'BAR BB| Open rates'!AP43*0.82+25</f>
        <v>71857</v>
      </c>
      <c r="AQ43" s="43">
        <f>'BAR BB| Open rates'!AQ43*0.82+25</f>
        <v>70463</v>
      </c>
      <c r="AR43" s="43">
        <f>'BAR BB| Open rates'!AR43*0.82+25</f>
        <v>68823</v>
      </c>
      <c r="AS43" s="43">
        <f>'BAR BB| Open rates'!AS43*0.82+25</f>
        <v>68823</v>
      </c>
      <c r="AT43" s="43">
        <f>'BAR BB| Open rates'!AT43*0.82+25</f>
        <v>68003</v>
      </c>
      <c r="AU43" s="43">
        <f>'BAR BB| Open rates'!AU43*0.82+25</f>
        <v>68823</v>
      </c>
      <c r="AV43" s="43">
        <f>'BAR BB| Open rates'!AV43*0.82+25</f>
        <v>68003</v>
      </c>
      <c r="AW43" s="43">
        <f>'BAR BB| Open rates'!AW43*0.82+25</f>
        <v>68823</v>
      </c>
      <c r="AX43" s="43"/>
      <c r="AY43" s="43"/>
      <c r="AZ43" s="43"/>
      <c r="BA43" s="43"/>
      <c r="BB43" s="43"/>
      <c r="BC43" s="43"/>
      <c r="BD43" s="43"/>
      <c r="BE43" s="43"/>
      <c r="BF43" s="43"/>
      <c r="BG43" s="43"/>
      <c r="BH43" s="43"/>
      <c r="BI43" s="43"/>
      <c r="BJ43" s="43"/>
      <c r="BK43" s="43"/>
      <c r="BL43" s="43"/>
      <c r="BM43" s="43"/>
      <c r="BN43" s="43"/>
      <c r="BO43" s="43"/>
      <c r="BP43" s="43"/>
      <c r="BQ43" s="43"/>
      <c r="BR43" s="43"/>
      <c r="BS43" s="43"/>
      <c r="BT43" s="43"/>
      <c r="BU43" s="43"/>
      <c r="BV43" s="43"/>
      <c r="BW43" s="43"/>
      <c r="BX43" s="43"/>
      <c r="BY43" s="43"/>
      <c r="BZ43" s="43"/>
      <c r="CA43" s="43"/>
      <c r="CB43" s="43"/>
      <c r="CC43" s="43"/>
      <c r="CD43" s="43"/>
      <c r="CE43" s="43"/>
      <c r="CF43" s="43"/>
      <c r="CG43" s="43"/>
      <c r="CH43" s="43"/>
      <c r="CI43" s="43"/>
      <c r="CJ43" s="43"/>
      <c r="CK43" s="43"/>
      <c r="CL43" s="43"/>
      <c r="CM43" s="43"/>
      <c r="CN43" s="43"/>
    </row>
    <row r="44" spans="1:92" s="36" customFormat="1" ht="12" customHeight="1" x14ac:dyDescent="0.2">
      <c r="A44" s="237">
        <v>4</v>
      </c>
      <c r="B44" s="43">
        <f>'BAR BB| Open rates'!B44*0.82+25</f>
        <v>61442.999999999993</v>
      </c>
      <c r="C44" s="43">
        <f>'BAR BB| Open rates'!C44*0.82+25</f>
        <v>66363</v>
      </c>
      <c r="D44" s="43">
        <f>'BAR BB| Open rates'!D44*0.82+25</f>
        <v>63082.999999999993</v>
      </c>
      <c r="E44" s="43">
        <f>'BAR BB| Open rates'!E44*0.82+25</f>
        <v>200761</v>
      </c>
      <c r="F44" s="43">
        <f>'BAR BB| Open rates'!F44*0.82+25</f>
        <v>231101</v>
      </c>
      <c r="G44" s="43">
        <f>'BAR BB| Open rates'!G44*0.82+25</f>
        <v>236841</v>
      </c>
      <c r="H44" s="43">
        <f>'BAR BB| Open rates'!H44*0.82+25</f>
        <v>245040.99999999997</v>
      </c>
      <c r="I44" s="43">
        <f>'BAR BB| Open rates'!I44*0.82+25</f>
        <v>253322.99999999997</v>
      </c>
      <c r="J44" s="43">
        <f>'BAR BB| Open rates'!J44*0.82+25</f>
        <v>253322.99999999997</v>
      </c>
      <c r="K44" s="43">
        <f>'BAR BB| Open rates'!K44*0.82+25</f>
        <v>253322.99999999997</v>
      </c>
      <c r="L44" s="43">
        <f>'BAR BB| Open rates'!L44*0.82+25</f>
        <v>246762.99999999997</v>
      </c>
      <c r="M44" s="43">
        <f>'BAR BB| Open rates'!M44*0.82+25</f>
        <v>102279</v>
      </c>
      <c r="N44" s="43">
        <f>'BAR BB| Open rates'!N44*0.82+25</f>
        <v>94079</v>
      </c>
      <c r="O44" s="43">
        <f>'BAR BB| Open rates'!O44*0.82+25</f>
        <v>69479</v>
      </c>
      <c r="P44" s="43">
        <f>'BAR BB| Open rates'!P44*0.82+25</f>
        <v>62098.999999999993</v>
      </c>
      <c r="Q44" s="43">
        <f>'BAR BB| Open rates'!Q44*0.82+25</f>
        <v>66199</v>
      </c>
      <c r="R44" s="43">
        <f>'BAR BB| Open rates'!R44*0.82+25</f>
        <v>63738.999999999993</v>
      </c>
      <c r="S44" s="43">
        <f>'BAR BB| Open rates'!S44*0.82+25</f>
        <v>63738.999999999993</v>
      </c>
      <c r="T44" s="43">
        <f>'BAR BB| Open rates'!T44*0.82+25</f>
        <v>66199</v>
      </c>
      <c r="U44" s="43">
        <f>'BAR BB| Open rates'!U44*0.82+25</f>
        <v>69479</v>
      </c>
      <c r="V44" s="43">
        <f>'BAR BB| Open rates'!V44*0.82+25</f>
        <v>69479</v>
      </c>
      <c r="W44" s="43">
        <f>'BAR BB| Open rates'!W44*0.82+25</f>
        <v>79975</v>
      </c>
      <c r="X44" s="43">
        <f>'BAR BB| Open rates'!X44*0.82+25</f>
        <v>79975</v>
      </c>
      <c r="Y44" s="43">
        <f>'BAR BB| Open rates'!Y44*0.82+25</f>
        <v>128436.99999999999</v>
      </c>
      <c r="Z44" s="43">
        <f>'BAR BB| Open rates'!Z44*0.82+25</f>
        <v>128436.99999999999</v>
      </c>
      <c r="AA44" s="43">
        <f>'BAR BB| Open rates'!AA44*0.82+25</f>
        <v>131143</v>
      </c>
      <c r="AB44" s="43">
        <f>'BAR BB| Open rates'!AB44*0.82+25</f>
        <v>128436.99999999999</v>
      </c>
      <c r="AC44" s="43">
        <f>'BAR BB| Open rates'!AC44*0.82+25</f>
        <v>131143</v>
      </c>
      <c r="AD44" s="43">
        <f>'BAR BB| Open rates'!AD44*0.82+25</f>
        <v>126222.99999999999</v>
      </c>
      <c r="AE44" s="43">
        <f>'BAR BB| Open rates'!AE44*0.82+25</f>
        <v>138769</v>
      </c>
      <c r="AF44" s="43">
        <f>'BAR BB| Open rates'!AF44*0.82+25</f>
        <v>138769</v>
      </c>
      <c r="AG44" s="43">
        <f>'BAR BB| Open rates'!AG44*0.82+25</f>
        <v>138769</v>
      </c>
      <c r="AH44" s="43">
        <f>'BAR BB| Open rates'!AH44*0.82+25</f>
        <v>114661</v>
      </c>
      <c r="AI44" s="43">
        <f>'BAR BB| Open rates'!AI44*0.82+25</f>
        <v>90061</v>
      </c>
      <c r="AJ44" s="43">
        <f>'BAR BB| Open rates'!AJ44*0.82+25</f>
        <v>95309</v>
      </c>
      <c r="AK44" s="43">
        <f>'BAR BB| Open rates'!AK44*0.82+25</f>
        <v>87601</v>
      </c>
      <c r="AL44" s="43">
        <f>'BAR BB| Open rates'!AL44*0.82+25</f>
        <v>85961</v>
      </c>
      <c r="AM44" s="43">
        <f>'BAR BB| Open rates'!AM44*0.82+25</f>
        <v>84321</v>
      </c>
      <c r="AN44" s="43">
        <f>'BAR BB| Open rates'!AN44*0.82+25</f>
        <v>85961</v>
      </c>
      <c r="AO44" s="43">
        <f>'BAR BB| Open rates'!AO44*0.82+25</f>
        <v>84321</v>
      </c>
      <c r="AP44" s="43">
        <f>'BAR BB| Open rates'!AP44*0.82+25</f>
        <v>74317</v>
      </c>
      <c r="AQ44" s="43">
        <f>'BAR BB| Open rates'!AQ44*0.82+25</f>
        <v>72923</v>
      </c>
      <c r="AR44" s="43">
        <f>'BAR BB| Open rates'!AR44*0.82+25</f>
        <v>71283</v>
      </c>
      <c r="AS44" s="43">
        <f>'BAR BB| Open rates'!AS44*0.82+25</f>
        <v>71283</v>
      </c>
      <c r="AT44" s="43">
        <f>'BAR BB| Open rates'!AT44*0.82+25</f>
        <v>70463</v>
      </c>
      <c r="AU44" s="43">
        <f>'BAR BB| Open rates'!AU44*0.82+25</f>
        <v>71283</v>
      </c>
      <c r="AV44" s="43">
        <f>'BAR BB| Open rates'!AV44*0.82+25</f>
        <v>70463</v>
      </c>
      <c r="AW44" s="43">
        <f>'BAR BB| Open rates'!AW44*0.82+25</f>
        <v>71283</v>
      </c>
      <c r="AX44" s="43"/>
      <c r="AY44" s="43"/>
      <c r="AZ44" s="43"/>
      <c r="BA44" s="43"/>
      <c r="BB44" s="43"/>
      <c r="BC44" s="43"/>
      <c r="BD44" s="43"/>
      <c r="BE44" s="43"/>
      <c r="BF44" s="43"/>
      <c r="BG44" s="43"/>
      <c r="BH44" s="43"/>
      <c r="BI44" s="43"/>
      <c r="BJ44" s="43"/>
      <c r="BK44" s="43"/>
      <c r="BL44" s="43"/>
      <c r="BM44" s="43"/>
      <c r="BN44" s="43"/>
      <c r="BO44" s="43"/>
      <c r="BP44" s="43"/>
      <c r="BQ44" s="43"/>
      <c r="BR44" s="43"/>
      <c r="BS44" s="43"/>
      <c r="BT44" s="43"/>
      <c r="BU44" s="43"/>
      <c r="BV44" s="43"/>
      <c r="BW44" s="43"/>
      <c r="BX44" s="43"/>
      <c r="BY44" s="43"/>
      <c r="BZ44" s="43"/>
      <c r="CA44" s="43"/>
      <c r="CB44" s="43"/>
      <c r="CC44" s="43"/>
      <c r="CD44" s="43"/>
      <c r="CE44" s="43"/>
      <c r="CF44" s="43"/>
      <c r="CG44" s="43"/>
      <c r="CH44" s="43"/>
      <c r="CI44" s="43"/>
      <c r="CJ44" s="43"/>
      <c r="CK44" s="43"/>
      <c r="CL44" s="43"/>
      <c r="CM44" s="43"/>
      <c r="CN44" s="43"/>
    </row>
    <row r="45" spans="1:92" s="36" customFormat="1" ht="12" customHeight="1" x14ac:dyDescent="0.2">
      <c r="A45" s="237">
        <v>5</v>
      </c>
      <c r="B45" s="43">
        <f>'BAR BB| Open rates'!B45*0.82+25</f>
        <v>63492.999999999993</v>
      </c>
      <c r="C45" s="43">
        <f>'BAR BB| Open rates'!C45*0.82+25</f>
        <v>68413</v>
      </c>
      <c r="D45" s="43">
        <f>'BAR BB| Open rates'!D45*0.82+25</f>
        <v>65132.999999999993</v>
      </c>
      <c r="E45" s="43">
        <f>'BAR BB| Open rates'!E45*0.82+25</f>
        <v>203221</v>
      </c>
      <c r="F45" s="43">
        <f>'BAR BB| Open rates'!F45*0.82+25</f>
        <v>233561</v>
      </c>
      <c r="G45" s="43">
        <f>'BAR BB| Open rates'!G45*0.82+25</f>
        <v>239301</v>
      </c>
      <c r="H45" s="43">
        <f>'BAR BB| Open rates'!H45*0.82+25</f>
        <v>247500.99999999997</v>
      </c>
      <c r="I45" s="43">
        <f>'BAR BB| Open rates'!I45*0.82+25</f>
        <v>255782.99999999997</v>
      </c>
      <c r="J45" s="43">
        <f>'BAR BB| Open rates'!J45*0.82+25</f>
        <v>255782.99999999997</v>
      </c>
      <c r="K45" s="43">
        <f>'BAR BB| Open rates'!K45*0.82+25</f>
        <v>255782.99999999997</v>
      </c>
      <c r="L45" s="43">
        <f>'BAR BB| Open rates'!L45*0.82+25</f>
        <v>249222.99999999997</v>
      </c>
      <c r="M45" s="43">
        <f>'BAR BB| Open rates'!M45*0.82+25</f>
        <v>104739</v>
      </c>
      <c r="N45" s="43">
        <f>'BAR BB| Open rates'!N45*0.82+25</f>
        <v>96539</v>
      </c>
      <c r="O45" s="43">
        <f>'BAR BB| Open rates'!O45*0.82+25</f>
        <v>71939</v>
      </c>
      <c r="P45" s="43">
        <f>'BAR BB| Open rates'!P45*0.82+25</f>
        <v>64558.999999999993</v>
      </c>
      <c r="Q45" s="43">
        <f>'BAR BB| Open rates'!Q45*0.82+25</f>
        <v>68659</v>
      </c>
      <c r="R45" s="43">
        <f>'BAR BB| Open rates'!R45*0.82+25</f>
        <v>66199</v>
      </c>
      <c r="S45" s="43">
        <f>'BAR BB| Open rates'!S45*0.82+25</f>
        <v>66199</v>
      </c>
      <c r="T45" s="43">
        <f>'BAR BB| Open rates'!T45*0.82+25</f>
        <v>68659</v>
      </c>
      <c r="U45" s="43">
        <f>'BAR BB| Open rates'!U45*0.82+25</f>
        <v>71939</v>
      </c>
      <c r="V45" s="43">
        <f>'BAR BB| Open rates'!V45*0.82+25</f>
        <v>71939</v>
      </c>
      <c r="W45" s="43">
        <f>'BAR BB| Open rates'!W45*0.82+25</f>
        <v>82435</v>
      </c>
      <c r="X45" s="43">
        <f>'BAR BB| Open rates'!X45*0.82+25</f>
        <v>82435</v>
      </c>
      <c r="Y45" s="43">
        <f>'BAR BB| Open rates'!Y45*0.82+25</f>
        <v>130896.99999999999</v>
      </c>
      <c r="Z45" s="43">
        <f>'BAR BB| Open rates'!Z45*0.82+25</f>
        <v>130896.99999999999</v>
      </c>
      <c r="AA45" s="43">
        <f>'BAR BB| Open rates'!AA45*0.82+25</f>
        <v>133603</v>
      </c>
      <c r="AB45" s="43">
        <f>'BAR BB| Open rates'!AB45*0.82+25</f>
        <v>130896.99999999999</v>
      </c>
      <c r="AC45" s="43">
        <f>'BAR BB| Open rates'!AC45*0.82+25</f>
        <v>133603</v>
      </c>
      <c r="AD45" s="43">
        <f>'BAR BB| Open rates'!AD45*0.82+25</f>
        <v>128682.99999999999</v>
      </c>
      <c r="AE45" s="43">
        <f>'BAR BB| Open rates'!AE45*0.82+25</f>
        <v>141229</v>
      </c>
      <c r="AF45" s="43">
        <f>'BAR BB| Open rates'!AF45*0.82+25</f>
        <v>141229</v>
      </c>
      <c r="AG45" s="43">
        <f>'BAR BB| Open rates'!AG45*0.82+25</f>
        <v>141229</v>
      </c>
      <c r="AH45" s="43">
        <f>'BAR BB| Open rates'!AH45*0.82+25</f>
        <v>117121</v>
      </c>
      <c r="AI45" s="43">
        <f>'BAR BB| Open rates'!AI45*0.82+25</f>
        <v>92521</v>
      </c>
      <c r="AJ45" s="43">
        <f>'BAR BB| Open rates'!AJ45*0.82+25</f>
        <v>97769</v>
      </c>
      <c r="AK45" s="43">
        <f>'BAR BB| Open rates'!AK45*0.82+25</f>
        <v>90061</v>
      </c>
      <c r="AL45" s="43">
        <f>'BAR BB| Open rates'!AL45*0.82+25</f>
        <v>88421</v>
      </c>
      <c r="AM45" s="43">
        <f>'BAR BB| Open rates'!AM45*0.82+25</f>
        <v>86781</v>
      </c>
      <c r="AN45" s="43">
        <f>'BAR BB| Open rates'!AN45*0.82+25</f>
        <v>88421</v>
      </c>
      <c r="AO45" s="43">
        <f>'BAR BB| Open rates'!AO45*0.82+25</f>
        <v>86781</v>
      </c>
      <c r="AP45" s="43">
        <f>'BAR BB| Open rates'!AP45*0.82+25</f>
        <v>76777</v>
      </c>
      <c r="AQ45" s="43">
        <f>'BAR BB| Open rates'!AQ45*0.82+25</f>
        <v>75383</v>
      </c>
      <c r="AR45" s="43">
        <f>'BAR BB| Open rates'!AR45*0.82+25</f>
        <v>73743</v>
      </c>
      <c r="AS45" s="43">
        <f>'BAR BB| Open rates'!AS45*0.82+25</f>
        <v>73743</v>
      </c>
      <c r="AT45" s="43">
        <f>'BAR BB| Open rates'!AT45*0.82+25</f>
        <v>72923</v>
      </c>
      <c r="AU45" s="43">
        <f>'BAR BB| Open rates'!AU45*0.82+25</f>
        <v>73743</v>
      </c>
      <c r="AV45" s="43">
        <f>'BAR BB| Open rates'!AV45*0.82+25</f>
        <v>72923</v>
      </c>
      <c r="AW45" s="43">
        <f>'BAR BB| Open rates'!AW45*0.82+25</f>
        <v>73743</v>
      </c>
      <c r="AX45" s="43"/>
      <c r="AY45" s="43"/>
      <c r="AZ45" s="43"/>
      <c r="BA45" s="43"/>
      <c r="BB45" s="43"/>
      <c r="BC45" s="43"/>
      <c r="BD45" s="43"/>
      <c r="BE45" s="43"/>
      <c r="BF45" s="43"/>
      <c r="BG45" s="43"/>
      <c r="BH45" s="43"/>
      <c r="BI45" s="43"/>
      <c r="BJ45" s="43"/>
      <c r="BK45" s="43"/>
      <c r="BL45" s="43"/>
      <c r="BM45" s="43"/>
      <c r="BN45" s="43"/>
      <c r="BO45" s="43"/>
      <c r="BP45" s="43"/>
      <c r="BQ45" s="43"/>
      <c r="BR45" s="43"/>
      <c r="BS45" s="43"/>
      <c r="BT45" s="43"/>
      <c r="BU45" s="43"/>
      <c r="BV45" s="43"/>
      <c r="BW45" s="43"/>
      <c r="BX45" s="43"/>
      <c r="BY45" s="43"/>
      <c r="BZ45" s="43"/>
      <c r="CA45" s="43"/>
      <c r="CB45" s="43"/>
      <c r="CC45" s="43"/>
      <c r="CD45" s="43"/>
      <c r="CE45" s="43"/>
      <c r="CF45" s="43"/>
      <c r="CG45" s="43"/>
      <c r="CH45" s="43"/>
      <c r="CI45" s="43"/>
      <c r="CJ45" s="43"/>
      <c r="CK45" s="43"/>
      <c r="CL45" s="43"/>
      <c r="CM45" s="43"/>
      <c r="CN45" s="43"/>
    </row>
    <row r="46" spans="1:92" s="36" customFormat="1" ht="12" customHeight="1" x14ac:dyDescent="0.2">
      <c r="A46" s="237">
        <v>6</v>
      </c>
      <c r="B46" s="43">
        <f>'BAR BB| Open rates'!B46*0.82+25</f>
        <v>65543</v>
      </c>
      <c r="C46" s="43">
        <f>'BAR BB| Open rates'!C46*0.82+25</f>
        <v>70463</v>
      </c>
      <c r="D46" s="43">
        <f>'BAR BB| Open rates'!D46*0.82+25</f>
        <v>67183</v>
      </c>
      <c r="E46" s="43">
        <f>'BAR BB| Open rates'!E46*0.82+25</f>
        <v>205681</v>
      </c>
      <c r="F46" s="43">
        <f>'BAR BB| Open rates'!F46*0.82+25</f>
        <v>236021</v>
      </c>
      <c r="G46" s="43">
        <f>'BAR BB| Open rates'!G46*0.82+25</f>
        <v>241761</v>
      </c>
      <c r="H46" s="43">
        <f>'BAR BB| Open rates'!H46*0.82+25</f>
        <v>249960.99999999997</v>
      </c>
      <c r="I46" s="43">
        <f>'BAR BB| Open rates'!I46*0.82+25</f>
        <v>258242.99999999997</v>
      </c>
      <c r="J46" s="43">
        <f>'BAR BB| Open rates'!J46*0.82+25</f>
        <v>258242.99999999997</v>
      </c>
      <c r="K46" s="43">
        <f>'BAR BB| Open rates'!K46*0.82+25</f>
        <v>258242.99999999997</v>
      </c>
      <c r="L46" s="43">
        <f>'BAR BB| Open rates'!L46*0.82+25</f>
        <v>251682.99999999997</v>
      </c>
      <c r="M46" s="43">
        <f>'BAR BB| Open rates'!M46*0.82+25</f>
        <v>107199</v>
      </c>
      <c r="N46" s="43">
        <f>'BAR BB| Open rates'!N46*0.82+25</f>
        <v>98999</v>
      </c>
      <c r="O46" s="43">
        <f>'BAR BB| Open rates'!O46*0.82+25</f>
        <v>74399</v>
      </c>
      <c r="P46" s="43">
        <f>'BAR BB| Open rates'!P46*0.82+25</f>
        <v>67019</v>
      </c>
      <c r="Q46" s="43">
        <f>'BAR BB| Open rates'!Q46*0.82+25</f>
        <v>71119</v>
      </c>
      <c r="R46" s="43">
        <f>'BAR BB| Open rates'!R46*0.82+25</f>
        <v>68659</v>
      </c>
      <c r="S46" s="43">
        <f>'BAR BB| Open rates'!S46*0.82+25</f>
        <v>68659</v>
      </c>
      <c r="T46" s="43">
        <f>'BAR BB| Open rates'!T46*0.82+25</f>
        <v>71119</v>
      </c>
      <c r="U46" s="43">
        <f>'BAR BB| Open rates'!U46*0.82+25</f>
        <v>74399</v>
      </c>
      <c r="V46" s="43">
        <f>'BAR BB| Open rates'!V46*0.82+25</f>
        <v>74399</v>
      </c>
      <c r="W46" s="43">
        <f>'BAR BB| Open rates'!W46*0.82+25</f>
        <v>84895</v>
      </c>
      <c r="X46" s="43">
        <f>'BAR BB| Open rates'!X46*0.82+25</f>
        <v>84895</v>
      </c>
      <c r="Y46" s="43">
        <f>'BAR BB| Open rates'!Y46*0.82+25</f>
        <v>133357</v>
      </c>
      <c r="Z46" s="43">
        <f>'BAR BB| Open rates'!Z46*0.82+25</f>
        <v>133357</v>
      </c>
      <c r="AA46" s="43">
        <f>'BAR BB| Open rates'!AA46*0.82+25</f>
        <v>136063</v>
      </c>
      <c r="AB46" s="43">
        <f>'BAR BB| Open rates'!AB46*0.82+25</f>
        <v>133357</v>
      </c>
      <c r="AC46" s="43">
        <f>'BAR BB| Open rates'!AC46*0.82+25</f>
        <v>136063</v>
      </c>
      <c r="AD46" s="43">
        <f>'BAR BB| Open rates'!AD46*0.82+25</f>
        <v>131143</v>
      </c>
      <c r="AE46" s="43">
        <f>'BAR BB| Open rates'!AE46*0.82+25</f>
        <v>143689</v>
      </c>
      <c r="AF46" s="43">
        <f>'BAR BB| Open rates'!AF46*0.82+25</f>
        <v>143689</v>
      </c>
      <c r="AG46" s="43">
        <f>'BAR BB| Open rates'!AG46*0.82+25</f>
        <v>143689</v>
      </c>
      <c r="AH46" s="43">
        <f>'BAR BB| Open rates'!AH46*0.82+25</f>
        <v>119581</v>
      </c>
      <c r="AI46" s="43">
        <f>'BAR BB| Open rates'!AI46*0.82+25</f>
        <v>94981</v>
      </c>
      <c r="AJ46" s="43">
        <f>'BAR BB| Open rates'!AJ46*0.82+25</f>
        <v>100229</v>
      </c>
      <c r="AK46" s="43">
        <f>'BAR BB| Open rates'!AK46*0.82+25</f>
        <v>92521</v>
      </c>
      <c r="AL46" s="43">
        <f>'BAR BB| Open rates'!AL46*0.82+25</f>
        <v>90881</v>
      </c>
      <c r="AM46" s="43">
        <f>'BAR BB| Open rates'!AM46*0.82+25</f>
        <v>89241</v>
      </c>
      <c r="AN46" s="43">
        <f>'BAR BB| Open rates'!AN46*0.82+25</f>
        <v>90881</v>
      </c>
      <c r="AO46" s="43">
        <f>'BAR BB| Open rates'!AO46*0.82+25</f>
        <v>89241</v>
      </c>
      <c r="AP46" s="43">
        <f>'BAR BB| Open rates'!AP46*0.82+25</f>
        <v>79237</v>
      </c>
      <c r="AQ46" s="43">
        <f>'BAR BB| Open rates'!AQ46*0.82+25</f>
        <v>77843</v>
      </c>
      <c r="AR46" s="43">
        <f>'BAR BB| Open rates'!AR46*0.82+25</f>
        <v>76203</v>
      </c>
      <c r="AS46" s="43">
        <f>'BAR BB| Open rates'!AS46*0.82+25</f>
        <v>76203</v>
      </c>
      <c r="AT46" s="43">
        <f>'BAR BB| Open rates'!AT46*0.82+25</f>
        <v>75383</v>
      </c>
      <c r="AU46" s="43">
        <f>'BAR BB| Open rates'!AU46*0.82+25</f>
        <v>76203</v>
      </c>
      <c r="AV46" s="43">
        <f>'BAR BB| Open rates'!AV46*0.82+25</f>
        <v>75383</v>
      </c>
      <c r="AW46" s="43">
        <f>'BAR BB| Open rates'!AW46*0.82+25</f>
        <v>76203</v>
      </c>
      <c r="AX46" s="43"/>
      <c r="AY46" s="43"/>
      <c r="AZ46" s="43"/>
      <c r="BA46" s="43"/>
      <c r="BB46" s="43"/>
      <c r="BC46" s="43"/>
      <c r="BD46" s="43"/>
      <c r="BE46" s="43"/>
      <c r="BF46" s="43"/>
      <c r="BG46" s="43"/>
      <c r="BH46" s="43"/>
      <c r="BI46" s="43"/>
      <c r="BJ46" s="43"/>
      <c r="BK46" s="43"/>
      <c r="BL46" s="43"/>
      <c r="BM46" s="43"/>
      <c r="BN46" s="43"/>
      <c r="BO46" s="43"/>
      <c r="BP46" s="43"/>
      <c r="BQ46" s="43"/>
      <c r="BR46" s="43"/>
      <c r="BS46" s="43"/>
      <c r="BT46" s="43"/>
      <c r="BU46" s="43"/>
      <c r="BV46" s="43"/>
      <c r="BW46" s="43"/>
      <c r="BX46" s="43"/>
      <c r="BY46" s="43"/>
      <c r="BZ46" s="43"/>
      <c r="CA46" s="43"/>
      <c r="CB46" s="43"/>
      <c r="CC46" s="43"/>
      <c r="CD46" s="43"/>
      <c r="CE46" s="43"/>
      <c r="CF46" s="43"/>
      <c r="CG46" s="43"/>
      <c r="CH46" s="43"/>
      <c r="CI46" s="43"/>
      <c r="CJ46" s="43"/>
      <c r="CK46" s="43"/>
      <c r="CL46" s="43"/>
      <c r="CM46" s="43"/>
      <c r="CN46" s="43"/>
    </row>
    <row r="47" spans="1:92" s="36" customFormat="1" ht="12" customHeight="1" x14ac:dyDescent="0.2">
      <c r="A47" s="237">
        <v>7</v>
      </c>
      <c r="B47" s="43">
        <f>'BAR BB| Open rates'!B47*0.82+25</f>
        <v>67593</v>
      </c>
      <c r="C47" s="43">
        <f>'BAR BB| Open rates'!C47*0.82+25</f>
        <v>72513</v>
      </c>
      <c r="D47" s="43">
        <f>'BAR BB| Open rates'!D47*0.82+25</f>
        <v>69233</v>
      </c>
      <c r="E47" s="43">
        <f>'BAR BB| Open rates'!E47*0.82+25</f>
        <v>208141</v>
      </c>
      <c r="F47" s="43">
        <f>'BAR BB| Open rates'!F47*0.82+25</f>
        <v>238481</v>
      </c>
      <c r="G47" s="43">
        <f>'BAR BB| Open rates'!G47*0.82+25</f>
        <v>244221</v>
      </c>
      <c r="H47" s="43">
        <f>'BAR BB| Open rates'!H47*0.82+25</f>
        <v>252420.99999999997</v>
      </c>
      <c r="I47" s="43">
        <f>'BAR BB| Open rates'!I47*0.82+25</f>
        <v>260702.99999999997</v>
      </c>
      <c r="J47" s="43">
        <f>'BAR BB| Open rates'!J47*0.82+25</f>
        <v>260702.99999999997</v>
      </c>
      <c r="K47" s="43">
        <f>'BAR BB| Open rates'!K47*0.82+25</f>
        <v>260702.99999999997</v>
      </c>
      <c r="L47" s="43">
        <f>'BAR BB| Open rates'!L47*0.82+25</f>
        <v>254142.99999999997</v>
      </c>
      <c r="M47" s="43">
        <f>'BAR BB| Open rates'!M47*0.82+25</f>
        <v>109659</v>
      </c>
      <c r="N47" s="43">
        <f>'BAR BB| Open rates'!N47*0.82+25</f>
        <v>101459</v>
      </c>
      <c r="O47" s="43">
        <f>'BAR BB| Open rates'!O47*0.82+25</f>
        <v>76859</v>
      </c>
      <c r="P47" s="43">
        <f>'BAR BB| Open rates'!P47*0.82+25</f>
        <v>69479</v>
      </c>
      <c r="Q47" s="43">
        <f>'BAR BB| Open rates'!Q47*0.82+25</f>
        <v>73579</v>
      </c>
      <c r="R47" s="43">
        <f>'BAR BB| Open rates'!R47*0.82+25</f>
        <v>71119</v>
      </c>
      <c r="S47" s="43">
        <f>'BAR BB| Open rates'!S47*0.82+25</f>
        <v>71119</v>
      </c>
      <c r="T47" s="43">
        <f>'BAR BB| Open rates'!T47*0.82+25</f>
        <v>73579</v>
      </c>
      <c r="U47" s="43">
        <f>'BAR BB| Open rates'!U47*0.82+25</f>
        <v>76859</v>
      </c>
      <c r="V47" s="43">
        <f>'BAR BB| Open rates'!V47*0.82+25</f>
        <v>76859</v>
      </c>
      <c r="W47" s="43">
        <f>'BAR BB| Open rates'!W47*0.82+25</f>
        <v>87355</v>
      </c>
      <c r="X47" s="43">
        <f>'BAR BB| Open rates'!X47*0.82+25</f>
        <v>87355</v>
      </c>
      <c r="Y47" s="43">
        <f>'BAR BB| Open rates'!Y47*0.82+25</f>
        <v>135817</v>
      </c>
      <c r="Z47" s="43">
        <f>'BAR BB| Open rates'!Z47*0.82+25</f>
        <v>135817</v>
      </c>
      <c r="AA47" s="43">
        <f>'BAR BB| Open rates'!AA47*0.82+25</f>
        <v>138523</v>
      </c>
      <c r="AB47" s="43">
        <f>'BAR BB| Open rates'!AB47*0.82+25</f>
        <v>135817</v>
      </c>
      <c r="AC47" s="43">
        <f>'BAR BB| Open rates'!AC47*0.82+25</f>
        <v>138523</v>
      </c>
      <c r="AD47" s="43">
        <f>'BAR BB| Open rates'!AD47*0.82+25</f>
        <v>133603</v>
      </c>
      <c r="AE47" s="43">
        <f>'BAR BB| Open rates'!AE47*0.82+25</f>
        <v>146149</v>
      </c>
      <c r="AF47" s="43">
        <f>'BAR BB| Open rates'!AF47*0.82+25</f>
        <v>146149</v>
      </c>
      <c r="AG47" s="43">
        <f>'BAR BB| Open rates'!AG47*0.82+25</f>
        <v>146149</v>
      </c>
      <c r="AH47" s="43">
        <f>'BAR BB| Open rates'!AH47*0.82+25</f>
        <v>122041</v>
      </c>
      <c r="AI47" s="43">
        <f>'BAR BB| Open rates'!AI47*0.82+25</f>
        <v>97441</v>
      </c>
      <c r="AJ47" s="43">
        <f>'BAR BB| Open rates'!AJ47*0.82+25</f>
        <v>102689</v>
      </c>
      <c r="AK47" s="43">
        <f>'BAR BB| Open rates'!AK47*0.82+25</f>
        <v>94981</v>
      </c>
      <c r="AL47" s="43">
        <f>'BAR BB| Open rates'!AL47*0.82+25</f>
        <v>93341</v>
      </c>
      <c r="AM47" s="43">
        <f>'BAR BB| Open rates'!AM47*0.82+25</f>
        <v>91701</v>
      </c>
      <c r="AN47" s="43">
        <f>'BAR BB| Open rates'!AN47*0.82+25</f>
        <v>93341</v>
      </c>
      <c r="AO47" s="43">
        <f>'BAR BB| Open rates'!AO47*0.82+25</f>
        <v>91701</v>
      </c>
      <c r="AP47" s="43">
        <f>'BAR BB| Open rates'!AP47*0.82+25</f>
        <v>81697</v>
      </c>
      <c r="AQ47" s="43">
        <f>'BAR BB| Open rates'!AQ47*0.82+25</f>
        <v>80303</v>
      </c>
      <c r="AR47" s="43">
        <f>'BAR BB| Open rates'!AR47*0.82+25</f>
        <v>78663</v>
      </c>
      <c r="AS47" s="43">
        <f>'BAR BB| Open rates'!AS47*0.82+25</f>
        <v>78663</v>
      </c>
      <c r="AT47" s="43">
        <f>'BAR BB| Open rates'!AT47*0.82+25</f>
        <v>77843</v>
      </c>
      <c r="AU47" s="43">
        <f>'BAR BB| Open rates'!AU47*0.82+25</f>
        <v>78663</v>
      </c>
      <c r="AV47" s="43">
        <f>'BAR BB| Open rates'!AV47*0.82+25</f>
        <v>77843</v>
      </c>
      <c r="AW47" s="43">
        <f>'BAR BB| Open rates'!AW47*0.82+25</f>
        <v>78663</v>
      </c>
      <c r="AX47" s="43"/>
      <c r="AY47" s="43"/>
      <c r="AZ47" s="43"/>
      <c r="BA47" s="43"/>
      <c r="BB47" s="43"/>
      <c r="BC47" s="43"/>
      <c r="BD47" s="43"/>
      <c r="BE47" s="43"/>
      <c r="BF47" s="43"/>
      <c r="BG47" s="43"/>
      <c r="BH47" s="43"/>
      <c r="BI47" s="43"/>
      <c r="BJ47" s="43"/>
      <c r="BK47" s="43"/>
      <c r="BL47" s="43"/>
      <c r="BM47" s="43"/>
      <c r="BN47" s="43"/>
      <c r="BO47" s="43"/>
      <c r="BP47" s="43"/>
      <c r="BQ47" s="43"/>
      <c r="BR47" s="43"/>
      <c r="BS47" s="43"/>
      <c r="BT47" s="43"/>
      <c r="BU47" s="43"/>
      <c r="BV47" s="43"/>
      <c r="BW47" s="43"/>
      <c r="BX47" s="43"/>
      <c r="BY47" s="43"/>
      <c r="BZ47" s="43"/>
      <c r="CA47" s="43"/>
      <c r="CB47" s="43"/>
      <c r="CC47" s="43"/>
      <c r="CD47" s="43"/>
      <c r="CE47" s="43"/>
      <c r="CF47" s="43"/>
      <c r="CG47" s="43"/>
      <c r="CH47" s="43"/>
      <c r="CI47" s="43"/>
      <c r="CJ47" s="43"/>
      <c r="CK47" s="43"/>
      <c r="CL47" s="43"/>
      <c r="CM47" s="43"/>
      <c r="CN47" s="43"/>
    </row>
    <row r="48" spans="1:92" s="36" customFormat="1" ht="12" customHeight="1" x14ac:dyDescent="0.2">
      <c r="A48" s="237">
        <v>8</v>
      </c>
      <c r="B48" s="43">
        <f>'BAR BB| Open rates'!B48*0.82+25</f>
        <v>69643</v>
      </c>
      <c r="C48" s="43">
        <f>'BAR BB| Open rates'!C48*0.82+25</f>
        <v>74563</v>
      </c>
      <c r="D48" s="43">
        <f>'BAR BB| Open rates'!D48*0.82+25</f>
        <v>71283</v>
      </c>
      <c r="E48" s="43">
        <f>'BAR BB| Open rates'!E48*0.82+25</f>
        <v>210601</v>
      </c>
      <c r="F48" s="43">
        <f>'BAR BB| Open rates'!F48*0.82+25</f>
        <v>240941</v>
      </c>
      <c r="G48" s="43">
        <f>'BAR BB| Open rates'!G48*0.82+25</f>
        <v>246680.99999999997</v>
      </c>
      <c r="H48" s="43">
        <f>'BAR BB| Open rates'!H48*0.82+25</f>
        <v>254880.99999999997</v>
      </c>
      <c r="I48" s="43">
        <f>'BAR BB| Open rates'!I48*0.82+25</f>
        <v>263163</v>
      </c>
      <c r="J48" s="43">
        <f>'BAR BB| Open rates'!J48*0.82+25</f>
        <v>263163</v>
      </c>
      <c r="K48" s="43">
        <f>'BAR BB| Open rates'!K48*0.82+25</f>
        <v>263163</v>
      </c>
      <c r="L48" s="43">
        <f>'BAR BB| Open rates'!L48*0.82+25</f>
        <v>256602.99999999997</v>
      </c>
      <c r="M48" s="43">
        <f>'BAR BB| Open rates'!M48*0.82+25</f>
        <v>112119</v>
      </c>
      <c r="N48" s="43">
        <f>'BAR BB| Open rates'!N48*0.82+25</f>
        <v>103919</v>
      </c>
      <c r="O48" s="43">
        <f>'BAR BB| Open rates'!O48*0.82+25</f>
        <v>79319</v>
      </c>
      <c r="P48" s="43">
        <f>'BAR BB| Open rates'!P48*0.82+25</f>
        <v>71939</v>
      </c>
      <c r="Q48" s="43">
        <f>'BAR BB| Open rates'!Q48*0.82+25</f>
        <v>76039</v>
      </c>
      <c r="R48" s="43">
        <f>'BAR BB| Open rates'!R48*0.82+25</f>
        <v>73579</v>
      </c>
      <c r="S48" s="43">
        <f>'BAR BB| Open rates'!S48*0.82+25</f>
        <v>73579</v>
      </c>
      <c r="T48" s="43">
        <f>'BAR BB| Open rates'!T48*0.82+25</f>
        <v>76039</v>
      </c>
      <c r="U48" s="43">
        <f>'BAR BB| Open rates'!U48*0.82+25</f>
        <v>79319</v>
      </c>
      <c r="V48" s="43">
        <f>'BAR BB| Open rates'!V48*0.82+25</f>
        <v>79319</v>
      </c>
      <c r="W48" s="43">
        <f>'BAR BB| Open rates'!W48*0.82+25</f>
        <v>89815</v>
      </c>
      <c r="X48" s="43">
        <f>'BAR BB| Open rates'!X48*0.82+25</f>
        <v>89815</v>
      </c>
      <c r="Y48" s="43">
        <f>'BAR BB| Open rates'!Y48*0.82+25</f>
        <v>138277</v>
      </c>
      <c r="Z48" s="43">
        <f>'BAR BB| Open rates'!Z48*0.82+25</f>
        <v>138277</v>
      </c>
      <c r="AA48" s="43">
        <f>'BAR BB| Open rates'!AA48*0.82+25</f>
        <v>140983</v>
      </c>
      <c r="AB48" s="43">
        <f>'BAR BB| Open rates'!AB48*0.82+25</f>
        <v>138277</v>
      </c>
      <c r="AC48" s="43">
        <f>'BAR BB| Open rates'!AC48*0.82+25</f>
        <v>140983</v>
      </c>
      <c r="AD48" s="43">
        <f>'BAR BB| Open rates'!AD48*0.82+25</f>
        <v>136063</v>
      </c>
      <c r="AE48" s="43">
        <f>'BAR BB| Open rates'!AE48*0.82+25</f>
        <v>148609</v>
      </c>
      <c r="AF48" s="43">
        <f>'BAR BB| Open rates'!AF48*0.82+25</f>
        <v>148609</v>
      </c>
      <c r="AG48" s="43">
        <f>'BAR BB| Open rates'!AG48*0.82+25</f>
        <v>148609</v>
      </c>
      <c r="AH48" s="43">
        <f>'BAR BB| Open rates'!AH48*0.82+25</f>
        <v>124500.99999999999</v>
      </c>
      <c r="AI48" s="43">
        <f>'BAR BB| Open rates'!AI48*0.82+25</f>
        <v>99901</v>
      </c>
      <c r="AJ48" s="43">
        <f>'BAR BB| Open rates'!AJ48*0.82+25</f>
        <v>105149</v>
      </c>
      <c r="AK48" s="43">
        <f>'BAR BB| Open rates'!AK48*0.82+25</f>
        <v>97441</v>
      </c>
      <c r="AL48" s="43">
        <f>'BAR BB| Open rates'!AL48*0.82+25</f>
        <v>95801</v>
      </c>
      <c r="AM48" s="43">
        <f>'BAR BB| Open rates'!AM48*0.82+25</f>
        <v>94161</v>
      </c>
      <c r="AN48" s="43">
        <f>'BAR BB| Open rates'!AN48*0.82+25</f>
        <v>95801</v>
      </c>
      <c r="AO48" s="43">
        <f>'BAR BB| Open rates'!AO48*0.82+25</f>
        <v>94161</v>
      </c>
      <c r="AP48" s="43">
        <f>'BAR BB| Open rates'!AP48*0.82+25</f>
        <v>84157</v>
      </c>
      <c r="AQ48" s="43">
        <f>'BAR BB| Open rates'!AQ48*0.82+25</f>
        <v>82763</v>
      </c>
      <c r="AR48" s="43">
        <f>'BAR BB| Open rates'!AR48*0.82+25</f>
        <v>81123</v>
      </c>
      <c r="AS48" s="43">
        <f>'BAR BB| Open rates'!AS48*0.82+25</f>
        <v>81123</v>
      </c>
      <c r="AT48" s="43">
        <f>'BAR BB| Open rates'!AT48*0.82+25</f>
        <v>80303</v>
      </c>
      <c r="AU48" s="43">
        <f>'BAR BB| Open rates'!AU48*0.82+25</f>
        <v>81123</v>
      </c>
      <c r="AV48" s="43">
        <f>'BAR BB| Open rates'!AV48*0.82+25</f>
        <v>80303</v>
      </c>
      <c r="AW48" s="43">
        <f>'BAR BB| Open rates'!AW48*0.82+25</f>
        <v>81123</v>
      </c>
      <c r="AX48" s="43"/>
      <c r="AY48" s="43"/>
      <c r="AZ48" s="43"/>
      <c r="BA48" s="43"/>
      <c r="BB48" s="43"/>
      <c r="BC48" s="43"/>
      <c r="BD48" s="43"/>
      <c r="BE48" s="43"/>
      <c r="BF48" s="43"/>
      <c r="BG48" s="43"/>
      <c r="BH48" s="43"/>
      <c r="BI48" s="43"/>
      <c r="BJ48" s="43"/>
      <c r="BK48" s="43"/>
      <c r="BL48" s="43"/>
      <c r="BM48" s="43"/>
      <c r="BN48" s="43"/>
      <c r="BO48" s="43"/>
      <c r="BP48" s="43"/>
      <c r="BQ48" s="43"/>
      <c r="BR48" s="43"/>
      <c r="BS48" s="43"/>
      <c r="BT48" s="43"/>
      <c r="BU48" s="43"/>
      <c r="BV48" s="43"/>
      <c r="BW48" s="43"/>
      <c r="BX48" s="43"/>
      <c r="BY48" s="43"/>
      <c r="BZ48" s="43"/>
      <c r="CA48" s="43"/>
      <c r="CB48" s="43"/>
      <c r="CC48" s="43"/>
      <c r="CD48" s="43"/>
      <c r="CE48" s="43"/>
      <c r="CF48" s="43"/>
      <c r="CG48" s="43"/>
      <c r="CH48" s="43"/>
      <c r="CI48" s="43"/>
      <c r="CJ48" s="43"/>
      <c r="CK48" s="43"/>
      <c r="CL48" s="43"/>
      <c r="CM48" s="43"/>
      <c r="CN48" s="43"/>
    </row>
    <row r="49" spans="1:92" s="36" customFormat="1" ht="12" customHeight="1" x14ac:dyDescent="0.2">
      <c r="A49" s="236" t="s">
        <v>72</v>
      </c>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43"/>
      <c r="BG49" s="43"/>
      <c r="BH49" s="43"/>
      <c r="BI49" s="43"/>
      <c r="BJ49" s="43"/>
      <c r="BK49" s="43"/>
      <c r="BL49" s="43"/>
      <c r="BM49" s="43"/>
      <c r="BN49" s="43"/>
      <c r="BO49" s="43"/>
      <c r="BP49" s="43"/>
      <c r="BQ49" s="43"/>
      <c r="BR49" s="43"/>
      <c r="BS49" s="43"/>
      <c r="BT49" s="43"/>
      <c r="BU49" s="43"/>
      <c r="BV49" s="43"/>
      <c r="BW49" s="43"/>
      <c r="BX49" s="43"/>
      <c r="BY49" s="43"/>
      <c r="BZ49" s="43"/>
      <c r="CA49" s="43"/>
      <c r="CB49" s="43"/>
      <c r="CC49" s="43"/>
      <c r="CD49" s="43"/>
      <c r="CE49" s="43"/>
      <c r="CF49" s="43"/>
      <c r="CG49" s="43"/>
      <c r="CH49" s="43"/>
      <c r="CI49" s="43"/>
      <c r="CJ49" s="43"/>
      <c r="CK49" s="43"/>
      <c r="CL49" s="43"/>
      <c r="CM49" s="43"/>
      <c r="CN49" s="43"/>
    </row>
    <row r="50" spans="1:92" s="36" customFormat="1" ht="12" customHeight="1" x14ac:dyDescent="0.2">
      <c r="A50" s="237">
        <v>1</v>
      </c>
      <c r="B50" s="43">
        <f>'BAR BB| Open rates'!B50*0.82+25</f>
        <v>77925</v>
      </c>
      <c r="C50" s="43">
        <f>'BAR BB| Open rates'!C50*0.82+25</f>
        <v>77925</v>
      </c>
      <c r="D50" s="43">
        <f>'BAR BB| Open rates'!D50*0.82+25</f>
        <v>77925</v>
      </c>
      <c r="E50" s="43">
        <f>'BAR BB| Open rates'!E50*0.82+25</f>
        <v>287025</v>
      </c>
      <c r="F50" s="43">
        <f>'BAR BB| Open rates'!F50*0.82+25</f>
        <v>287025</v>
      </c>
      <c r="G50" s="43">
        <f>'BAR BB| Open rates'!G50*0.82+25</f>
        <v>287025</v>
      </c>
      <c r="H50" s="43">
        <f>'BAR BB| Open rates'!H50*0.82+25</f>
        <v>287025</v>
      </c>
      <c r="I50" s="43">
        <f>'BAR BB| Open rates'!I50*0.82+25</f>
        <v>287025</v>
      </c>
      <c r="J50" s="43">
        <f>'BAR BB| Open rates'!J50*0.82+25</f>
        <v>287025</v>
      </c>
      <c r="K50" s="43">
        <f>'BAR BB| Open rates'!K50*0.82+25</f>
        <v>287025</v>
      </c>
      <c r="L50" s="43">
        <f>'BAR BB| Open rates'!L50*0.82+25</f>
        <v>287025</v>
      </c>
      <c r="M50" s="43">
        <f>'BAR BB| Open rates'!M50*0.82+25</f>
        <v>94325</v>
      </c>
      <c r="N50" s="43">
        <f>'BAR BB| Open rates'!N50*0.82+25</f>
        <v>94325</v>
      </c>
      <c r="O50" s="43">
        <f>'BAR BB| Open rates'!O50*0.82+25</f>
        <v>94325</v>
      </c>
      <c r="P50" s="43">
        <f>'BAR BB| Open rates'!P50*0.82+25</f>
        <v>94325</v>
      </c>
      <c r="Q50" s="43">
        <f>'BAR BB| Open rates'!Q50*0.82+25</f>
        <v>94325</v>
      </c>
      <c r="R50" s="43">
        <f>'BAR BB| Open rates'!R50*0.82+25</f>
        <v>94325</v>
      </c>
      <c r="S50" s="43">
        <f>'BAR BB| Open rates'!S50*0.82+25</f>
        <v>94325</v>
      </c>
      <c r="T50" s="43">
        <f>'BAR BB| Open rates'!T50*0.82+25</f>
        <v>94325</v>
      </c>
      <c r="U50" s="43">
        <f>'BAR BB| Open rates'!U50*0.82+25</f>
        <v>94325</v>
      </c>
      <c r="V50" s="43">
        <f>'BAR BB| Open rates'!V50*0.82+25</f>
        <v>94325</v>
      </c>
      <c r="W50" s="43">
        <f>'BAR BB| Open rates'!W50*0.82+25</f>
        <v>94325</v>
      </c>
      <c r="X50" s="43">
        <f>'BAR BB| Open rates'!X50*0.82+25</f>
        <v>94325</v>
      </c>
      <c r="Y50" s="43">
        <f>'BAR BB| Open rates'!Y50*0.82+25</f>
        <v>188625</v>
      </c>
      <c r="Z50" s="43">
        <f>'BAR BB| Open rates'!Z50*0.82+25</f>
        <v>188625</v>
      </c>
      <c r="AA50" s="43">
        <f>'BAR BB| Open rates'!AA50*0.82+25</f>
        <v>188625</v>
      </c>
      <c r="AB50" s="43">
        <f>'BAR BB| Open rates'!AB50*0.82+25</f>
        <v>188625</v>
      </c>
      <c r="AC50" s="43">
        <f>'BAR BB| Open rates'!AC50*0.82+25</f>
        <v>188625</v>
      </c>
      <c r="AD50" s="43">
        <f>'BAR BB| Open rates'!AD50*0.82+25</f>
        <v>188625</v>
      </c>
      <c r="AE50" s="43">
        <f>'BAR BB| Open rates'!AE50*0.82+25</f>
        <v>188625</v>
      </c>
      <c r="AF50" s="43">
        <f>'BAR BB| Open rates'!AF50*0.82+25</f>
        <v>188625</v>
      </c>
      <c r="AG50" s="43">
        <f>'BAR BB| Open rates'!AG50*0.82+25</f>
        <v>188625</v>
      </c>
      <c r="AH50" s="43">
        <f>'BAR BB| Open rates'!AH50*0.82+25</f>
        <v>188625</v>
      </c>
      <c r="AI50" s="43">
        <f>'BAR BB| Open rates'!AI50*0.82+25</f>
        <v>94325</v>
      </c>
      <c r="AJ50" s="43">
        <f>'BAR BB| Open rates'!AJ50*0.82+25</f>
        <v>94325</v>
      </c>
      <c r="AK50" s="43">
        <f>'BAR BB| Open rates'!AK50*0.82+25</f>
        <v>94325</v>
      </c>
      <c r="AL50" s="43">
        <f>'BAR BB| Open rates'!AL50*0.82+25</f>
        <v>94325.819999999992</v>
      </c>
      <c r="AM50" s="43">
        <f>'BAR BB| Open rates'!AM50*0.82+25</f>
        <v>94325</v>
      </c>
      <c r="AN50" s="43">
        <f>'BAR BB| Open rates'!AN50*0.82+25</f>
        <v>94325</v>
      </c>
      <c r="AO50" s="43">
        <f>'BAR BB| Open rates'!AO50*0.82+25</f>
        <v>94325</v>
      </c>
      <c r="AP50" s="43">
        <f>'BAR BB| Open rates'!AP50*0.82+25</f>
        <v>73825</v>
      </c>
      <c r="AQ50" s="43">
        <f>'BAR BB| Open rates'!AQ50*0.82+25</f>
        <v>73825</v>
      </c>
      <c r="AR50" s="43">
        <f>'BAR BB| Open rates'!AR50*0.82+25</f>
        <v>73825</v>
      </c>
      <c r="AS50" s="43">
        <f>'BAR BB| Open rates'!AS50*0.82+25</f>
        <v>73825</v>
      </c>
      <c r="AT50" s="43">
        <f>'BAR BB| Open rates'!AT50*0.82+25</f>
        <v>73825</v>
      </c>
      <c r="AU50" s="43">
        <f>'BAR BB| Open rates'!AU50*0.82+25</f>
        <v>73825</v>
      </c>
      <c r="AV50" s="43">
        <f>'BAR BB| Open rates'!AV50*0.82+25</f>
        <v>73825</v>
      </c>
      <c r="AW50" s="43">
        <f>'BAR BB| Open rates'!AW50*0.82+25</f>
        <v>73825</v>
      </c>
      <c r="AX50" s="43"/>
      <c r="AY50" s="43"/>
      <c r="AZ50" s="43"/>
      <c r="BA50" s="43"/>
      <c r="BB50" s="43"/>
      <c r="BC50" s="43"/>
      <c r="BD50" s="43"/>
      <c r="BE50" s="43"/>
      <c r="BF50" s="43"/>
      <c r="BG50" s="43"/>
      <c r="BH50" s="43"/>
      <c r="BI50" s="43"/>
      <c r="BJ50" s="43"/>
      <c r="BK50" s="43"/>
      <c r="BL50" s="43"/>
      <c r="BM50" s="43"/>
      <c r="BN50" s="43"/>
      <c r="BO50" s="43"/>
      <c r="BP50" s="43"/>
      <c r="BQ50" s="43"/>
      <c r="BR50" s="43"/>
      <c r="BS50" s="43"/>
      <c r="BT50" s="43"/>
      <c r="BU50" s="43"/>
      <c r="BV50" s="43"/>
      <c r="BW50" s="43"/>
      <c r="BX50" s="43"/>
      <c r="BY50" s="43"/>
      <c r="BZ50" s="43"/>
      <c r="CA50" s="43"/>
      <c r="CB50" s="43"/>
      <c r="CC50" s="43"/>
      <c r="CD50" s="43"/>
      <c r="CE50" s="43"/>
      <c r="CF50" s="43"/>
      <c r="CG50" s="43"/>
      <c r="CH50" s="43"/>
      <c r="CI50" s="43"/>
      <c r="CJ50" s="43"/>
      <c r="CK50" s="43"/>
      <c r="CL50" s="43"/>
      <c r="CM50" s="43"/>
      <c r="CN50" s="43"/>
    </row>
    <row r="51" spans="1:92" s="36" customFormat="1" ht="12" customHeight="1" x14ac:dyDescent="0.2">
      <c r="A51" s="237">
        <v>2</v>
      </c>
      <c r="B51" s="43">
        <f>'BAR BB| Open rates'!B51*0.82+25</f>
        <v>79975</v>
      </c>
      <c r="C51" s="43">
        <f>'BAR BB| Open rates'!C51*0.82+25</f>
        <v>79975</v>
      </c>
      <c r="D51" s="43">
        <f>'BAR BB| Open rates'!D51*0.82+25</f>
        <v>79975</v>
      </c>
      <c r="E51" s="43">
        <f>'BAR BB| Open rates'!E51*0.82+25</f>
        <v>289485</v>
      </c>
      <c r="F51" s="43">
        <f>'BAR BB| Open rates'!F51*0.82+25</f>
        <v>289485</v>
      </c>
      <c r="G51" s="43">
        <f>'BAR BB| Open rates'!G51*0.82+25</f>
        <v>289485</v>
      </c>
      <c r="H51" s="43">
        <f>'BAR BB| Open rates'!H51*0.82+25</f>
        <v>289485</v>
      </c>
      <c r="I51" s="43">
        <f>'BAR BB| Open rates'!I51*0.82+25</f>
        <v>289485</v>
      </c>
      <c r="J51" s="43">
        <f>'BAR BB| Open rates'!J51*0.82+25</f>
        <v>289485</v>
      </c>
      <c r="K51" s="43">
        <f>'BAR BB| Open rates'!K51*0.82+25</f>
        <v>289485</v>
      </c>
      <c r="L51" s="43">
        <f>'BAR BB| Open rates'!L51*0.82+25</f>
        <v>289485</v>
      </c>
      <c r="M51" s="43">
        <f>'BAR BB| Open rates'!M51*0.82+25</f>
        <v>96785</v>
      </c>
      <c r="N51" s="43">
        <f>'BAR BB| Open rates'!N51*0.82+25</f>
        <v>96785</v>
      </c>
      <c r="O51" s="43">
        <f>'BAR BB| Open rates'!O51*0.82+25</f>
        <v>96785</v>
      </c>
      <c r="P51" s="43">
        <f>'BAR BB| Open rates'!P51*0.82+25</f>
        <v>96785</v>
      </c>
      <c r="Q51" s="43">
        <f>'BAR BB| Open rates'!Q51*0.82+25</f>
        <v>96785</v>
      </c>
      <c r="R51" s="43">
        <f>'BAR BB| Open rates'!R51*0.82+25</f>
        <v>96785</v>
      </c>
      <c r="S51" s="43">
        <f>'BAR BB| Open rates'!S51*0.82+25</f>
        <v>96785</v>
      </c>
      <c r="T51" s="43">
        <f>'BAR BB| Open rates'!T51*0.82+25</f>
        <v>96785</v>
      </c>
      <c r="U51" s="43">
        <f>'BAR BB| Open rates'!U51*0.82+25</f>
        <v>96785</v>
      </c>
      <c r="V51" s="43">
        <f>'BAR BB| Open rates'!V51*0.82+25</f>
        <v>96785</v>
      </c>
      <c r="W51" s="43">
        <f>'BAR BB| Open rates'!W51*0.82+25</f>
        <v>96785</v>
      </c>
      <c r="X51" s="43">
        <f>'BAR BB| Open rates'!X51*0.82+25</f>
        <v>96785</v>
      </c>
      <c r="Y51" s="43">
        <f>'BAR BB| Open rates'!Y51*0.82+25</f>
        <v>191085</v>
      </c>
      <c r="Z51" s="43">
        <f>'BAR BB| Open rates'!Z51*0.82+25</f>
        <v>191085</v>
      </c>
      <c r="AA51" s="43">
        <f>'BAR BB| Open rates'!AA51*0.82+25</f>
        <v>191085</v>
      </c>
      <c r="AB51" s="43">
        <f>'BAR BB| Open rates'!AB51*0.82+25</f>
        <v>191085</v>
      </c>
      <c r="AC51" s="43">
        <f>'BAR BB| Open rates'!AC51*0.82+25</f>
        <v>191085</v>
      </c>
      <c r="AD51" s="43">
        <f>'BAR BB| Open rates'!AD51*0.82+25</f>
        <v>191085</v>
      </c>
      <c r="AE51" s="43">
        <f>'BAR BB| Open rates'!AE51*0.82+25</f>
        <v>191085</v>
      </c>
      <c r="AF51" s="43">
        <f>'BAR BB| Open rates'!AF51*0.82+25</f>
        <v>191085</v>
      </c>
      <c r="AG51" s="43">
        <f>'BAR BB| Open rates'!AG51*0.82+25</f>
        <v>191085</v>
      </c>
      <c r="AH51" s="43">
        <f>'BAR BB| Open rates'!AH51*0.82+25</f>
        <v>191085</v>
      </c>
      <c r="AI51" s="43">
        <f>'BAR BB| Open rates'!AI51*0.82+25</f>
        <v>96785</v>
      </c>
      <c r="AJ51" s="43">
        <f>'BAR BB| Open rates'!AJ51*0.82+25</f>
        <v>96785</v>
      </c>
      <c r="AK51" s="43">
        <f>'BAR BB| Open rates'!AK51*0.82+25</f>
        <v>96785</v>
      </c>
      <c r="AL51" s="43">
        <f>'BAR BB| Open rates'!AL51*0.82+25</f>
        <v>96785.819999999992</v>
      </c>
      <c r="AM51" s="43">
        <f>'BAR BB| Open rates'!AM51*0.82+25</f>
        <v>96785</v>
      </c>
      <c r="AN51" s="43">
        <f>'BAR BB| Open rates'!AN51*0.82+25</f>
        <v>96785</v>
      </c>
      <c r="AO51" s="43">
        <f>'BAR BB| Open rates'!AO51*0.82+25</f>
        <v>96785</v>
      </c>
      <c r="AP51" s="43">
        <f>'BAR BB| Open rates'!AP51*0.82+25</f>
        <v>76285</v>
      </c>
      <c r="AQ51" s="43">
        <f>'BAR BB| Open rates'!AQ51*0.82+25</f>
        <v>76285</v>
      </c>
      <c r="AR51" s="43">
        <f>'BAR BB| Open rates'!AR51*0.82+25</f>
        <v>76285</v>
      </c>
      <c r="AS51" s="43">
        <f>'BAR BB| Open rates'!AS51*0.82+25</f>
        <v>76285</v>
      </c>
      <c r="AT51" s="43">
        <f>'BAR BB| Open rates'!AT51*0.82+25</f>
        <v>76285</v>
      </c>
      <c r="AU51" s="43">
        <f>'BAR BB| Open rates'!AU51*0.82+25</f>
        <v>76285</v>
      </c>
      <c r="AV51" s="43">
        <f>'BAR BB| Open rates'!AV51*0.82+25</f>
        <v>76285</v>
      </c>
      <c r="AW51" s="43">
        <f>'BAR BB| Open rates'!AW51*0.82+25</f>
        <v>76285</v>
      </c>
      <c r="AX51" s="43"/>
      <c r="AY51" s="43"/>
      <c r="AZ51" s="43"/>
      <c r="BA51" s="43"/>
      <c r="BB51" s="43"/>
      <c r="BC51" s="43"/>
      <c r="BD51" s="43"/>
      <c r="BE51" s="43"/>
      <c r="BF51" s="43"/>
      <c r="BG51" s="43"/>
      <c r="BH51" s="43"/>
      <c r="BI51" s="43"/>
      <c r="BJ51" s="43"/>
      <c r="BK51" s="43"/>
      <c r="BL51" s="43"/>
      <c r="BM51" s="43"/>
      <c r="BN51" s="43"/>
      <c r="BO51" s="43"/>
      <c r="BP51" s="43"/>
      <c r="BQ51" s="43"/>
      <c r="BR51" s="43"/>
      <c r="BS51" s="43"/>
      <c r="BT51" s="43"/>
      <c r="BU51" s="43"/>
      <c r="BV51" s="43"/>
      <c r="BW51" s="43"/>
      <c r="BX51" s="43"/>
      <c r="BY51" s="43"/>
      <c r="BZ51" s="43"/>
      <c r="CA51" s="43"/>
      <c r="CB51" s="43"/>
      <c r="CC51" s="43"/>
      <c r="CD51" s="43"/>
      <c r="CE51" s="43"/>
      <c r="CF51" s="43"/>
      <c r="CG51" s="43"/>
      <c r="CH51" s="43"/>
      <c r="CI51" s="43"/>
      <c r="CJ51" s="43"/>
      <c r="CK51" s="43"/>
      <c r="CL51" s="43"/>
      <c r="CM51" s="43"/>
      <c r="CN51" s="43"/>
    </row>
    <row r="52" spans="1:92" s="36" customFormat="1" ht="12" customHeight="1" x14ac:dyDescent="0.2">
      <c r="A52" s="236" t="s">
        <v>184</v>
      </c>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c r="BJ52" s="43"/>
      <c r="BK52" s="43"/>
      <c r="BL52" s="43"/>
      <c r="BM52" s="43"/>
      <c r="BN52" s="43"/>
      <c r="BO52" s="43"/>
      <c r="BP52" s="43"/>
      <c r="BQ52" s="43"/>
      <c r="BR52" s="43"/>
      <c r="BS52" s="43"/>
      <c r="BT52" s="43"/>
      <c r="BU52" s="43"/>
      <c r="BV52" s="43"/>
      <c r="BW52" s="43"/>
      <c r="BX52" s="43"/>
      <c r="BY52" s="43"/>
      <c r="BZ52" s="43"/>
      <c r="CA52" s="43"/>
      <c r="CB52" s="43"/>
      <c r="CC52" s="43"/>
      <c r="CD52" s="43"/>
      <c r="CE52" s="43"/>
      <c r="CF52" s="43"/>
      <c r="CG52" s="43"/>
      <c r="CH52" s="43"/>
      <c r="CI52" s="43"/>
      <c r="CJ52" s="43"/>
      <c r="CK52" s="43"/>
      <c r="CL52" s="43"/>
      <c r="CM52" s="43"/>
      <c r="CN52" s="43"/>
    </row>
    <row r="53" spans="1:92" s="36" customFormat="1" ht="12" customHeight="1" x14ac:dyDescent="0.2">
      <c r="A53" s="237">
        <v>1</v>
      </c>
      <c r="B53" s="43">
        <f>'BAR BB| Open rates'!B53*0.82+25</f>
        <v>65625</v>
      </c>
      <c r="C53" s="43">
        <f>'BAR BB| Open rates'!C53*0.82+25</f>
        <v>65625</v>
      </c>
      <c r="D53" s="43">
        <f>'BAR BB| Open rates'!D53*0.82+25</f>
        <v>65625</v>
      </c>
      <c r="E53" s="43">
        <f>'BAR BB| Open rates'!E53*0.82+25</f>
        <v>262425</v>
      </c>
      <c r="F53" s="43">
        <f>'BAR BB| Open rates'!F53*0.82+25</f>
        <v>262425</v>
      </c>
      <c r="G53" s="43">
        <f>'BAR BB| Open rates'!G53*0.82+25</f>
        <v>262425</v>
      </c>
      <c r="H53" s="43">
        <f>'BAR BB| Open rates'!H53*0.82+25</f>
        <v>262425</v>
      </c>
      <c r="I53" s="43">
        <f>'BAR BB| Open rates'!I53*0.82+25</f>
        <v>262425</v>
      </c>
      <c r="J53" s="43">
        <f>'BAR BB| Open rates'!J53*0.82+25</f>
        <v>262425</v>
      </c>
      <c r="K53" s="43">
        <f>'BAR BB| Open rates'!K53*0.82+25</f>
        <v>262425</v>
      </c>
      <c r="L53" s="43">
        <f>'BAR BB| Open rates'!L53*0.82+25</f>
        <v>262425</v>
      </c>
      <c r="M53" s="43">
        <f>'BAR BB| Open rates'!M53*0.82+25</f>
        <v>82025</v>
      </c>
      <c r="N53" s="43">
        <f>'BAR BB| Open rates'!N53*0.82+25</f>
        <v>82025</v>
      </c>
      <c r="O53" s="43">
        <f>'BAR BB| Open rates'!O53*0.82+25</f>
        <v>82025</v>
      </c>
      <c r="P53" s="43">
        <f>'BAR BB| Open rates'!P53*0.82+25</f>
        <v>82025</v>
      </c>
      <c r="Q53" s="43">
        <f>'BAR BB| Open rates'!Q53*0.82+25</f>
        <v>82025</v>
      </c>
      <c r="R53" s="43">
        <f>'BAR BB| Open rates'!R53*0.82+25</f>
        <v>82025</v>
      </c>
      <c r="S53" s="43">
        <f>'BAR BB| Open rates'!S53*0.82+25</f>
        <v>82025</v>
      </c>
      <c r="T53" s="43">
        <f>'BAR BB| Open rates'!T53*0.82+25</f>
        <v>82025</v>
      </c>
      <c r="U53" s="43">
        <f>'BAR BB| Open rates'!U53*0.82+25</f>
        <v>82025</v>
      </c>
      <c r="V53" s="43">
        <f>'BAR BB| Open rates'!V53*0.82+25</f>
        <v>82025</v>
      </c>
      <c r="W53" s="43">
        <f>'BAR BB| Open rates'!W53*0.82+25</f>
        <v>82025</v>
      </c>
      <c r="X53" s="43">
        <f>'BAR BB| Open rates'!X53*0.82+25</f>
        <v>82025</v>
      </c>
      <c r="Y53" s="43">
        <f>'BAR BB| Open rates'!Y53*0.82+25</f>
        <v>123024.99999999999</v>
      </c>
      <c r="Z53" s="43">
        <f>'BAR BB| Open rates'!Z53*0.82+25</f>
        <v>123024.99999999999</v>
      </c>
      <c r="AA53" s="43">
        <f>'BAR BB| Open rates'!AA53*0.82+25</f>
        <v>123024.99999999999</v>
      </c>
      <c r="AB53" s="43">
        <f>'BAR BB| Open rates'!AB53*0.82+25</f>
        <v>123024.99999999999</v>
      </c>
      <c r="AC53" s="43">
        <f>'BAR BB| Open rates'!AC53*0.82+25</f>
        <v>123024.99999999999</v>
      </c>
      <c r="AD53" s="43">
        <f>'BAR BB| Open rates'!AD53*0.82+25</f>
        <v>123024.99999999999</v>
      </c>
      <c r="AE53" s="43">
        <f>'BAR BB| Open rates'!AE53*0.82+25</f>
        <v>168125</v>
      </c>
      <c r="AF53" s="43">
        <f>'BAR BB| Open rates'!AF53*0.82+25</f>
        <v>168125</v>
      </c>
      <c r="AG53" s="43">
        <f>'BAR BB| Open rates'!AG53*0.82+25</f>
        <v>168125</v>
      </c>
      <c r="AH53" s="43">
        <f>'BAR BB| Open rates'!AH53*0.82+25</f>
        <v>168125</v>
      </c>
      <c r="AI53" s="43">
        <f>'BAR BB| Open rates'!AI53*0.82+25</f>
        <v>82025</v>
      </c>
      <c r="AJ53" s="43">
        <f>'BAR BB| Open rates'!AJ53*0.82+25</f>
        <v>82025</v>
      </c>
      <c r="AK53" s="43">
        <f>'BAR BB| Open rates'!AK53*0.82+25</f>
        <v>82025</v>
      </c>
      <c r="AL53" s="43">
        <f>'BAR BB| Open rates'!AL53*0.82+25</f>
        <v>82025.819999999992</v>
      </c>
      <c r="AM53" s="43">
        <f>'BAR BB| Open rates'!AM53*0.82+25</f>
        <v>82025</v>
      </c>
      <c r="AN53" s="43">
        <f>'BAR BB| Open rates'!AN53*0.82+25</f>
        <v>82025</v>
      </c>
      <c r="AO53" s="43">
        <f>'BAR BB| Open rates'!AO53*0.82+25</f>
        <v>82025</v>
      </c>
      <c r="AP53" s="43">
        <f>'BAR BB| Open rates'!AP53*0.82+25</f>
        <v>65625</v>
      </c>
      <c r="AQ53" s="43">
        <f>'BAR BB| Open rates'!AQ53*0.82+25</f>
        <v>65625</v>
      </c>
      <c r="AR53" s="43">
        <f>'BAR BB| Open rates'!AR53*0.82+25</f>
        <v>65625</v>
      </c>
      <c r="AS53" s="43">
        <f>'BAR BB| Open rates'!AS53*0.82+25</f>
        <v>65625</v>
      </c>
      <c r="AT53" s="43">
        <f>'BAR BB| Open rates'!AT53*0.82+25</f>
        <v>65625</v>
      </c>
      <c r="AU53" s="43">
        <f>'BAR BB| Open rates'!AU53*0.82+25</f>
        <v>65625</v>
      </c>
      <c r="AV53" s="43">
        <f>'BAR BB| Open rates'!AV53*0.82+25</f>
        <v>65625</v>
      </c>
      <c r="AW53" s="43">
        <f>'BAR BB| Open rates'!AW53*0.82+25</f>
        <v>65625</v>
      </c>
      <c r="AX53" s="43"/>
      <c r="AY53" s="43"/>
      <c r="AZ53" s="43"/>
      <c r="BA53" s="43"/>
      <c r="BB53" s="43"/>
      <c r="BC53" s="43"/>
      <c r="BD53" s="43"/>
      <c r="BE53" s="43"/>
      <c r="BF53" s="43"/>
      <c r="BG53" s="43"/>
      <c r="BH53" s="43"/>
      <c r="BI53" s="43"/>
      <c r="BJ53" s="43"/>
      <c r="BK53" s="43"/>
      <c r="BL53" s="43"/>
      <c r="BM53" s="43"/>
      <c r="BN53" s="43"/>
      <c r="BO53" s="43"/>
      <c r="BP53" s="43"/>
      <c r="BQ53" s="43"/>
      <c r="BR53" s="43"/>
      <c r="BS53" s="43"/>
      <c r="BT53" s="43"/>
      <c r="BU53" s="43"/>
      <c r="BV53" s="43"/>
      <c r="BW53" s="43"/>
      <c r="BX53" s="43"/>
      <c r="BY53" s="43"/>
      <c r="BZ53" s="43"/>
      <c r="CA53" s="43"/>
      <c r="CB53" s="43"/>
      <c r="CC53" s="43"/>
      <c r="CD53" s="43"/>
      <c r="CE53" s="43"/>
      <c r="CF53" s="43"/>
      <c r="CG53" s="43"/>
      <c r="CH53" s="43"/>
      <c r="CI53" s="43"/>
      <c r="CJ53" s="43"/>
      <c r="CK53" s="43"/>
      <c r="CL53" s="43"/>
      <c r="CM53" s="43"/>
      <c r="CN53" s="43"/>
    </row>
    <row r="54" spans="1:92" s="36" customFormat="1" ht="12" customHeight="1" x14ac:dyDescent="0.2">
      <c r="A54" s="237">
        <v>2</v>
      </c>
      <c r="B54" s="43">
        <f>'BAR BB| Open rates'!B54*0.82+25</f>
        <v>67675</v>
      </c>
      <c r="C54" s="43">
        <f>'BAR BB| Open rates'!C54*0.82+25</f>
        <v>67675</v>
      </c>
      <c r="D54" s="43">
        <f>'BAR BB| Open rates'!D54*0.82+25</f>
        <v>67675</v>
      </c>
      <c r="E54" s="43">
        <f>'BAR BB| Open rates'!E54*0.82+25</f>
        <v>264885</v>
      </c>
      <c r="F54" s="43">
        <f>'BAR BB| Open rates'!F54*0.82+25</f>
        <v>264885</v>
      </c>
      <c r="G54" s="43">
        <f>'BAR BB| Open rates'!G54*0.82+25</f>
        <v>264885</v>
      </c>
      <c r="H54" s="43">
        <f>'BAR BB| Open rates'!H54*0.82+25</f>
        <v>264885</v>
      </c>
      <c r="I54" s="43">
        <f>'BAR BB| Open rates'!I54*0.82+25</f>
        <v>264885</v>
      </c>
      <c r="J54" s="43">
        <f>'BAR BB| Open rates'!J54*0.82+25</f>
        <v>264885</v>
      </c>
      <c r="K54" s="43">
        <f>'BAR BB| Open rates'!K54*0.82+25</f>
        <v>264885</v>
      </c>
      <c r="L54" s="43">
        <f>'BAR BB| Open rates'!L54*0.82+25</f>
        <v>264885</v>
      </c>
      <c r="M54" s="43">
        <f>'BAR BB| Open rates'!M54*0.82+25</f>
        <v>84485</v>
      </c>
      <c r="N54" s="43">
        <f>'BAR BB| Open rates'!N54*0.82+25</f>
        <v>84485</v>
      </c>
      <c r="O54" s="43">
        <f>'BAR BB| Open rates'!O54*0.82+25</f>
        <v>84485</v>
      </c>
      <c r="P54" s="43">
        <f>'BAR BB| Open rates'!P54*0.82+25</f>
        <v>84485</v>
      </c>
      <c r="Q54" s="43">
        <f>'BAR BB| Open rates'!Q54*0.82+25</f>
        <v>84485</v>
      </c>
      <c r="R54" s="43">
        <f>'BAR BB| Open rates'!R54*0.82+25</f>
        <v>84485</v>
      </c>
      <c r="S54" s="43">
        <f>'BAR BB| Open rates'!S54*0.82+25</f>
        <v>84485</v>
      </c>
      <c r="T54" s="43">
        <f>'BAR BB| Open rates'!T54*0.82+25</f>
        <v>84485</v>
      </c>
      <c r="U54" s="43">
        <f>'BAR BB| Open rates'!U54*0.82+25</f>
        <v>84485</v>
      </c>
      <c r="V54" s="43">
        <f>'BAR BB| Open rates'!V54*0.82+25</f>
        <v>84485</v>
      </c>
      <c r="W54" s="43">
        <f>'BAR BB| Open rates'!W54*0.82+25</f>
        <v>84485</v>
      </c>
      <c r="X54" s="43">
        <f>'BAR BB| Open rates'!X54*0.82+25</f>
        <v>84485</v>
      </c>
      <c r="Y54" s="43">
        <f>'BAR BB| Open rates'!Y54*0.82+25</f>
        <v>125484.99999999999</v>
      </c>
      <c r="Z54" s="43">
        <f>'BAR BB| Open rates'!Z54*0.82+25</f>
        <v>125484.99999999999</v>
      </c>
      <c r="AA54" s="43">
        <f>'BAR BB| Open rates'!AA54*0.82+25</f>
        <v>125484.99999999999</v>
      </c>
      <c r="AB54" s="43">
        <f>'BAR BB| Open rates'!AB54*0.82+25</f>
        <v>125484.99999999999</v>
      </c>
      <c r="AC54" s="43">
        <f>'BAR BB| Open rates'!AC54*0.82+25</f>
        <v>125484.99999999999</v>
      </c>
      <c r="AD54" s="43">
        <f>'BAR BB| Open rates'!AD54*0.82+25</f>
        <v>125484.99999999999</v>
      </c>
      <c r="AE54" s="43">
        <f>'BAR BB| Open rates'!AE54*0.82+25</f>
        <v>170585</v>
      </c>
      <c r="AF54" s="43">
        <f>'BAR BB| Open rates'!AF54*0.82+25</f>
        <v>170585</v>
      </c>
      <c r="AG54" s="43">
        <f>'BAR BB| Open rates'!AG54*0.82+25</f>
        <v>170585</v>
      </c>
      <c r="AH54" s="43">
        <f>'BAR BB| Open rates'!AH54*0.82+25</f>
        <v>170585</v>
      </c>
      <c r="AI54" s="43">
        <f>'BAR BB| Open rates'!AI54*0.82+25</f>
        <v>84485</v>
      </c>
      <c r="AJ54" s="43">
        <f>'BAR BB| Open rates'!AJ54*0.82+25</f>
        <v>84485</v>
      </c>
      <c r="AK54" s="43">
        <f>'BAR BB| Open rates'!AK54*0.82+25</f>
        <v>84485</v>
      </c>
      <c r="AL54" s="43">
        <f>'BAR BB| Open rates'!AL54*0.82+25</f>
        <v>84485.819999999992</v>
      </c>
      <c r="AM54" s="43">
        <f>'BAR BB| Open rates'!AM54*0.82+25</f>
        <v>84485</v>
      </c>
      <c r="AN54" s="43">
        <f>'BAR BB| Open rates'!AN54*0.82+25</f>
        <v>84485</v>
      </c>
      <c r="AO54" s="43">
        <f>'BAR BB| Open rates'!AO54*0.82+25</f>
        <v>84485</v>
      </c>
      <c r="AP54" s="43">
        <f>'BAR BB| Open rates'!AP54*0.82+25</f>
        <v>68085</v>
      </c>
      <c r="AQ54" s="43">
        <f>'BAR BB| Open rates'!AQ54*0.82+25</f>
        <v>68085</v>
      </c>
      <c r="AR54" s="43">
        <f>'BAR BB| Open rates'!AR54*0.82+25</f>
        <v>68085</v>
      </c>
      <c r="AS54" s="43">
        <f>'BAR BB| Open rates'!AS54*0.82+25</f>
        <v>68085</v>
      </c>
      <c r="AT54" s="43">
        <f>'BAR BB| Open rates'!AT54*0.82+25</f>
        <v>68085</v>
      </c>
      <c r="AU54" s="43">
        <f>'BAR BB| Open rates'!AU54*0.82+25</f>
        <v>68085</v>
      </c>
      <c r="AV54" s="43">
        <f>'BAR BB| Open rates'!AV54*0.82+25</f>
        <v>68085</v>
      </c>
      <c r="AW54" s="43">
        <f>'BAR BB| Open rates'!AW54*0.82+25</f>
        <v>68085</v>
      </c>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row>
    <row r="55" spans="1:92" s="36" customFormat="1" ht="12" customHeight="1" x14ac:dyDescent="0.2">
      <c r="A55" s="237">
        <v>3</v>
      </c>
      <c r="B55" s="43">
        <f>'BAR BB| Open rates'!B55*0.82+25</f>
        <v>69725</v>
      </c>
      <c r="C55" s="43">
        <f>'BAR BB| Open rates'!C55*0.82+25</f>
        <v>69725</v>
      </c>
      <c r="D55" s="43">
        <f>'BAR BB| Open rates'!D55*0.82+25</f>
        <v>69725</v>
      </c>
      <c r="E55" s="43">
        <f>'BAR BB| Open rates'!E55*0.82+25</f>
        <v>267345</v>
      </c>
      <c r="F55" s="43">
        <f>'BAR BB| Open rates'!F55*0.82+25</f>
        <v>267345</v>
      </c>
      <c r="G55" s="43">
        <f>'BAR BB| Open rates'!G55*0.82+25</f>
        <v>267345</v>
      </c>
      <c r="H55" s="43">
        <f>'BAR BB| Open rates'!H55*0.82+25</f>
        <v>267345</v>
      </c>
      <c r="I55" s="43">
        <f>'BAR BB| Open rates'!I55*0.82+25</f>
        <v>267345</v>
      </c>
      <c r="J55" s="43">
        <f>'BAR BB| Open rates'!J55*0.82+25</f>
        <v>267345</v>
      </c>
      <c r="K55" s="43">
        <f>'BAR BB| Open rates'!K55*0.82+25</f>
        <v>267345</v>
      </c>
      <c r="L55" s="43">
        <f>'BAR BB| Open rates'!L55*0.82+25</f>
        <v>267345</v>
      </c>
      <c r="M55" s="43">
        <f>'BAR BB| Open rates'!M55*0.82+25</f>
        <v>86945</v>
      </c>
      <c r="N55" s="43">
        <f>'BAR BB| Open rates'!N55*0.82+25</f>
        <v>86945</v>
      </c>
      <c r="O55" s="43">
        <f>'BAR BB| Open rates'!O55*0.82+25</f>
        <v>86945</v>
      </c>
      <c r="P55" s="43">
        <f>'BAR BB| Open rates'!P55*0.82+25</f>
        <v>86945</v>
      </c>
      <c r="Q55" s="43">
        <f>'BAR BB| Open rates'!Q55*0.82+25</f>
        <v>86945</v>
      </c>
      <c r="R55" s="43">
        <f>'BAR BB| Open rates'!R55*0.82+25</f>
        <v>86945</v>
      </c>
      <c r="S55" s="43">
        <f>'BAR BB| Open rates'!S55*0.82+25</f>
        <v>86945</v>
      </c>
      <c r="T55" s="43">
        <f>'BAR BB| Open rates'!T55*0.82+25</f>
        <v>86945</v>
      </c>
      <c r="U55" s="43">
        <f>'BAR BB| Open rates'!U55*0.82+25</f>
        <v>86945</v>
      </c>
      <c r="V55" s="43">
        <f>'BAR BB| Open rates'!V55*0.82+25</f>
        <v>86945</v>
      </c>
      <c r="W55" s="43">
        <f>'BAR BB| Open rates'!W55*0.82+25</f>
        <v>86945</v>
      </c>
      <c r="X55" s="43">
        <f>'BAR BB| Open rates'!X55*0.82+25</f>
        <v>86945</v>
      </c>
      <c r="Y55" s="43">
        <f>'BAR BB| Open rates'!Y55*0.82+25</f>
        <v>127944.99999999999</v>
      </c>
      <c r="Z55" s="43">
        <f>'BAR BB| Open rates'!Z55*0.82+25</f>
        <v>127944.99999999999</v>
      </c>
      <c r="AA55" s="43">
        <f>'BAR BB| Open rates'!AA55*0.82+25</f>
        <v>127944.99999999999</v>
      </c>
      <c r="AB55" s="43">
        <f>'BAR BB| Open rates'!AB55*0.82+25</f>
        <v>127944.99999999999</v>
      </c>
      <c r="AC55" s="43">
        <f>'BAR BB| Open rates'!AC55*0.82+25</f>
        <v>127944.99999999999</v>
      </c>
      <c r="AD55" s="43">
        <f>'BAR BB| Open rates'!AD55*0.82+25</f>
        <v>127944.99999999999</v>
      </c>
      <c r="AE55" s="43">
        <f>'BAR BB| Open rates'!AE55*0.82+25</f>
        <v>173045</v>
      </c>
      <c r="AF55" s="43">
        <f>'BAR BB| Open rates'!AF55*0.82+25</f>
        <v>173045</v>
      </c>
      <c r="AG55" s="43">
        <f>'BAR BB| Open rates'!AG55*0.82+25</f>
        <v>173045</v>
      </c>
      <c r="AH55" s="43">
        <f>'BAR BB| Open rates'!AH55*0.82+25</f>
        <v>173045</v>
      </c>
      <c r="AI55" s="43">
        <f>'BAR BB| Open rates'!AI55*0.82+25</f>
        <v>86945</v>
      </c>
      <c r="AJ55" s="43">
        <f>'BAR BB| Open rates'!AJ55*0.82+25</f>
        <v>86945</v>
      </c>
      <c r="AK55" s="43">
        <f>'BAR BB| Open rates'!AK55*0.82+25</f>
        <v>86945</v>
      </c>
      <c r="AL55" s="43">
        <f>'BAR BB| Open rates'!AL55*0.82+25</f>
        <v>86945.819999999992</v>
      </c>
      <c r="AM55" s="43">
        <f>'BAR BB| Open rates'!AM55*0.82+25</f>
        <v>86945</v>
      </c>
      <c r="AN55" s="43">
        <f>'BAR BB| Open rates'!AN55*0.82+25</f>
        <v>86945</v>
      </c>
      <c r="AO55" s="43">
        <f>'BAR BB| Open rates'!AO55*0.82+25</f>
        <v>86945</v>
      </c>
      <c r="AP55" s="43">
        <f>'BAR BB| Open rates'!AP55*0.82+25</f>
        <v>70545</v>
      </c>
      <c r="AQ55" s="43">
        <f>'BAR BB| Open rates'!AQ55*0.82+25</f>
        <v>70545</v>
      </c>
      <c r="AR55" s="43">
        <f>'BAR BB| Open rates'!AR55*0.82+25</f>
        <v>70545</v>
      </c>
      <c r="AS55" s="43">
        <f>'BAR BB| Open rates'!AS55*0.82+25</f>
        <v>70545</v>
      </c>
      <c r="AT55" s="43">
        <f>'BAR BB| Open rates'!AT55*0.82+25</f>
        <v>70545</v>
      </c>
      <c r="AU55" s="43">
        <f>'BAR BB| Open rates'!AU55*0.82+25</f>
        <v>70545</v>
      </c>
      <c r="AV55" s="43">
        <f>'BAR BB| Open rates'!AV55*0.82+25</f>
        <v>70545</v>
      </c>
      <c r="AW55" s="43">
        <f>'BAR BB| Open rates'!AW55*0.82+25</f>
        <v>70545</v>
      </c>
      <c r="AX55" s="43"/>
      <c r="AY55" s="43"/>
      <c r="AZ55" s="43"/>
      <c r="BA55" s="43"/>
      <c r="BB55" s="43"/>
      <c r="BC55" s="43"/>
      <c r="BD55" s="43"/>
      <c r="BE55" s="43"/>
      <c r="BF55" s="43"/>
      <c r="BG55" s="43"/>
      <c r="BH55" s="43"/>
      <c r="BI55" s="43"/>
      <c r="BJ55" s="43"/>
      <c r="BK55" s="43"/>
      <c r="BL55" s="43"/>
      <c r="BM55" s="43"/>
      <c r="BN55" s="43"/>
      <c r="BO55" s="43"/>
      <c r="BP55" s="43"/>
      <c r="BQ55" s="43"/>
      <c r="BR55" s="43"/>
      <c r="BS55" s="43"/>
      <c r="BT55" s="43"/>
      <c r="BU55" s="43"/>
      <c r="BV55" s="43"/>
      <c r="BW55" s="43"/>
      <c r="BX55" s="43"/>
      <c r="BY55" s="43"/>
      <c r="BZ55" s="43"/>
      <c r="CA55" s="43"/>
      <c r="CB55" s="43"/>
      <c r="CC55" s="43"/>
      <c r="CD55" s="43"/>
      <c r="CE55" s="43"/>
      <c r="CF55" s="43"/>
      <c r="CG55" s="43"/>
      <c r="CH55" s="43"/>
      <c r="CI55" s="43"/>
      <c r="CJ55" s="43"/>
      <c r="CK55" s="43"/>
      <c r="CL55" s="43"/>
      <c r="CM55" s="43"/>
      <c r="CN55" s="43"/>
    </row>
    <row r="56" spans="1:92" s="36" customFormat="1" ht="12" customHeight="1" x14ac:dyDescent="0.2">
      <c r="A56" s="237">
        <v>4</v>
      </c>
      <c r="B56" s="43">
        <f>'BAR BB| Open rates'!B56*0.82+25</f>
        <v>71775</v>
      </c>
      <c r="C56" s="43">
        <f>'BAR BB| Open rates'!C56*0.82+25</f>
        <v>71775</v>
      </c>
      <c r="D56" s="43">
        <f>'BAR BB| Open rates'!D56*0.82+25</f>
        <v>71775</v>
      </c>
      <c r="E56" s="43">
        <f>'BAR BB| Open rates'!E56*0.82+25</f>
        <v>269805</v>
      </c>
      <c r="F56" s="43">
        <f>'BAR BB| Open rates'!F56*0.82+25</f>
        <v>269805</v>
      </c>
      <c r="G56" s="43">
        <f>'BAR BB| Open rates'!G56*0.82+25</f>
        <v>269805</v>
      </c>
      <c r="H56" s="43">
        <f>'BAR BB| Open rates'!H56*0.82+25</f>
        <v>269805</v>
      </c>
      <c r="I56" s="43">
        <f>'BAR BB| Open rates'!I56*0.82+25</f>
        <v>269805</v>
      </c>
      <c r="J56" s="43">
        <f>'BAR BB| Open rates'!J56*0.82+25</f>
        <v>269805</v>
      </c>
      <c r="K56" s="43">
        <f>'BAR BB| Open rates'!K56*0.82+25</f>
        <v>269805</v>
      </c>
      <c r="L56" s="43">
        <f>'BAR BB| Open rates'!L56*0.82+25</f>
        <v>269805</v>
      </c>
      <c r="M56" s="43">
        <f>'BAR BB| Open rates'!M56*0.82+25</f>
        <v>89405</v>
      </c>
      <c r="N56" s="43">
        <f>'BAR BB| Open rates'!N56*0.82+25</f>
        <v>89405</v>
      </c>
      <c r="O56" s="43">
        <f>'BAR BB| Open rates'!O56*0.82+25</f>
        <v>89405</v>
      </c>
      <c r="P56" s="43">
        <f>'BAR BB| Open rates'!P56*0.82+25</f>
        <v>89405</v>
      </c>
      <c r="Q56" s="43">
        <f>'BAR BB| Open rates'!Q56*0.82+25</f>
        <v>89405</v>
      </c>
      <c r="R56" s="43">
        <f>'BAR BB| Open rates'!R56*0.82+25</f>
        <v>89405</v>
      </c>
      <c r="S56" s="43">
        <f>'BAR BB| Open rates'!S56*0.82+25</f>
        <v>89405</v>
      </c>
      <c r="T56" s="43">
        <f>'BAR BB| Open rates'!T56*0.82+25</f>
        <v>89405</v>
      </c>
      <c r="U56" s="43">
        <f>'BAR BB| Open rates'!U56*0.82+25</f>
        <v>89405</v>
      </c>
      <c r="V56" s="43">
        <f>'BAR BB| Open rates'!V56*0.82+25</f>
        <v>89405</v>
      </c>
      <c r="W56" s="43">
        <f>'BAR BB| Open rates'!W56*0.82+25</f>
        <v>89405</v>
      </c>
      <c r="X56" s="43">
        <f>'BAR BB| Open rates'!X56*0.82+25</f>
        <v>89405</v>
      </c>
      <c r="Y56" s="43">
        <f>'BAR BB| Open rates'!Y56*0.82+25</f>
        <v>130404.99999999999</v>
      </c>
      <c r="Z56" s="43">
        <f>'BAR BB| Open rates'!Z56*0.82+25</f>
        <v>130404.99999999999</v>
      </c>
      <c r="AA56" s="43">
        <f>'BAR BB| Open rates'!AA56*0.82+25</f>
        <v>130404.99999999999</v>
      </c>
      <c r="AB56" s="43">
        <f>'BAR BB| Open rates'!AB56*0.82+25</f>
        <v>130404.99999999999</v>
      </c>
      <c r="AC56" s="43">
        <f>'BAR BB| Open rates'!AC56*0.82+25</f>
        <v>130404.99999999999</v>
      </c>
      <c r="AD56" s="43">
        <f>'BAR BB| Open rates'!AD56*0.82+25</f>
        <v>130404.99999999999</v>
      </c>
      <c r="AE56" s="43">
        <f>'BAR BB| Open rates'!AE56*0.82+25</f>
        <v>175505</v>
      </c>
      <c r="AF56" s="43">
        <f>'BAR BB| Open rates'!AF56*0.82+25</f>
        <v>175505</v>
      </c>
      <c r="AG56" s="43">
        <f>'BAR BB| Open rates'!AG56*0.82+25</f>
        <v>175505</v>
      </c>
      <c r="AH56" s="43">
        <f>'BAR BB| Open rates'!AH56*0.82+25</f>
        <v>175505</v>
      </c>
      <c r="AI56" s="43">
        <f>'BAR BB| Open rates'!AI56*0.82+25</f>
        <v>89405</v>
      </c>
      <c r="AJ56" s="43">
        <f>'BAR BB| Open rates'!AJ56*0.82+25</f>
        <v>89405</v>
      </c>
      <c r="AK56" s="43">
        <f>'BAR BB| Open rates'!AK56*0.82+25</f>
        <v>89405</v>
      </c>
      <c r="AL56" s="43">
        <f>'BAR BB| Open rates'!AL56*0.82+25</f>
        <v>89405.819999999992</v>
      </c>
      <c r="AM56" s="43">
        <f>'BAR BB| Open rates'!AM56*0.82+25</f>
        <v>89405</v>
      </c>
      <c r="AN56" s="43">
        <f>'BAR BB| Open rates'!AN56*0.82+25</f>
        <v>89405</v>
      </c>
      <c r="AO56" s="43">
        <f>'BAR BB| Open rates'!AO56*0.82+25</f>
        <v>89405</v>
      </c>
      <c r="AP56" s="43">
        <f>'BAR BB| Open rates'!AP56*0.82+25</f>
        <v>73005</v>
      </c>
      <c r="AQ56" s="43">
        <f>'BAR BB| Open rates'!AQ56*0.82+25</f>
        <v>73005</v>
      </c>
      <c r="AR56" s="43">
        <f>'BAR BB| Open rates'!AR56*0.82+25</f>
        <v>73005</v>
      </c>
      <c r="AS56" s="43">
        <f>'BAR BB| Open rates'!AS56*0.82+25</f>
        <v>73005</v>
      </c>
      <c r="AT56" s="43">
        <f>'BAR BB| Open rates'!AT56*0.82+25</f>
        <v>73005</v>
      </c>
      <c r="AU56" s="43">
        <f>'BAR BB| Open rates'!AU56*0.82+25</f>
        <v>73005</v>
      </c>
      <c r="AV56" s="43">
        <f>'BAR BB| Open rates'!AV56*0.82+25</f>
        <v>73005</v>
      </c>
      <c r="AW56" s="43">
        <f>'BAR BB| Open rates'!AW56*0.82+25</f>
        <v>73005</v>
      </c>
      <c r="AX56" s="43"/>
      <c r="AY56" s="43"/>
      <c r="AZ56" s="43"/>
      <c r="BA56" s="43"/>
      <c r="BB56" s="43"/>
      <c r="BC56" s="43"/>
      <c r="BD56" s="43"/>
      <c r="BE56" s="43"/>
      <c r="BF56" s="43"/>
      <c r="BG56" s="43"/>
      <c r="BH56" s="43"/>
      <c r="BI56" s="43"/>
      <c r="BJ56" s="43"/>
      <c r="BK56" s="43"/>
      <c r="BL56" s="43"/>
      <c r="BM56" s="43"/>
      <c r="BN56" s="43"/>
      <c r="BO56" s="43"/>
      <c r="BP56" s="43"/>
      <c r="BQ56" s="43"/>
      <c r="BR56" s="43"/>
      <c r="BS56" s="43"/>
      <c r="BT56" s="43"/>
      <c r="BU56" s="43"/>
      <c r="BV56" s="43"/>
      <c r="BW56" s="43"/>
      <c r="BX56" s="43"/>
      <c r="BY56" s="43"/>
      <c r="BZ56" s="43"/>
      <c r="CA56" s="43"/>
      <c r="CB56" s="43"/>
      <c r="CC56" s="43"/>
      <c r="CD56" s="43"/>
      <c r="CE56" s="43"/>
      <c r="CF56" s="43"/>
      <c r="CG56" s="43"/>
      <c r="CH56" s="43"/>
      <c r="CI56" s="43"/>
      <c r="CJ56" s="43"/>
      <c r="CK56" s="43"/>
      <c r="CL56" s="43"/>
      <c r="CM56" s="43"/>
      <c r="CN56" s="43"/>
    </row>
    <row r="57" spans="1:92" s="36" customFormat="1" ht="12" customHeight="1" x14ac:dyDescent="0.2">
      <c r="A57" s="237">
        <v>5</v>
      </c>
      <c r="B57" s="43">
        <f>'BAR BB| Open rates'!B57*0.82+25</f>
        <v>73825</v>
      </c>
      <c r="C57" s="43">
        <f>'BAR BB| Open rates'!C57*0.82+25</f>
        <v>73825</v>
      </c>
      <c r="D57" s="43">
        <f>'BAR BB| Open rates'!D57*0.82+25</f>
        <v>73825</v>
      </c>
      <c r="E57" s="43">
        <f>'BAR BB| Open rates'!E57*0.82+25</f>
        <v>272265</v>
      </c>
      <c r="F57" s="43">
        <f>'BAR BB| Open rates'!F57*0.82+25</f>
        <v>272265</v>
      </c>
      <c r="G57" s="43">
        <f>'BAR BB| Open rates'!G57*0.82+25</f>
        <v>272265</v>
      </c>
      <c r="H57" s="43">
        <f>'BAR BB| Open rates'!H57*0.82+25</f>
        <v>272265</v>
      </c>
      <c r="I57" s="43">
        <f>'BAR BB| Open rates'!I57*0.82+25</f>
        <v>272265</v>
      </c>
      <c r="J57" s="43">
        <f>'BAR BB| Open rates'!J57*0.82+25</f>
        <v>272265</v>
      </c>
      <c r="K57" s="43">
        <f>'BAR BB| Open rates'!K57*0.82+25</f>
        <v>272265</v>
      </c>
      <c r="L57" s="43">
        <f>'BAR BB| Open rates'!L57*0.82+25</f>
        <v>272265</v>
      </c>
      <c r="M57" s="43">
        <f>'BAR BB| Open rates'!M57*0.82+25</f>
        <v>91865</v>
      </c>
      <c r="N57" s="43">
        <f>'BAR BB| Open rates'!N57*0.82+25</f>
        <v>91865</v>
      </c>
      <c r="O57" s="43">
        <f>'BAR BB| Open rates'!O57*0.82+25</f>
        <v>91865</v>
      </c>
      <c r="P57" s="43">
        <f>'BAR BB| Open rates'!P57*0.82+25</f>
        <v>91865</v>
      </c>
      <c r="Q57" s="43">
        <f>'BAR BB| Open rates'!Q57*0.82+25</f>
        <v>91865</v>
      </c>
      <c r="R57" s="43">
        <f>'BAR BB| Open rates'!R57*0.82+25</f>
        <v>91865</v>
      </c>
      <c r="S57" s="43">
        <f>'BAR BB| Open rates'!S57*0.82+25</f>
        <v>91865</v>
      </c>
      <c r="T57" s="43">
        <f>'BAR BB| Open rates'!T57*0.82+25</f>
        <v>91865</v>
      </c>
      <c r="U57" s="43">
        <f>'BAR BB| Open rates'!U57*0.82+25</f>
        <v>91865</v>
      </c>
      <c r="V57" s="43">
        <f>'BAR BB| Open rates'!V57*0.82+25</f>
        <v>91865</v>
      </c>
      <c r="W57" s="43">
        <f>'BAR BB| Open rates'!W57*0.82+25</f>
        <v>91865</v>
      </c>
      <c r="X57" s="43">
        <f>'BAR BB| Open rates'!X57*0.82+25</f>
        <v>91865</v>
      </c>
      <c r="Y57" s="43">
        <f>'BAR BB| Open rates'!Y57*0.82+25</f>
        <v>132865</v>
      </c>
      <c r="Z57" s="43">
        <f>'BAR BB| Open rates'!Z57*0.82+25</f>
        <v>132865</v>
      </c>
      <c r="AA57" s="43">
        <f>'BAR BB| Open rates'!AA57*0.82+25</f>
        <v>132865</v>
      </c>
      <c r="AB57" s="43">
        <f>'BAR BB| Open rates'!AB57*0.82+25</f>
        <v>132865</v>
      </c>
      <c r="AC57" s="43">
        <f>'BAR BB| Open rates'!AC57*0.82+25</f>
        <v>132865</v>
      </c>
      <c r="AD57" s="43">
        <f>'BAR BB| Open rates'!AD57*0.82+25</f>
        <v>132865</v>
      </c>
      <c r="AE57" s="43">
        <f>'BAR BB| Open rates'!AE57*0.82+25</f>
        <v>177965</v>
      </c>
      <c r="AF57" s="43">
        <f>'BAR BB| Open rates'!AF57*0.82+25</f>
        <v>177965</v>
      </c>
      <c r="AG57" s="43">
        <f>'BAR BB| Open rates'!AG57*0.82+25</f>
        <v>177965</v>
      </c>
      <c r="AH57" s="43">
        <f>'BAR BB| Open rates'!AH57*0.82+25</f>
        <v>177965</v>
      </c>
      <c r="AI57" s="43">
        <f>'BAR BB| Open rates'!AI57*0.82+25</f>
        <v>91865</v>
      </c>
      <c r="AJ57" s="43">
        <f>'BAR BB| Open rates'!AJ57*0.82+25</f>
        <v>91865</v>
      </c>
      <c r="AK57" s="43">
        <f>'BAR BB| Open rates'!AK57*0.82+25</f>
        <v>91865</v>
      </c>
      <c r="AL57" s="43">
        <f>'BAR BB| Open rates'!AL57*0.82+25</f>
        <v>91865.819999999992</v>
      </c>
      <c r="AM57" s="43">
        <f>'BAR BB| Open rates'!AM57*0.82+25</f>
        <v>91865</v>
      </c>
      <c r="AN57" s="43">
        <f>'BAR BB| Open rates'!AN57*0.82+25</f>
        <v>91865</v>
      </c>
      <c r="AO57" s="43">
        <f>'BAR BB| Open rates'!AO57*0.82+25</f>
        <v>91865</v>
      </c>
      <c r="AP57" s="43">
        <f>'BAR BB| Open rates'!AP57*0.82+25</f>
        <v>75465</v>
      </c>
      <c r="AQ57" s="43">
        <f>'BAR BB| Open rates'!AQ57*0.82+25</f>
        <v>75465</v>
      </c>
      <c r="AR57" s="43">
        <f>'BAR BB| Open rates'!AR57*0.82+25</f>
        <v>75465</v>
      </c>
      <c r="AS57" s="43">
        <f>'BAR BB| Open rates'!AS57*0.82+25</f>
        <v>75465</v>
      </c>
      <c r="AT57" s="43">
        <f>'BAR BB| Open rates'!AT57*0.82+25</f>
        <v>75465</v>
      </c>
      <c r="AU57" s="43">
        <f>'BAR BB| Open rates'!AU57*0.82+25</f>
        <v>75465</v>
      </c>
      <c r="AV57" s="43">
        <f>'BAR BB| Open rates'!AV57*0.82+25</f>
        <v>75465</v>
      </c>
      <c r="AW57" s="43">
        <f>'BAR BB| Open rates'!AW57*0.82+25</f>
        <v>75465</v>
      </c>
      <c r="AX57" s="43"/>
      <c r="AY57" s="43"/>
      <c r="AZ57" s="43"/>
      <c r="BA57" s="43"/>
      <c r="BB57" s="43"/>
      <c r="BC57" s="43"/>
      <c r="BD57" s="43"/>
      <c r="BE57" s="43"/>
      <c r="BF57" s="43"/>
      <c r="BG57" s="43"/>
      <c r="BH57" s="43"/>
      <c r="BI57" s="43"/>
      <c r="BJ57" s="43"/>
      <c r="BK57" s="43"/>
      <c r="BL57" s="43"/>
      <c r="BM57" s="43"/>
      <c r="BN57" s="43"/>
      <c r="BO57" s="43"/>
      <c r="BP57" s="43"/>
      <c r="BQ57" s="43"/>
      <c r="BR57" s="43"/>
      <c r="BS57" s="43"/>
      <c r="BT57" s="43"/>
      <c r="BU57" s="43"/>
      <c r="BV57" s="43"/>
      <c r="BW57" s="43"/>
      <c r="BX57" s="43"/>
      <c r="BY57" s="43"/>
      <c r="BZ57" s="43"/>
      <c r="CA57" s="43"/>
      <c r="CB57" s="43"/>
      <c r="CC57" s="43"/>
      <c r="CD57" s="43"/>
      <c r="CE57" s="43"/>
      <c r="CF57" s="43"/>
      <c r="CG57" s="43"/>
      <c r="CH57" s="43"/>
      <c r="CI57" s="43"/>
      <c r="CJ57" s="43"/>
      <c r="CK57" s="43"/>
      <c r="CL57" s="43"/>
      <c r="CM57" s="43"/>
      <c r="CN57" s="43"/>
    </row>
    <row r="58" spans="1:92" s="36" customFormat="1" ht="12" customHeight="1" x14ac:dyDescent="0.2">
      <c r="A58" s="237">
        <v>6</v>
      </c>
      <c r="B58" s="43">
        <f>'BAR BB| Open rates'!B58*0.82+25</f>
        <v>75875</v>
      </c>
      <c r="C58" s="43">
        <f>'BAR BB| Open rates'!C58*0.82+25</f>
        <v>75875</v>
      </c>
      <c r="D58" s="43">
        <f>'BAR BB| Open rates'!D58*0.82+25</f>
        <v>75875</v>
      </c>
      <c r="E58" s="43">
        <f>'BAR BB| Open rates'!E58*0.82+25</f>
        <v>274725</v>
      </c>
      <c r="F58" s="43">
        <f>'BAR BB| Open rates'!F58*0.82+25</f>
        <v>274725</v>
      </c>
      <c r="G58" s="43">
        <f>'BAR BB| Open rates'!G58*0.82+25</f>
        <v>274725</v>
      </c>
      <c r="H58" s="43">
        <f>'BAR BB| Open rates'!H58*0.82+25</f>
        <v>274725</v>
      </c>
      <c r="I58" s="43">
        <f>'BAR BB| Open rates'!I58*0.82+25</f>
        <v>274725</v>
      </c>
      <c r="J58" s="43">
        <f>'BAR BB| Open rates'!J58*0.82+25</f>
        <v>274725</v>
      </c>
      <c r="K58" s="43">
        <f>'BAR BB| Open rates'!K58*0.82+25</f>
        <v>274725</v>
      </c>
      <c r="L58" s="43">
        <f>'BAR BB| Open rates'!L58*0.82+25</f>
        <v>274725</v>
      </c>
      <c r="M58" s="43">
        <f>'BAR BB| Open rates'!M58*0.82+25</f>
        <v>94325</v>
      </c>
      <c r="N58" s="43">
        <f>'BAR BB| Open rates'!N58*0.82+25</f>
        <v>94325</v>
      </c>
      <c r="O58" s="43">
        <f>'BAR BB| Open rates'!O58*0.82+25</f>
        <v>94325</v>
      </c>
      <c r="P58" s="43">
        <f>'BAR BB| Open rates'!P58*0.82+25</f>
        <v>94325</v>
      </c>
      <c r="Q58" s="43">
        <f>'BAR BB| Open rates'!Q58*0.82+25</f>
        <v>94325</v>
      </c>
      <c r="R58" s="43">
        <f>'BAR BB| Open rates'!R58*0.82+25</f>
        <v>94325</v>
      </c>
      <c r="S58" s="43">
        <f>'BAR BB| Open rates'!S58*0.82+25</f>
        <v>94325</v>
      </c>
      <c r="T58" s="43">
        <f>'BAR BB| Open rates'!T58*0.82+25</f>
        <v>94325</v>
      </c>
      <c r="U58" s="43">
        <f>'BAR BB| Open rates'!U58*0.82+25</f>
        <v>94325</v>
      </c>
      <c r="V58" s="43">
        <f>'BAR BB| Open rates'!V58*0.82+25</f>
        <v>94325</v>
      </c>
      <c r="W58" s="43">
        <f>'BAR BB| Open rates'!W58*0.82+25</f>
        <v>94325</v>
      </c>
      <c r="X58" s="43">
        <f>'BAR BB| Open rates'!X58*0.82+25</f>
        <v>94325</v>
      </c>
      <c r="Y58" s="43">
        <f>'BAR BB| Open rates'!Y58*0.82+25</f>
        <v>135325</v>
      </c>
      <c r="Z58" s="43">
        <f>'BAR BB| Open rates'!Z58*0.82+25</f>
        <v>135325</v>
      </c>
      <c r="AA58" s="43">
        <f>'BAR BB| Open rates'!AA58*0.82+25</f>
        <v>135325</v>
      </c>
      <c r="AB58" s="43">
        <f>'BAR BB| Open rates'!AB58*0.82+25</f>
        <v>135325</v>
      </c>
      <c r="AC58" s="43">
        <f>'BAR BB| Open rates'!AC58*0.82+25</f>
        <v>135325</v>
      </c>
      <c r="AD58" s="43">
        <f>'BAR BB| Open rates'!AD58*0.82+25</f>
        <v>135325</v>
      </c>
      <c r="AE58" s="43">
        <f>'BAR BB| Open rates'!AE58*0.82+25</f>
        <v>180425</v>
      </c>
      <c r="AF58" s="43">
        <f>'BAR BB| Open rates'!AF58*0.82+25</f>
        <v>180425</v>
      </c>
      <c r="AG58" s="43">
        <f>'BAR BB| Open rates'!AG58*0.82+25</f>
        <v>180425</v>
      </c>
      <c r="AH58" s="43">
        <f>'BAR BB| Open rates'!AH58*0.82+25</f>
        <v>180425</v>
      </c>
      <c r="AI58" s="43">
        <f>'BAR BB| Open rates'!AI58*0.82+25</f>
        <v>94325</v>
      </c>
      <c r="AJ58" s="43">
        <f>'BAR BB| Open rates'!AJ58*0.82+25</f>
        <v>94325</v>
      </c>
      <c r="AK58" s="43">
        <f>'BAR BB| Open rates'!AK58*0.82+25</f>
        <v>94325</v>
      </c>
      <c r="AL58" s="43">
        <f>'BAR BB| Open rates'!AL58*0.82+25</f>
        <v>94325.819999999992</v>
      </c>
      <c r="AM58" s="43">
        <f>'BAR BB| Open rates'!AM58*0.82+25</f>
        <v>94325</v>
      </c>
      <c r="AN58" s="43">
        <f>'BAR BB| Open rates'!AN58*0.82+25</f>
        <v>94325</v>
      </c>
      <c r="AO58" s="43">
        <f>'BAR BB| Open rates'!AO58*0.82+25</f>
        <v>94325</v>
      </c>
      <c r="AP58" s="43">
        <f>'BAR BB| Open rates'!AP58*0.82+25</f>
        <v>77925</v>
      </c>
      <c r="AQ58" s="43">
        <f>'BAR BB| Open rates'!AQ58*0.82+25</f>
        <v>77925</v>
      </c>
      <c r="AR58" s="43">
        <f>'BAR BB| Open rates'!AR58*0.82+25</f>
        <v>77925</v>
      </c>
      <c r="AS58" s="43">
        <f>'BAR BB| Open rates'!AS58*0.82+25</f>
        <v>77925</v>
      </c>
      <c r="AT58" s="43">
        <f>'BAR BB| Open rates'!AT58*0.82+25</f>
        <v>77925</v>
      </c>
      <c r="AU58" s="43">
        <f>'BAR BB| Open rates'!AU58*0.82+25</f>
        <v>77925</v>
      </c>
      <c r="AV58" s="43">
        <f>'BAR BB| Open rates'!AV58*0.82+25</f>
        <v>77925</v>
      </c>
      <c r="AW58" s="43">
        <f>'BAR BB| Open rates'!AW58*0.82+25</f>
        <v>77925</v>
      </c>
      <c r="AX58" s="43"/>
      <c r="AY58" s="43"/>
      <c r="AZ58" s="43"/>
      <c r="BA58" s="43"/>
      <c r="BB58" s="43"/>
      <c r="BC58" s="43"/>
      <c r="BD58" s="43"/>
      <c r="BE58" s="43"/>
      <c r="BF58" s="43"/>
      <c r="BG58" s="43"/>
      <c r="BH58" s="43"/>
      <c r="BI58" s="43"/>
      <c r="BJ58" s="43"/>
      <c r="BK58" s="43"/>
      <c r="BL58" s="43"/>
      <c r="BM58" s="43"/>
      <c r="BN58" s="43"/>
      <c r="BO58" s="43"/>
      <c r="BP58" s="43"/>
      <c r="BQ58" s="43"/>
      <c r="BR58" s="43"/>
      <c r="BS58" s="43"/>
      <c r="BT58" s="43"/>
      <c r="BU58" s="43"/>
      <c r="BV58" s="43"/>
      <c r="BW58" s="43"/>
      <c r="BX58" s="43"/>
      <c r="BY58" s="43"/>
      <c r="BZ58" s="43"/>
      <c r="CA58" s="43"/>
      <c r="CB58" s="43"/>
      <c r="CC58" s="43"/>
      <c r="CD58" s="43"/>
      <c r="CE58" s="43"/>
      <c r="CF58" s="43"/>
      <c r="CG58" s="43"/>
      <c r="CH58" s="43"/>
      <c r="CI58" s="43"/>
      <c r="CJ58" s="43"/>
      <c r="CK58" s="43"/>
      <c r="CL58" s="43"/>
      <c r="CM58" s="43"/>
      <c r="CN58" s="43"/>
    </row>
    <row r="59" spans="1:92" s="36" customFormat="1" ht="12" customHeight="1" x14ac:dyDescent="0.2">
      <c r="A59" s="89"/>
    </row>
    <row r="60" spans="1:92" s="36" customFormat="1" ht="12" customHeight="1" x14ac:dyDescent="0.2">
      <c r="A60" s="340" t="s">
        <v>172</v>
      </c>
    </row>
    <row r="61" spans="1:92" s="36" customFormat="1" ht="12" customHeight="1" x14ac:dyDescent="0.2">
      <c r="A61" s="340"/>
    </row>
    <row r="62" spans="1:92" s="36" customFormat="1" ht="12" customHeight="1" x14ac:dyDescent="0.2"/>
    <row r="63" spans="1:92" s="6" customFormat="1" ht="12.75" customHeight="1" x14ac:dyDescent="0.2">
      <c r="A63" s="171" t="s">
        <v>74</v>
      </c>
    </row>
    <row r="64" spans="1:92" s="6" customFormat="1" ht="12.75" customHeight="1" x14ac:dyDescent="0.2">
      <c r="A64" s="172" t="s">
        <v>75</v>
      </c>
    </row>
    <row r="65" spans="1:1" s="6" customFormat="1" ht="12.75" customHeight="1" x14ac:dyDescent="0.2">
      <c r="A65" s="173" t="s">
        <v>76</v>
      </c>
    </row>
    <row r="66" spans="1:1" s="6" customFormat="1" ht="19.5" customHeight="1" x14ac:dyDescent="0.2">
      <c r="A66" s="173" t="s">
        <v>77</v>
      </c>
    </row>
    <row r="67" spans="1:1" s="6" customFormat="1" ht="12.75" customHeight="1" x14ac:dyDescent="0.2">
      <c r="A67" s="175" t="s">
        <v>78</v>
      </c>
    </row>
    <row r="68" spans="1:1" s="6" customFormat="1" ht="22.5" customHeight="1" x14ac:dyDescent="0.2">
      <c r="A68" s="175" t="s">
        <v>79</v>
      </c>
    </row>
    <row r="69" spans="1:1" s="6" customFormat="1" ht="20.25" customHeight="1" x14ac:dyDescent="0.2">
      <c r="A69" s="175" t="s">
        <v>187</v>
      </c>
    </row>
    <row r="70" spans="1:1" x14ac:dyDescent="0.2">
      <c r="A70" s="33"/>
    </row>
    <row r="71" spans="1:1" s="6" customFormat="1" ht="13.5" thickBot="1" x14ac:dyDescent="0.25">
      <c r="A71" s="238" t="s">
        <v>81</v>
      </c>
    </row>
    <row r="72" spans="1:1" s="36" customFormat="1" ht="108" customHeight="1" x14ac:dyDescent="0.2">
      <c r="A72" s="347" t="s">
        <v>415</v>
      </c>
    </row>
    <row r="73" spans="1:1" x14ac:dyDescent="0.2">
      <c r="A73" s="348"/>
    </row>
    <row r="74" spans="1:1" ht="16.5" customHeight="1" x14ac:dyDescent="0.2">
      <c r="A74" s="348"/>
    </row>
    <row r="75" spans="1:1" ht="193.5" customHeight="1" x14ac:dyDescent="0.2">
      <c r="A75" s="348"/>
    </row>
    <row r="76" spans="1:1" ht="54.75" customHeight="1" thickBot="1" x14ac:dyDescent="0.25">
      <c r="A76" s="349"/>
    </row>
  </sheetData>
  <mergeCells count="2">
    <mergeCell ref="A60:A61"/>
    <mergeCell ref="A72:A76"/>
  </mergeCells>
  <pageMargins left="0.75" right="0.75" top="1" bottom="1" header="0.5" footer="0.5"/>
  <pageSetup paperSize="9" orientation="portrait" horizontalDpi="4294967295" verticalDpi="4294967295" r:id="rId1"/>
  <headerFooter alignWithMargins="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tabColor rgb="FFFFCCFF"/>
  </sheetPr>
  <dimension ref="A1:F247"/>
  <sheetViews>
    <sheetView topLeftCell="A2" workbookViewId="0">
      <pane xSplit="1" topLeftCell="B1" activePane="topRight" state="frozen"/>
      <selection activeCell="A10" sqref="A10"/>
      <selection pane="topRight" activeCell="E29" sqref="E28:E29"/>
    </sheetView>
  </sheetViews>
  <sheetFormatPr defaultColWidth="10" defaultRowHeight="12.75" x14ac:dyDescent="0.2"/>
  <cols>
    <col min="1" max="1" width="37.42578125" style="32" customWidth="1"/>
    <col min="2" max="16384" width="10" style="31"/>
  </cols>
  <sheetData>
    <row r="1" spans="1:6" x14ac:dyDescent="0.2">
      <c r="A1" s="63" t="s">
        <v>61</v>
      </c>
    </row>
    <row r="2" spans="1:6" ht="28.5" customHeight="1" x14ac:dyDescent="0.2">
      <c r="A2" s="177" t="s">
        <v>411</v>
      </c>
    </row>
    <row r="3" spans="1:6" x14ac:dyDescent="0.2">
      <c r="A3" s="167" t="s">
        <v>299</v>
      </c>
    </row>
    <row r="4" spans="1:6" ht="21.75" customHeight="1" x14ac:dyDescent="0.2">
      <c r="A4" s="201" t="s">
        <v>62</v>
      </c>
      <c r="B4" s="115">
        <f>'Дети бесплатно COMISS'!B4</f>
        <v>46031</v>
      </c>
      <c r="C4" s="115">
        <f>'Дети бесплатно COMISS'!C4</f>
        <v>46032</v>
      </c>
      <c r="D4" s="115">
        <f>'Дети бесплатно COMISS'!D4</f>
        <v>46033</v>
      </c>
      <c r="E4" s="115">
        <f>'Дети бесплатно COMISS'!E4</f>
        <v>46034</v>
      </c>
      <c r="F4" s="115">
        <f>'Дети бесплатно COMISS'!F4</f>
        <v>46038</v>
      </c>
    </row>
    <row r="5" spans="1:6" ht="21.75" customHeight="1" x14ac:dyDescent="0.2">
      <c r="A5" s="202"/>
      <c r="B5" s="115">
        <f>'Дети бесплатно COMISS'!B5</f>
        <v>46031</v>
      </c>
      <c r="C5" s="115">
        <f>'Дети бесплатно COMISS'!C5</f>
        <v>46032</v>
      </c>
      <c r="D5" s="115">
        <f>'Дети бесплатно COMISS'!D5</f>
        <v>46033</v>
      </c>
      <c r="E5" s="115">
        <f>'Дети бесплатно COMISS'!E5</f>
        <v>46037</v>
      </c>
      <c r="F5" s="115">
        <f>'Дети бесплатно COMISS'!F5</f>
        <v>46039</v>
      </c>
    </row>
    <row r="6" spans="1:6" x14ac:dyDescent="0.2">
      <c r="A6" s="163" t="s">
        <v>63</v>
      </c>
    </row>
    <row r="7" spans="1:6" x14ac:dyDescent="0.2">
      <c r="A7" s="163">
        <v>1</v>
      </c>
      <c r="B7" s="57">
        <f>'BAR BB| Open rates'!M6*0.85</f>
        <v>59330</v>
      </c>
      <c r="C7" s="57">
        <f>'BAR BB| Open rates'!N6*0.85</f>
        <v>50830</v>
      </c>
      <c r="D7" s="57">
        <f>'BAR BB| Open rates'!O6*0.85</f>
        <v>25330</v>
      </c>
      <c r="E7" s="57">
        <f>'BAR BB| Open rates'!P6*0.85</f>
        <v>17680</v>
      </c>
      <c r="F7" s="57">
        <f>'BAR BB| Open rates'!Q6*0.85</f>
        <v>21930</v>
      </c>
    </row>
    <row r="8" spans="1:6" x14ac:dyDescent="0.2">
      <c r="A8" s="163">
        <v>2</v>
      </c>
      <c r="B8" s="57">
        <f>'BAR BB| Open rates'!M7*0.85</f>
        <v>61880</v>
      </c>
      <c r="C8" s="57">
        <f>'BAR BB| Open rates'!N7*0.85</f>
        <v>53380</v>
      </c>
      <c r="D8" s="57">
        <f>'BAR BB| Open rates'!O7*0.85</f>
        <v>27880</v>
      </c>
      <c r="E8" s="57">
        <f>'BAR BB| Open rates'!P7*0.85</f>
        <v>20230</v>
      </c>
      <c r="F8" s="57">
        <f>'BAR BB| Open rates'!Q7*0.85</f>
        <v>24480</v>
      </c>
    </row>
    <row r="9" spans="1:6" x14ac:dyDescent="0.2">
      <c r="A9" s="163" t="s">
        <v>175</v>
      </c>
      <c r="B9" s="57"/>
      <c r="C9" s="57"/>
      <c r="D9" s="57"/>
      <c r="E9" s="57"/>
      <c r="F9" s="57"/>
    </row>
    <row r="10" spans="1:6" x14ac:dyDescent="0.2">
      <c r="A10" s="163">
        <v>1</v>
      </c>
      <c r="B10" s="57">
        <f>'BAR BB| Open rates'!M9*0.85</f>
        <v>61880</v>
      </c>
      <c r="C10" s="57">
        <f>'BAR BB| Open rates'!N9*0.85</f>
        <v>53380</v>
      </c>
      <c r="D10" s="57">
        <f>'BAR BB| Open rates'!O9*0.85</f>
        <v>27880</v>
      </c>
      <c r="E10" s="57">
        <f>'BAR BB| Open rates'!P9*0.85</f>
        <v>20230</v>
      </c>
      <c r="F10" s="57">
        <f>'BAR BB| Open rates'!Q9*0.85</f>
        <v>24480</v>
      </c>
    </row>
    <row r="11" spans="1:6" x14ac:dyDescent="0.2">
      <c r="A11" s="163">
        <v>2</v>
      </c>
      <c r="B11" s="57">
        <f>'BAR BB| Open rates'!M10*0.85</f>
        <v>64430</v>
      </c>
      <c r="C11" s="57">
        <f>'BAR BB| Open rates'!N10*0.85</f>
        <v>55930</v>
      </c>
      <c r="D11" s="57">
        <f>'BAR BB| Open rates'!O10*0.85</f>
        <v>30430</v>
      </c>
      <c r="E11" s="57">
        <f>'BAR BB| Open rates'!P10*0.85</f>
        <v>22780</v>
      </c>
      <c r="F11" s="57">
        <f>'BAR BB| Open rates'!Q10*0.85</f>
        <v>27030</v>
      </c>
    </row>
    <row r="12" spans="1:6" x14ac:dyDescent="0.2">
      <c r="A12" s="163" t="s">
        <v>176</v>
      </c>
      <c r="B12" s="57"/>
      <c r="C12" s="57"/>
      <c r="D12" s="57"/>
      <c r="E12" s="57"/>
      <c r="F12" s="57"/>
    </row>
    <row r="13" spans="1:6" x14ac:dyDescent="0.2">
      <c r="A13" s="163">
        <v>1</v>
      </c>
      <c r="B13" s="57">
        <f>'BAR BB| Open rates'!M12*0.85</f>
        <v>66980</v>
      </c>
      <c r="C13" s="57">
        <f>'BAR BB| Open rates'!N12*0.85</f>
        <v>58480</v>
      </c>
      <c r="D13" s="57">
        <f>'BAR BB| Open rates'!O12*0.85</f>
        <v>32980</v>
      </c>
      <c r="E13" s="57">
        <f>'BAR BB| Open rates'!P12*0.85</f>
        <v>25330</v>
      </c>
      <c r="F13" s="57">
        <f>'BAR BB| Open rates'!Q12*0.85</f>
        <v>29580</v>
      </c>
    </row>
    <row r="14" spans="1:6" x14ac:dyDescent="0.2">
      <c r="A14" s="163">
        <v>2</v>
      </c>
      <c r="B14" s="57">
        <f>'BAR BB| Open rates'!M13*0.85</f>
        <v>69530</v>
      </c>
      <c r="C14" s="57">
        <f>'BAR BB| Open rates'!N13*0.85</f>
        <v>61030</v>
      </c>
      <c r="D14" s="57">
        <f>'BAR BB| Open rates'!O13*0.85</f>
        <v>35530</v>
      </c>
      <c r="E14" s="57">
        <f>'BAR BB| Open rates'!P13*0.85</f>
        <v>27880</v>
      </c>
      <c r="F14" s="57">
        <f>'BAR BB| Open rates'!Q13*0.85</f>
        <v>32130</v>
      </c>
    </row>
    <row r="15" spans="1:6" x14ac:dyDescent="0.2">
      <c r="A15" s="89"/>
    </row>
    <row r="16" spans="1:6" x14ac:dyDescent="0.2">
      <c r="A16" s="340" t="s">
        <v>172</v>
      </c>
    </row>
    <row r="17" spans="1:1" x14ac:dyDescent="0.2">
      <c r="A17" s="340"/>
    </row>
    <row r="18" spans="1:1" x14ac:dyDescent="0.2">
      <c r="A18" s="89"/>
    </row>
    <row r="19" spans="1:1" ht="12.75" customHeight="1" x14ac:dyDescent="0.2">
      <c r="A19" s="31"/>
    </row>
    <row r="20" spans="1:1" x14ac:dyDescent="0.2">
      <c r="A20" s="177" t="s">
        <v>83</v>
      </c>
    </row>
    <row r="21" spans="1:1" ht="25.5" customHeight="1" x14ac:dyDescent="0.2">
      <c r="A21" s="262" t="s">
        <v>432</v>
      </c>
    </row>
    <row r="22" spans="1:1" ht="24" x14ac:dyDescent="0.2">
      <c r="A22" s="213" t="s">
        <v>433</v>
      </c>
    </row>
    <row r="23" spans="1:1" x14ac:dyDescent="0.2">
      <c r="A23" s="33"/>
    </row>
    <row r="24" spans="1:1" x14ac:dyDescent="0.2">
      <c r="A24" s="174" t="s">
        <v>74</v>
      </c>
    </row>
    <row r="25" spans="1:1" ht="36" x14ac:dyDescent="0.2">
      <c r="A25" s="264" t="s">
        <v>202</v>
      </c>
    </row>
    <row r="26" spans="1:1" x14ac:dyDescent="0.2">
      <c r="A26" s="178" t="s">
        <v>75</v>
      </c>
    </row>
    <row r="27" spans="1:1" ht="24" x14ac:dyDescent="0.2">
      <c r="A27" s="175" t="s">
        <v>76</v>
      </c>
    </row>
    <row r="28" spans="1:1" ht="24" x14ac:dyDescent="0.2">
      <c r="A28" s="175" t="s">
        <v>89</v>
      </c>
    </row>
    <row r="29" spans="1:1" ht="24" x14ac:dyDescent="0.2">
      <c r="A29" s="175" t="s">
        <v>78</v>
      </c>
    </row>
    <row r="30" spans="1:1" ht="36" x14ac:dyDescent="0.2">
      <c r="A30" s="175" t="s">
        <v>79</v>
      </c>
    </row>
    <row r="31" spans="1:1" ht="24" x14ac:dyDescent="0.2">
      <c r="A31" s="175" t="s">
        <v>187</v>
      </c>
    </row>
    <row r="32" spans="1:1" x14ac:dyDescent="0.2">
      <c r="A32" s="6"/>
    </row>
    <row r="33" spans="1:1" x14ac:dyDescent="0.2">
      <c r="A33" s="171" t="s">
        <v>81</v>
      </c>
    </row>
    <row r="34" spans="1:1" ht="48" x14ac:dyDescent="0.2">
      <c r="A34" s="176" t="s">
        <v>102</v>
      </c>
    </row>
    <row r="35" spans="1:1" ht="48" x14ac:dyDescent="0.2">
      <c r="A35" s="176" t="s">
        <v>104</v>
      </c>
    </row>
    <row r="36" spans="1:1" x14ac:dyDescent="0.2">
      <c r="A36" s="137"/>
    </row>
    <row r="37" spans="1:1" x14ac:dyDescent="0.2">
      <c r="A37" s="137"/>
    </row>
    <row r="38" spans="1:1" x14ac:dyDescent="0.2">
      <c r="A38" s="137"/>
    </row>
    <row r="39" spans="1:1" x14ac:dyDescent="0.2">
      <c r="A39" s="137"/>
    </row>
    <row r="40" spans="1:1" x14ac:dyDescent="0.2">
      <c r="A40" s="137"/>
    </row>
    <row r="41" spans="1:1" x14ac:dyDescent="0.2">
      <c r="A41" s="137"/>
    </row>
    <row r="42" spans="1:1" x14ac:dyDescent="0.2">
      <c r="A42" s="137"/>
    </row>
    <row r="43" spans="1:1" x14ac:dyDescent="0.2">
      <c r="A43" s="137"/>
    </row>
    <row r="44" spans="1:1" x14ac:dyDescent="0.2">
      <c r="A44" s="137"/>
    </row>
    <row r="45" spans="1:1" x14ac:dyDescent="0.2">
      <c r="A45" s="137"/>
    </row>
    <row r="46" spans="1:1" x14ac:dyDescent="0.2">
      <c r="A46" s="137"/>
    </row>
    <row r="47" spans="1:1" x14ac:dyDescent="0.2">
      <c r="A47" s="137"/>
    </row>
    <row r="48" spans="1:1" x14ac:dyDescent="0.2">
      <c r="A48" s="137"/>
    </row>
    <row r="49" spans="1:1" x14ac:dyDescent="0.2">
      <c r="A49" s="137"/>
    </row>
    <row r="50" spans="1:1" x14ac:dyDescent="0.2">
      <c r="A50" s="137"/>
    </row>
    <row r="51" spans="1:1" x14ac:dyDescent="0.2">
      <c r="A51" s="137"/>
    </row>
    <row r="52" spans="1:1" x14ac:dyDescent="0.2">
      <c r="A52" s="137"/>
    </row>
    <row r="53" spans="1:1" x14ac:dyDescent="0.2">
      <c r="A53" s="137"/>
    </row>
    <row r="54" spans="1:1" x14ac:dyDescent="0.2">
      <c r="A54" s="137"/>
    </row>
    <row r="55" spans="1:1" x14ac:dyDescent="0.2">
      <c r="A55" s="137"/>
    </row>
    <row r="56" spans="1:1" x14ac:dyDescent="0.2">
      <c r="A56" s="137"/>
    </row>
    <row r="57" spans="1:1" x14ac:dyDescent="0.2">
      <c r="A57" s="137"/>
    </row>
    <row r="58" spans="1:1" x14ac:dyDescent="0.2">
      <c r="A58" s="137"/>
    </row>
    <row r="59" spans="1:1" x14ac:dyDescent="0.2">
      <c r="A59" s="137"/>
    </row>
    <row r="60" spans="1:1" x14ac:dyDescent="0.2">
      <c r="A60" s="137"/>
    </row>
    <row r="61" spans="1:1" x14ac:dyDescent="0.2">
      <c r="A61" s="137"/>
    </row>
    <row r="62" spans="1:1" x14ac:dyDescent="0.2">
      <c r="A62" s="137"/>
    </row>
    <row r="63" spans="1:1" x14ac:dyDescent="0.2">
      <c r="A63" s="137"/>
    </row>
    <row r="64" spans="1:1" x14ac:dyDescent="0.2">
      <c r="A64" s="137"/>
    </row>
    <row r="65" spans="1:1" x14ac:dyDescent="0.2">
      <c r="A65" s="137"/>
    </row>
    <row r="66" spans="1:1" x14ac:dyDescent="0.2">
      <c r="A66" s="137"/>
    </row>
    <row r="67" spans="1:1" x14ac:dyDescent="0.2">
      <c r="A67" s="137"/>
    </row>
    <row r="68" spans="1:1" x14ac:dyDescent="0.2">
      <c r="A68" s="137"/>
    </row>
    <row r="69" spans="1:1" x14ac:dyDescent="0.2">
      <c r="A69" s="137"/>
    </row>
    <row r="70" spans="1:1" x14ac:dyDescent="0.2">
      <c r="A70" s="137"/>
    </row>
    <row r="71" spans="1:1" x14ac:dyDescent="0.2">
      <c r="A71" s="137"/>
    </row>
    <row r="72" spans="1:1" x14ac:dyDescent="0.2">
      <c r="A72" s="137"/>
    </row>
    <row r="73" spans="1:1" x14ac:dyDescent="0.2">
      <c r="A73" s="137"/>
    </row>
    <row r="74" spans="1:1" x14ac:dyDescent="0.2">
      <c r="A74" s="137"/>
    </row>
    <row r="75" spans="1:1" x14ac:dyDescent="0.2">
      <c r="A75" s="137"/>
    </row>
    <row r="76" spans="1:1" x14ac:dyDescent="0.2">
      <c r="A76" s="137"/>
    </row>
    <row r="77" spans="1:1" x14ac:dyDescent="0.2">
      <c r="A77" s="137"/>
    </row>
    <row r="78" spans="1:1" x14ac:dyDescent="0.2">
      <c r="A78" s="13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row r="141" spans="1:1" x14ac:dyDescent="0.2">
      <c r="A141" s="137"/>
    </row>
    <row r="142" spans="1:1" x14ac:dyDescent="0.2">
      <c r="A142" s="137"/>
    </row>
    <row r="143" spans="1:1" x14ac:dyDescent="0.2">
      <c r="A143" s="137"/>
    </row>
    <row r="144" spans="1:1" x14ac:dyDescent="0.2">
      <c r="A144" s="137"/>
    </row>
    <row r="145" spans="1:1" x14ac:dyDescent="0.2">
      <c r="A145" s="137"/>
    </row>
    <row r="146" spans="1:1" x14ac:dyDescent="0.2">
      <c r="A146" s="137"/>
    </row>
    <row r="147" spans="1:1" x14ac:dyDescent="0.2">
      <c r="A147" s="137"/>
    </row>
    <row r="148" spans="1:1" x14ac:dyDescent="0.2">
      <c r="A148" s="137"/>
    </row>
    <row r="149" spans="1:1" x14ac:dyDescent="0.2">
      <c r="A149" s="137"/>
    </row>
    <row r="150" spans="1:1" x14ac:dyDescent="0.2">
      <c r="A150" s="137"/>
    </row>
    <row r="151" spans="1:1" x14ac:dyDescent="0.2">
      <c r="A151" s="137"/>
    </row>
    <row r="152" spans="1:1" x14ac:dyDescent="0.2">
      <c r="A152" s="137"/>
    </row>
    <row r="153" spans="1:1" x14ac:dyDescent="0.2">
      <c r="A153" s="137"/>
    </row>
    <row r="154" spans="1:1" x14ac:dyDescent="0.2">
      <c r="A154" s="137"/>
    </row>
    <row r="155" spans="1:1" x14ac:dyDescent="0.2">
      <c r="A155" s="137"/>
    </row>
    <row r="156" spans="1:1" x14ac:dyDescent="0.2">
      <c r="A156" s="137"/>
    </row>
    <row r="157" spans="1:1" x14ac:dyDescent="0.2">
      <c r="A157" s="137"/>
    </row>
    <row r="158" spans="1:1" x14ac:dyDescent="0.2">
      <c r="A158" s="137"/>
    </row>
    <row r="159" spans="1:1" x14ac:dyDescent="0.2">
      <c r="A159" s="137"/>
    </row>
    <row r="160" spans="1:1" x14ac:dyDescent="0.2">
      <c r="A160" s="137"/>
    </row>
    <row r="161" spans="1:1" x14ac:dyDescent="0.2">
      <c r="A161" s="137"/>
    </row>
    <row r="162" spans="1:1" x14ac:dyDescent="0.2">
      <c r="A162" s="137"/>
    </row>
    <row r="163" spans="1:1" x14ac:dyDescent="0.2">
      <c r="A163" s="137"/>
    </row>
    <row r="164" spans="1:1" x14ac:dyDescent="0.2">
      <c r="A164" s="137"/>
    </row>
    <row r="165" spans="1:1" x14ac:dyDescent="0.2">
      <c r="A165" s="137"/>
    </row>
    <row r="166" spans="1:1" x14ac:dyDescent="0.2">
      <c r="A166" s="137"/>
    </row>
    <row r="167" spans="1:1" x14ac:dyDescent="0.2">
      <c r="A167" s="137"/>
    </row>
    <row r="168" spans="1:1" x14ac:dyDescent="0.2">
      <c r="A168" s="137"/>
    </row>
    <row r="169" spans="1:1" x14ac:dyDescent="0.2">
      <c r="A169" s="137"/>
    </row>
    <row r="170" spans="1:1" x14ac:dyDescent="0.2">
      <c r="A170" s="137"/>
    </row>
    <row r="171" spans="1:1" x14ac:dyDescent="0.2">
      <c r="A171" s="137"/>
    </row>
    <row r="172" spans="1:1" x14ac:dyDescent="0.2">
      <c r="A172" s="137"/>
    </row>
    <row r="173" spans="1:1" x14ac:dyDescent="0.2">
      <c r="A173" s="137"/>
    </row>
    <row r="174" spans="1:1" x14ac:dyDescent="0.2">
      <c r="A174" s="137"/>
    </row>
    <row r="175" spans="1:1" x14ac:dyDescent="0.2">
      <c r="A175" s="137"/>
    </row>
    <row r="176" spans="1:1" x14ac:dyDescent="0.2">
      <c r="A176" s="137"/>
    </row>
    <row r="177" spans="1:1" x14ac:dyDescent="0.2">
      <c r="A177" s="137"/>
    </row>
    <row r="178" spans="1:1" x14ac:dyDescent="0.2">
      <c r="A178" s="137"/>
    </row>
    <row r="179" spans="1:1" x14ac:dyDescent="0.2">
      <c r="A179" s="137"/>
    </row>
    <row r="180" spans="1:1" x14ac:dyDescent="0.2">
      <c r="A180" s="137"/>
    </row>
    <row r="181" spans="1:1" x14ac:dyDescent="0.2">
      <c r="A181" s="137"/>
    </row>
    <row r="182" spans="1:1" x14ac:dyDescent="0.2">
      <c r="A182" s="137"/>
    </row>
    <row r="183" spans="1:1" x14ac:dyDescent="0.2">
      <c r="A183" s="137"/>
    </row>
    <row r="184" spans="1:1" x14ac:dyDescent="0.2">
      <c r="A184" s="137"/>
    </row>
    <row r="185" spans="1:1" x14ac:dyDescent="0.2">
      <c r="A185" s="137"/>
    </row>
    <row r="186" spans="1:1" x14ac:dyDescent="0.2">
      <c r="A186" s="137"/>
    </row>
    <row r="187" spans="1:1" x14ac:dyDescent="0.2">
      <c r="A187" s="137"/>
    </row>
    <row r="188" spans="1:1" x14ac:dyDescent="0.2">
      <c r="A188" s="137"/>
    </row>
    <row r="189" spans="1:1" x14ac:dyDescent="0.2">
      <c r="A189" s="137"/>
    </row>
    <row r="190" spans="1:1" x14ac:dyDescent="0.2">
      <c r="A190" s="137"/>
    </row>
    <row r="191" spans="1:1" x14ac:dyDescent="0.2">
      <c r="A191" s="137"/>
    </row>
    <row r="192" spans="1:1" x14ac:dyDescent="0.2">
      <c r="A192" s="137"/>
    </row>
    <row r="193" spans="1:1" x14ac:dyDescent="0.2">
      <c r="A193" s="137"/>
    </row>
    <row r="194" spans="1:1" x14ac:dyDescent="0.2">
      <c r="A194" s="137"/>
    </row>
    <row r="195" spans="1:1" x14ac:dyDescent="0.2">
      <c r="A195" s="137"/>
    </row>
    <row r="196" spans="1:1" x14ac:dyDescent="0.2">
      <c r="A196" s="137"/>
    </row>
    <row r="197" spans="1:1" x14ac:dyDescent="0.2">
      <c r="A197" s="137"/>
    </row>
    <row r="198" spans="1:1" x14ac:dyDescent="0.2">
      <c r="A198" s="137"/>
    </row>
    <row r="199" spans="1:1" x14ac:dyDescent="0.2">
      <c r="A199" s="137"/>
    </row>
    <row r="200" spans="1:1" x14ac:dyDescent="0.2">
      <c r="A200" s="137"/>
    </row>
    <row r="201" spans="1:1" x14ac:dyDescent="0.2">
      <c r="A201" s="137"/>
    </row>
    <row r="202" spans="1:1" x14ac:dyDescent="0.2">
      <c r="A202" s="137"/>
    </row>
    <row r="203" spans="1:1" x14ac:dyDescent="0.2">
      <c r="A203" s="137"/>
    </row>
    <row r="204" spans="1:1" x14ac:dyDescent="0.2">
      <c r="A204" s="137"/>
    </row>
    <row r="205" spans="1:1" x14ac:dyDescent="0.2">
      <c r="A205" s="137"/>
    </row>
    <row r="206" spans="1:1" x14ac:dyDescent="0.2">
      <c r="A206" s="137"/>
    </row>
    <row r="207" spans="1:1" x14ac:dyDescent="0.2">
      <c r="A207" s="137"/>
    </row>
    <row r="208" spans="1:1" x14ac:dyDescent="0.2">
      <c r="A208" s="137"/>
    </row>
    <row r="209" spans="1:1" x14ac:dyDescent="0.2">
      <c r="A209" s="137"/>
    </row>
    <row r="210" spans="1:1" x14ac:dyDescent="0.2">
      <c r="A210" s="137"/>
    </row>
    <row r="211" spans="1:1" x14ac:dyDescent="0.2">
      <c r="A211" s="137"/>
    </row>
    <row r="212" spans="1:1" x14ac:dyDescent="0.2">
      <c r="A212" s="137"/>
    </row>
    <row r="213" spans="1:1" x14ac:dyDescent="0.2">
      <c r="A213" s="137"/>
    </row>
    <row r="214" spans="1:1" x14ac:dyDescent="0.2">
      <c r="A214" s="137"/>
    </row>
    <row r="215" spans="1:1" x14ac:dyDescent="0.2">
      <c r="A215" s="137"/>
    </row>
    <row r="216" spans="1:1" x14ac:dyDescent="0.2">
      <c r="A216" s="137"/>
    </row>
    <row r="217" spans="1:1" x14ac:dyDescent="0.2">
      <c r="A217" s="137"/>
    </row>
    <row r="218" spans="1:1" x14ac:dyDescent="0.2">
      <c r="A218" s="137"/>
    </row>
    <row r="219" spans="1:1" x14ac:dyDescent="0.2">
      <c r="A219" s="137"/>
    </row>
    <row r="220" spans="1:1" x14ac:dyDescent="0.2">
      <c r="A220" s="137"/>
    </row>
    <row r="221" spans="1:1" x14ac:dyDescent="0.2">
      <c r="A221" s="137"/>
    </row>
    <row r="222" spans="1:1" x14ac:dyDescent="0.2">
      <c r="A222" s="137"/>
    </row>
    <row r="223" spans="1:1" x14ac:dyDescent="0.2">
      <c r="A223" s="137"/>
    </row>
    <row r="224" spans="1:1" x14ac:dyDescent="0.2">
      <c r="A224" s="137"/>
    </row>
    <row r="225" spans="1:1" x14ac:dyDescent="0.2">
      <c r="A225" s="137"/>
    </row>
    <row r="226" spans="1:1" x14ac:dyDescent="0.2">
      <c r="A226" s="137"/>
    </row>
    <row r="227" spans="1:1" x14ac:dyDescent="0.2">
      <c r="A227" s="137"/>
    </row>
    <row r="228" spans="1:1" x14ac:dyDescent="0.2">
      <c r="A228" s="137"/>
    </row>
    <row r="229" spans="1:1" x14ac:dyDescent="0.2">
      <c r="A229" s="137"/>
    </row>
    <row r="230" spans="1:1" x14ac:dyDescent="0.2">
      <c r="A230" s="137"/>
    </row>
    <row r="231" spans="1:1" x14ac:dyDescent="0.2">
      <c r="A231" s="137"/>
    </row>
    <row r="232" spans="1:1" x14ac:dyDescent="0.2">
      <c r="A232" s="137"/>
    </row>
    <row r="233" spans="1:1" x14ac:dyDescent="0.2">
      <c r="A233" s="137"/>
    </row>
    <row r="234" spans="1:1" x14ac:dyDescent="0.2">
      <c r="A234" s="137"/>
    </row>
    <row r="235" spans="1:1" x14ac:dyDescent="0.2">
      <c r="A235" s="137"/>
    </row>
    <row r="236" spans="1:1" x14ac:dyDescent="0.2">
      <c r="A236" s="137"/>
    </row>
    <row r="237" spans="1:1" x14ac:dyDescent="0.2">
      <c r="A237" s="137"/>
    </row>
    <row r="238" spans="1:1" x14ac:dyDescent="0.2">
      <c r="A238" s="137"/>
    </row>
    <row r="239" spans="1:1" x14ac:dyDescent="0.2">
      <c r="A239" s="137"/>
    </row>
    <row r="240" spans="1:1" x14ac:dyDescent="0.2">
      <c r="A240" s="137"/>
    </row>
    <row r="241" spans="1:1" x14ac:dyDescent="0.2">
      <c r="A241" s="137"/>
    </row>
    <row r="242" spans="1:1" x14ac:dyDescent="0.2">
      <c r="A242" s="137"/>
    </row>
    <row r="243" spans="1:1" x14ac:dyDescent="0.2">
      <c r="A243" s="137"/>
    </row>
    <row r="244" spans="1:1" x14ac:dyDescent="0.2">
      <c r="A244" s="137"/>
    </row>
    <row r="245" spans="1:1" x14ac:dyDescent="0.2">
      <c r="A245" s="137"/>
    </row>
    <row r="246" spans="1:1" x14ac:dyDescent="0.2">
      <c r="A246" s="137"/>
    </row>
    <row r="247" spans="1:1" x14ac:dyDescent="0.2">
      <c r="A247" s="137"/>
    </row>
  </sheetData>
  <mergeCells count="1">
    <mergeCell ref="A16:A17"/>
  </mergeCells>
  <pageMargins left="0.7" right="0.7" top="0.75" bottom="0.75" header="0.3" footer="0.3"/>
  <pageSetup paperSize="9" orientation="portrait" horizontalDpi="4294967295" verticalDpi="4294967295"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91</vt:i4>
      </vt:variant>
    </vt:vector>
  </HeadingPairs>
  <TitlesOfParts>
    <vt:vector size="91" baseType="lpstr">
      <vt:lpstr>Зарядись Энергией Гор</vt:lpstr>
      <vt:lpstr>Горный Детокс| Mountain detox</vt:lpstr>
      <vt:lpstr>Яркие Каникулы</vt:lpstr>
      <vt:lpstr>Отдыхай и катай| Rest &amp; Ski </vt:lpstr>
      <vt:lpstr>NETTO 20 </vt:lpstr>
      <vt:lpstr>BAR BB| Open rates</vt:lpstr>
      <vt:lpstr>NETTO 18</vt:lpstr>
      <vt:lpstr>NETTO 20% Мантера </vt:lpstr>
      <vt:lpstr>NETTO 18%+25р </vt:lpstr>
      <vt:lpstr>NETTO 15%+25р </vt:lpstr>
      <vt:lpstr>NETTO 15</vt:lpstr>
      <vt:lpstr>РБ15 BB| FIT20 </vt:lpstr>
      <vt:lpstr>Pegas+25р Энергия Гор </vt:lpstr>
      <vt:lpstr>+25р Горный Детокс </vt:lpstr>
      <vt:lpstr>Pegas+25р Яркие Каникулы </vt:lpstr>
      <vt:lpstr>+25р отдыхай и катай </vt:lpstr>
      <vt:lpstr>+25р Яркие каникулы</vt:lpstr>
      <vt:lpstr>+25 Горный Детокс</vt:lpstr>
      <vt:lpstr>Горный Детокс</vt:lpstr>
      <vt:lpstr>NETTO 15 Горный Детокс</vt:lpstr>
      <vt:lpstr>РБ15 BB| FIT15 </vt:lpstr>
      <vt:lpstr>РБ10 BB| FIT18</vt:lpstr>
      <vt:lpstr>РБ10 BB| FIT18+25р</vt:lpstr>
      <vt:lpstr>РБ10 BB| FIT20 Мантера </vt:lpstr>
      <vt:lpstr>РБ10 BB| FIT15</vt:lpstr>
      <vt:lpstr>РБ15 BB| FIT18</vt:lpstr>
      <vt:lpstr>РБ15 BB| FIT18+25р</vt:lpstr>
      <vt:lpstr>РБ15 BB| FIT20 Мантера </vt:lpstr>
      <vt:lpstr>РБ15 BB| FIT15</vt:lpstr>
      <vt:lpstr>РБ15 COM. </vt:lpstr>
      <vt:lpstr>НСЛ| FIT18</vt:lpstr>
      <vt:lpstr>НСЛ| FIT18 + 25</vt:lpstr>
      <vt:lpstr>НСЛ| FIT18 + 25 Мант</vt:lpstr>
      <vt:lpstr>НСЛ| FIT20 Мантера</vt:lpstr>
      <vt:lpstr>НСЛ| FIT20 + 35 Мант</vt:lpstr>
      <vt:lpstr>НСЛ | comiss</vt:lpstr>
      <vt:lpstr>НСЛ | FIT15</vt:lpstr>
      <vt:lpstr>РБ15 COM </vt:lpstr>
      <vt:lpstr>Осенние каникулы FIT20</vt:lpstr>
      <vt:lpstr>Осенние каникулы FIT15</vt:lpstr>
      <vt:lpstr>Осенние каникулы COM</vt:lpstr>
      <vt:lpstr>AVIA 12 comiss</vt:lpstr>
      <vt:lpstr>AVIA25%</vt:lpstr>
      <vt:lpstr>AVIA25%+25</vt:lpstr>
      <vt:lpstr>Stay&amp;Get 4=3 | FIT18+25 Мант </vt:lpstr>
      <vt:lpstr>Stay&amp;Get 4=3 | COMISS</vt:lpstr>
      <vt:lpstr>Stay&amp;Get 4=3 | FIT18</vt:lpstr>
      <vt:lpstr>Stay&amp;Get 4=3 | FIT18+25</vt:lpstr>
      <vt:lpstr>Stay&amp;Get 4=3 |  FIT15 </vt:lpstr>
      <vt:lpstr>Stay&amp;Get 4=3 | FIT20 Мант </vt:lpstr>
      <vt:lpstr>Длительное проживание COMISS</vt:lpstr>
      <vt:lpstr>Длительное проживание  FIT18</vt:lpstr>
      <vt:lpstr>Длительное проживание  FIT18+25</vt:lpstr>
      <vt:lpstr>Длительное проживание  FIT15</vt:lpstr>
      <vt:lpstr>Длительное проживание FIT20МАНТ</vt:lpstr>
      <vt:lpstr>Каникулы вгорах COM</vt:lpstr>
      <vt:lpstr>Каникулы в горахFIT18</vt:lpstr>
      <vt:lpstr>Каникулы в горахFIT8+25</vt:lpstr>
      <vt:lpstr>Каникулы в горахFIT15</vt:lpstr>
      <vt:lpstr>Каникулы в горахMANT</vt:lpstr>
      <vt:lpstr>Лист1</vt:lpstr>
      <vt:lpstr>Каникулы в горах FIT18</vt:lpstr>
      <vt:lpstr>Каникулы в горах FIT18+25 </vt:lpstr>
      <vt:lpstr>Каникулы в горах FIT18+25 Мнт</vt:lpstr>
      <vt:lpstr>Каникулы в горах FIT20+35 Мнт</vt:lpstr>
      <vt:lpstr>Каникулы в горах FIT15 </vt:lpstr>
      <vt:lpstr>Каникулы в горах COMISS </vt:lpstr>
      <vt:lpstr>Зарядись энергией гор FIT20</vt:lpstr>
      <vt:lpstr>Зарядись энергией гор FIT20+25р</vt:lpstr>
      <vt:lpstr>Зарядись энергией гор FIT15</vt:lpstr>
      <vt:lpstr>Зарядись энергией гор COMMISS</vt:lpstr>
      <vt:lpstr>Отдыхай и Катай COMISS</vt:lpstr>
      <vt:lpstr>Отдыхай и Катай FIT18</vt:lpstr>
      <vt:lpstr>Отдыхай и Катай FIT18+25</vt:lpstr>
      <vt:lpstr>Отдыхай и Катай FIT18+25 Мант</vt:lpstr>
      <vt:lpstr>Отдыхай и Катай FIT20+25 </vt:lpstr>
      <vt:lpstr>Отдыхай и Катай FIT20 Мантера</vt:lpstr>
      <vt:lpstr>Отдыхай и Катай FIT15</vt:lpstr>
      <vt:lpstr>Лист3</vt:lpstr>
      <vt:lpstr>Каникулы в горах FIT18+25</vt:lpstr>
      <vt:lpstr>Каникулы в горах FIT18+25 Мнтр</vt:lpstr>
      <vt:lpstr>Каникулы в горах FIT20+35 Мнтр</vt:lpstr>
      <vt:lpstr>Каникулы в горах FIT15</vt:lpstr>
      <vt:lpstr>Каникулы в горах COMISS</vt:lpstr>
      <vt:lpstr>Дети бесплатно COMISS</vt:lpstr>
      <vt:lpstr>Лист5</vt:lpstr>
      <vt:lpstr>Дети бесплатно FIT18 </vt:lpstr>
      <vt:lpstr>Дети бесплатно FIT18+25</vt:lpstr>
      <vt:lpstr>Дети бесплатно FIT15</vt:lpstr>
      <vt:lpstr>Дети бесплатно FIT20 Мант</vt:lpstr>
      <vt:lpstr>Лист2</vt:lpstr>
    </vt:vector>
  </TitlesOfParts>
  <Company>Samo-Soft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Rudnev</dc:creator>
  <cp:lastModifiedBy>vmikhalkina</cp:lastModifiedBy>
  <dcterms:created xsi:type="dcterms:W3CDTF">2001-10-03T09:33:40Z</dcterms:created>
  <dcterms:modified xsi:type="dcterms:W3CDTF">2025-12-29T08:46:50Z</dcterms:modified>
</cp:coreProperties>
</file>